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20" documentId="8_{D42C5C6B-DE95-4174-AAC2-4B5C6658F597}" xr6:coauthVersionLast="47" xr6:coauthVersionMax="47" xr10:uidLastSave="{57F0E44E-8792-48D9-80D8-81D4A3C7D91C}"/>
  <bookViews>
    <workbookView xWindow="-120" yWindow="-120" windowWidth="29040" windowHeight="15840" tabRatio="787" firstSheet="3" activeTab="9" xr2:uid="{00000000-000D-0000-FFFF-FFFF00000000}"/>
  </bookViews>
  <sheets>
    <sheet name="Manual" sheetId="54" r:id="rId1"/>
    <sheet name="JQ1|Primary Products|Production" sheetId="1" r:id="rId2"/>
    <sheet name="JQ2 | Primary Products | Trade" sheetId="2" r:id="rId3"/>
    <sheet name="JQ3 | Secondary Products| Trade" sheetId="23" r:id="rId4"/>
    <sheet name="ECE-EU | Species | Trade" sheetId="51" r:id="rId5"/>
    <sheet name="conversion factors" sheetId="55" r:id="rId6"/>
    <sheet name="Annex1 | JQ1-Corres." sheetId="52" r:id="rId7"/>
    <sheet name="Annex2 | JQ2-Corres." sheetId="49" r:id="rId8"/>
    <sheet name="Annex3 | JQ3-Corres." sheetId="50" r:id="rId9"/>
    <sheet name="Annex4 |JQ2-JQ3-Corres." sheetId="53" r:id="rId10"/>
  </sheets>
  <definedNames>
    <definedName name="_xlnm._FilterDatabase" localSheetId="9" hidden="1">'Annex4 |JQ2-JQ3-Corres.'!$A$1:$D$1268</definedName>
    <definedName name="OLE_LINK3" localSheetId="0">Manual!$A$218</definedName>
    <definedName name="_xlnm.Print_Area" localSheetId="6">'Annex1 | JQ1-Corres.'!$A$1:$C$88</definedName>
    <definedName name="_xlnm.Print_Area" localSheetId="7">'Annex2 | JQ2-Corres.'!$A$2:$E$78</definedName>
    <definedName name="_xlnm.Print_Area" localSheetId="4">'ECE-EU | Species | Trade'!$A$2:$AM$43</definedName>
    <definedName name="_xlnm.Print_Area" localSheetId="1">'JQ1|Primary Products|Production'!$A$1:$F$81</definedName>
    <definedName name="_xlnm.Print_Area" localSheetId="2">'JQ2 | Primary Products | Trade'!$A$2:$K$69</definedName>
    <definedName name="_xlnm.Print_Area" localSheetId="3">'JQ3 | Secondary Products| Trade'!$A$2:$G$34</definedName>
    <definedName name="_xlnm.Print_Titles" localSheetId="6">'Annex1 | JQ1-Corres.'!$1:$13</definedName>
    <definedName name="_xlnm.Print_Titles" localSheetId="1">'JQ1|Primary Products|Production'!$1:$11</definedName>
    <definedName name="Z_E59B5840_EF58_11D3_B672_B1E0953C1B26_.wvu.PrintArea" localSheetId="1" hidden="1">'JQ1|Primary Products|Production'!$A$1:$E$81</definedName>
    <definedName name="Z_E59B5840_EF58_11D3_B672_B1E0953C1B26_.wvu.PrintArea" localSheetId="2" hidden="1">'JQ2 | Primary Products | Trade'!$A$2:$K$70</definedName>
    <definedName name="Z_E59B5840_EF58_11D3_B672_B1E0953C1B26_.wvu.PrintTitles" localSheetId="1" hidden="1">'JQ1|Primary Products|Production'!$1:$11</definedName>
    <definedName name="Z_E59B5840_EF58_11D3_B672_B1E0953C1B26_.wvu.Rows" localSheetId="1" hidden="1">'JQ1|Primary Products|Production'!#REF!</definedName>
  </definedNames>
  <calcPr calcId="191029" calcOnSave="0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55" l="1"/>
  <c r="H45" i="55"/>
  <c r="H42" i="55"/>
  <c r="H41" i="55"/>
  <c r="D26" i="55"/>
  <c r="D24" i="55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19" i="1" l="1"/>
  <c r="K19" i="1"/>
  <c r="K21" i="1" l="1"/>
  <c r="AF25" i="51" l="1"/>
  <c r="AF16" i="51"/>
  <c r="AF19" i="51"/>
  <c r="T21" i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U15" i="1" s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L18" i="1"/>
  <c r="K18" i="1"/>
  <c r="L17" i="1"/>
  <c r="K17" i="1"/>
  <c r="K14" i="1"/>
  <c r="K13" i="1"/>
  <c r="S22" i="1" l="1"/>
  <c r="S23" i="1" s="1"/>
  <c r="T22" i="1"/>
  <c r="U16" i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AM25" i="51"/>
  <c r="AL25" i="51"/>
  <c r="AK25" i="51"/>
  <c r="AJ25" i="51"/>
  <c r="AI25" i="51"/>
  <c r="AH25" i="51"/>
  <c r="AG25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AH13" i="51" l="1"/>
  <c r="T23" i="1"/>
  <c r="U23" i="1" s="1"/>
  <c r="L14" i="23"/>
  <c r="AD9" i="2"/>
  <c r="U9" i="2"/>
  <c r="S9" i="2"/>
  <c r="U13" i="1"/>
  <c r="U11" i="1"/>
  <c r="T10" i="1"/>
</calcChain>
</file>

<file path=xl/sharedStrings.xml><?xml version="1.0" encoding="utf-8"?>
<sst xmlns="http://schemas.openxmlformats.org/spreadsheetml/2006/main" count="4388" uniqueCount="782">
  <si>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</si>
  <si>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</si>
  <si>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</si>
  <si>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</si>
  <si>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</si>
  <si>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</si>
  <si>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</si>
  <si>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</si>
  <si>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</si>
  <si>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</si>
  <si>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</si>
  <si>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</si>
  <si>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</si>
  <si>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</si>
  <si>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</si>
  <si>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</si>
  <si>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</si>
  <si>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</si>
  <si>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</si>
  <si>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</si>
  <si>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</si>
  <si>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</si>
  <si>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</si>
  <si>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</si>
  <si>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</si>
  <si>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</si>
  <si>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Notes: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</si>
  <si>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</si>
  <si>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</si>
  <si>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</si>
  <si>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</si>
  <si>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</si>
  <si>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</si>
  <si>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</si>
  <si>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</si>
  <si>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</si>
  <si>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</si>
  <si>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</si>
  <si>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</si>
  <si>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</si>
  <si>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</si>
  <si>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</si>
  <si>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</si>
  <si>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</si>
  <si>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</si>
  <si>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</si>
  <si>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</si>
  <si>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</si>
  <si>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</si>
  <si>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</si>
  <si>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</si>
  <si>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</si>
  <si>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</si>
  <si>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</si>
  <si>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</si>
  <si>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</si>
  <si>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</si>
  <si>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</si>
  <si>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</si>
  <si>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</si>
  <si>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</si>
  <si>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</si>
  <si>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Country:</t>
  </si>
  <si>
    <t>of which: Tropical</t>
  </si>
  <si>
    <t>Non-coniferous</t>
  </si>
  <si>
    <t>OTHER PAPER AND PAPERBOARD N.E.S.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</si>
  <si>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</si>
  <si>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</si>
  <si>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</si>
  <si>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</si>
  <si>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</si>
  <si>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</si>
  <si>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</si>
  <si>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</si>
  <si>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</si>
  <si>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</si>
  <si>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</si>
  <si>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</si>
  <si>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</si>
  <si>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</si>
  <si>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</si>
  <si>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HS2002</t>
  </si>
  <si>
    <t>Classification</t>
  </si>
  <si>
    <t>HS2007</t>
  </si>
  <si>
    <t xml:space="preserve">OTHER FIBREBOARD </t>
  </si>
  <si>
    <t>CARTONBOARD</t>
  </si>
  <si>
    <t xml:space="preserve">C l a s s i f i c a t i o n s </t>
  </si>
  <si>
    <t xml:space="preserve">C l a s s i f i c a t i o n s  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</si>
  <si>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</si>
  <si>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</si>
  <si>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</si>
  <si>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</si>
  <si>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</si>
  <si>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</si>
  <si>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</si>
  <si>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</si>
  <si>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</si>
  <si>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</si>
  <si>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</si>
  <si>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</si>
  <si>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</si>
  <si>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</si>
  <si>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t>WOOD FUEL (INCLUDING WOOD FOR CHARCOAL)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</si>
  <si>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</si>
  <si>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</si>
  <si>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</si>
  <si>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</si>
  <si>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</si>
  <si>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</si>
  <si>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</si>
  <si>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</si>
  <si>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</si>
  <si>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</si>
  <si>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</si>
  <si>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</si>
  <si>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</si>
  <si>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</si>
  <si>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</si>
  <si>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</si>
  <si>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</si>
  <si>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</si>
  <si>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</si>
  <si>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</si>
  <si>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</si>
  <si>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</si>
  <si>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</si>
  <si>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</si>
  <si>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</si>
  <si>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</si>
  <si>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HOUSEHOLD AND SANITARY PAPERS</t>
  </si>
  <si>
    <t>OTHER PAPER AND PAPERBOARD N.E.S. (NOT ELSEWHERE SPECIFIED)</t>
  </si>
  <si>
    <t>4401.10</t>
  </si>
  <si>
    <t>4402.90</t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</si>
  <si>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</si>
  <si>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t>4401.21/22</t>
  </si>
  <si>
    <t>ex4401.39</t>
  </si>
  <si>
    <t>4408.10</t>
  </si>
  <si>
    <t>4408.31/39/90</t>
  </si>
  <si>
    <t>4412.31/32/39/94/99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</si>
  <si>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</si>
  <si>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</si>
  <si>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</si>
  <si>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</si>
  <si>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</si>
  <si>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4410.12</t>
  </si>
  <si>
    <t>4411.92</t>
  </si>
  <si>
    <t>47.01/02/03/04/05</t>
  </si>
  <si>
    <t>4703.21/29</t>
  </si>
  <si>
    <t>4706.10/30/91/92/93</t>
  </si>
  <si>
    <t>4706.20</t>
  </si>
  <si>
    <t>48.01  4802.10/20/54/55/56/57/58/61/62/69  48.09  4810.13/14/19/22/29</t>
  </si>
  <si>
    <t>4802.61/62/69</t>
  </si>
  <si>
    <t>4802.10/20/54/55/56/57/58</t>
  </si>
  <si>
    <t xml:space="preserve">4804.11/19/21/29/31/39/42/49/51/52/59  4805.11/12/19/24/25/30/91/92/93  4806.10/20/40  48.08  4810.31/32/39/92/99  4811.51/59 </t>
  </si>
  <si>
    <t>4804.11/19  4805.11/12/19/24/25/91</t>
  </si>
  <si>
    <t>4804.42/49/51/52/59  4805.92  4810.32/39/92  4811.51/59</t>
  </si>
  <si>
    <t>4804.21/29/31/39  4805.30  4806.10/20/40  48.08  4810.31/99</t>
  </si>
  <si>
    <t>031</t>
  </si>
  <si>
    <t>0313</t>
  </si>
  <si>
    <t>0311  0312</t>
  </si>
  <si>
    <t>0311</t>
  </si>
  <si>
    <t>0312</t>
  </si>
  <si>
    <t>PRODUCTION</t>
  </si>
  <si>
    <t>3151</t>
  </si>
  <si>
    <t>3141  3142</t>
  </si>
  <si>
    <t>3143</t>
  </si>
  <si>
    <t>3144</t>
  </si>
  <si>
    <t>ex32113</t>
  </si>
  <si>
    <t>32111</t>
  </si>
  <si>
    <t>32112</t>
  </si>
  <si>
    <t>ex32112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</si>
  <si>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</si>
  <si>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3924</t>
  </si>
  <si>
    <t>32121</t>
  </si>
  <si>
    <t>ex32122  ex32129</t>
  </si>
  <si>
    <t>ex32143  ex32149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</si>
  <si>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</si>
  <si>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32131</t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</si>
  <si>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</si>
  <si>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</si>
  <si>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</si>
  <si>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</si>
  <si>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</si>
  <si>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</si>
  <si>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</si>
  <si>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</si>
  <si>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t>4409.10/29</t>
  </si>
  <si>
    <t>4409.10</t>
  </si>
  <si>
    <t>4409.29</t>
  </si>
  <si>
    <t>ex4409.29</t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</si>
  <si>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</si>
  <si>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t xml:space="preserve">4811.10/41/49/60/90 </t>
  </si>
  <si>
    <t>ex4823.90</t>
  </si>
  <si>
    <t>4823.70</t>
  </si>
  <si>
    <t>4823.20</t>
  </si>
  <si>
    <t>Nomenclature</t>
  </si>
  <si>
    <t>440110</t>
  </si>
  <si>
    <t>440320</t>
  </si>
  <si>
    <t>440341</t>
  </si>
  <si>
    <t>440349</t>
  </si>
  <si>
    <t>440391</t>
  </si>
  <si>
    <t>440392</t>
  </si>
  <si>
    <t>440399</t>
  </si>
  <si>
    <t>1.1</t>
  </si>
  <si>
    <t>1.2.C</t>
    <phoneticPr fontId="3"/>
  </si>
  <si>
    <t>1.2.NC.T</t>
    <phoneticPr fontId="3"/>
  </si>
  <si>
    <t>Only some part of it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</si>
  <si>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</si>
  <si>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</si>
  <si>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</si>
  <si>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</si>
  <si>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</si>
  <si>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</si>
  <si>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</si>
  <si>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440131</t>
  </si>
  <si>
    <t>440130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</si>
  <si>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</si>
  <si>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</si>
  <si>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</si>
  <si>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</si>
  <si>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</si>
  <si>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</si>
  <si>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</si>
  <si>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</si>
  <si>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</si>
  <si>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</si>
  <si>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</si>
  <si>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</si>
  <si>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</si>
  <si>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</si>
  <si>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</si>
  <si>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</si>
  <si>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</si>
  <si>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4410</t>
  </si>
  <si>
    <t>441012</t>
  </si>
  <si>
    <t>441112</t>
  </si>
  <si>
    <t>441113</t>
  </si>
  <si>
    <t>441114</t>
  </si>
  <si>
    <t>441192</t>
  </si>
  <si>
    <t>441193</t>
  </si>
  <si>
    <t>441194</t>
  </si>
  <si>
    <t>441231</t>
  </si>
  <si>
    <t>441232</t>
  </si>
  <si>
    <t>441239</t>
  </si>
  <si>
    <t>441294</t>
  </si>
  <si>
    <t>441299</t>
  </si>
  <si>
    <t>4701</t>
  </si>
  <si>
    <t>470321</t>
  </si>
  <si>
    <t>470329</t>
  </si>
  <si>
    <t>4705</t>
  </si>
  <si>
    <t>4702</t>
  </si>
  <si>
    <t>470610</t>
  </si>
  <si>
    <t>470620</t>
  </si>
  <si>
    <t>470630</t>
  </si>
  <si>
    <t>470691</t>
  </si>
  <si>
    <t>470692</t>
  </si>
  <si>
    <t>470693</t>
  </si>
  <si>
    <t>8.1</t>
  </si>
  <si>
    <t>8.2</t>
  </si>
  <si>
    <t>9</t>
  </si>
  <si>
    <t>4707</t>
  </si>
  <si>
    <t>4801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</si>
  <si>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</si>
  <si>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</si>
  <si>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</si>
  <si>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</si>
  <si>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</si>
  <si>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</si>
  <si>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</si>
  <si>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</si>
  <si>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</si>
  <si>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</si>
  <si>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4803</t>
  </si>
  <si>
    <t>480593</t>
  </si>
  <si>
    <t>4808</t>
  </si>
  <si>
    <t>481013</t>
  </si>
  <si>
    <t>481014</t>
  </si>
  <si>
    <t>481019</t>
  </si>
  <si>
    <t>481022</t>
  </si>
  <si>
    <t>481029</t>
  </si>
  <si>
    <t>481151</t>
  </si>
  <si>
    <t>481159</t>
  </si>
  <si>
    <t>4812</t>
  </si>
  <si>
    <t>4813</t>
  </si>
  <si>
    <t>10.2</t>
  </si>
  <si>
    <t> 480429</t>
  </si>
  <si>
    <t> 480431</t>
  </si>
  <si>
    <t>440910</t>
  </si>
  <si>
    <t>440929</t>
  </si>
  <si>
    <t/>
  </si>
  <si>
    <t>4414</t>
  </si>
  <si>
    <t>4419</t>
  </si>
  <si>
    <t>4417</t>
  </si>
  <si>
    <t>4807</t>
  </si>
  <si>
    <t>12.1</t>
  </si>
  <si>
    <t> 480262</t>
  </si>
  <si>
    <t> 480269</t>
  </si>
  <si>
    <t> 481099</t>
  </si>
  <si>
    <t>12.6</t>
  </si>
  <si>
    <t>Only some part of it</t>
  </si>
  <si>
    <t>482390</t>
  </si>
  <si>
    <t>482370</t>
  </si>
  <si>
    <t>482320</t>
  </si>
  <si>
    <t>JQ Product code</t>
  </si>
  <si>
    <t>HS Code</t>
  </si>
  <si>
    <t>Remarks on HS codes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</si>
  <si>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</si>
  <si>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</si>
  <si>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</si>
  <si>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</si>
  <si>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</si>
  <si>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</si>
  <si>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03131</t>
  </si>
  <si>
    <t>03132</t>
  </si>
  <si>
    <t>ex03110  ex03120</t>
  </si>
  <si>
    <t>ex03110</t>
  </si>
  <si>
    <t>ex03120</t>
  </si>
  <si>
    <t>ex34510</t>
  </si>
  <si>
    <t>ex31230</t>
  </si>
  <si>
    <t>39281  39282</t>
  </si>
  <si>
    <t>39281</t>
  </si>
  <si>
    <t>39282</t>
  </si>
  <si>
    <t>31511</t>
  </si>
  <si>
    <t>31512</t>
  </si>
  <si>
    <t>ex31512</t>
  </si>
  <si>
    <t>31411  31421</t>
  </si>
  <si>
    <t>31412  31422</t>
  </si>
  <si>
    <t>ex31412  ex31422</t>
  </si>
  <si>
    <t>31432</t>
  </si>
  <si>
    <t>31442</t>
  </si>
  <si>
    <t>31441</t>
  </si>
  <si>
    <t>31449</t>
  </si>
  <si>
    <t>In CPC, if only 3 or 4 digits are shown, then all sub-codes at lower degrees of aggregation are included (for example, 0313 includes 03131 and 03132).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</si>
  <si>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</si>
  <si>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</si>
  <si>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</si>
  <si>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</si>
  <si>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</si>
  <si>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</si>
  <si>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</si>
  <si>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</si>
  <si>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</si>
  <si>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</si>
  <si>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</si>
  <si>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</si>
  <si>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</si>
  <si>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</si>
  <si>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</si>
  <si>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</si>
  <si>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</si>
  <si>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</si>
  <si>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</si>
  <si>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</si>
  <si>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</si>
  <si>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</si>
  <si>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</si>
  <si>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</si>
  <si>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</si>
  <si>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</si>
  <si>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</si>
  <si>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</si>
  <si>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</si>
  <si>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</si>
  <si>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</si>
  <si>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</si>
  <si>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</si>
  <si>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</si>
  <si>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</si>
  <si>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</si>
  <si>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</si>
  <si>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</si>
  <si>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</si>
  <si>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</si>
  <si>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</si>
  <si>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</si>
  <si>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</si>
  <si>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</si>
  <si>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</si>
  <si>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</si>
  <si>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</si>
  <si>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</si>
  <si>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</si>
  <si>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</si>
  <si>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</si>
  <si>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</si>
  <si>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</si>
  <si>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</si>
  <si>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</si>
  <si>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</si>
  <si>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</si>
  <si>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</si>
  <si>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</si>
  <si>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</si>
  <si>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</si>
  <si>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</si>
  <si>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</si>
  <si>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</si>
  <si>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</si>
  <si>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</si>
  <si>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</si>
  <si>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</si>
  <si>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</si>
  <si>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</si>
  <si>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</si>
  <si>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</si>
  <si>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</si>
  <si>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</si>
  <si>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</si>
  <si>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</si>
  <si>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</si>
  <si>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</si>
  <si>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</si>
  <si>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</si>
  <si>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ex0312</t>
  </si>
  <si>
    <t>ex39283</t>
  </si>
  <si>
    <r>
      <t xml:space="preserve">31101 </t>
    </r>
    <r>
      <rPr>
        <b/>
        <sz val="11"/>
        <color rgb="FFFF0000"/>
        <rFont val="Univers"/>
      </rPr>
      <t xml:space="preserve"> ex31109  ex3132</t>
    </r>
  </si>
  <si>
    <r>
      <t>31102</t>
    </r>
    <r>
      <rPr>
        <b/>
        <sz val="11"/>
        <color rgb="FFFF0000"/>
        <rFont val="Univers"/>
      </rPr>
      <t xml:space="preserve">  ex31109  ex3132</t>
    </r>
  </si>
  <si>
    <t>311  3132</t>
  </si>
  <si>
    <t>ex31102  ex31109  ex3132</t>
  </si>
  <si>
    <t>3141  3142  3143  3144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</si>
  <si>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means that there is not a complete correlation between the two codes and that only a part of the CPC Ver.2.1 code is applicable.</t>
    </r>
  </si>
  <si>
    <t>ex31230  ex39283</t>
  </si>
  <si>
    <t>4401.11/12  44.03</t>
  </si>
  <si>
    <t>4401.10  44.03</t>
  </si>
  <si>
    <t>4401.11/12</t>
  </si>
  <si>
    <t>ex4401.10</t>
  </si>
  <si>
    <t>4403.11/21/22/23/24/25/26</t>
  </si>
  <si>
    <r>
      <rPr>
        <b/>
        <sz val="11"/>
        <color indexed="10"/>
        <rFont val="Univers"/>
      </rPr>
      <t xml:space="preserve">ex4403.10  </t>
    </r>
    <r>
      <rPr>
        <b/>
        <sz val="11"/>
        <rFont val="Univers"/>
        <family val="2"/>
      </rPr>
      <t>4403.20</t>
    </r>
  </si>
  <si>
    <t>4403.12/41/49/91/93/94/95/96/97/98/99</t>
  </si>
  <si>
    <r>
      <rPr>
        <b/>
        <sz val="11"/>
        <color indexed="10"/>
        <rFont val="Univers"/>
      </rPr>
      <t xml:space="preserve">ex4403.10  </t>
    </r>
    <r>
      <rPr>
        <b/>
        <sz val="11"/>
        <rFont val="Univers"/>
        <family val="2"/>
      </rPr>
      <t>4403.41/49/91/92/99</t>
    </r>
  </si>
  <si>
    <t>ex4401.40</t>
  </si>
  <si>
    <t>4401.31/39</t>
  </si>
  <si>
    <t>44.06  44.07</t>
  </si>
  <si>
    <t>4406.11/91  4407.11/12/19</t>
  </si>
  <si>
    <r>
      <rPr>
        <b/>
        <sz val="11"/>
        <color indexed="10"/>
        <rFont val="Univers"/>
      </rPr>
      <t>ex4406.10/90</t>
    </r>
    <r>
      <rPr>
        <b/>
        <sz val="11"/>
        <rFont val="Univers"/>
        <family val="2"/>
      </rPr>
      <t xml:space="preserve">  4407.10</t>
    </r>
  </si>
  <si>
    <t>4406.12/92  4407.21/22/25/26/27/28/29/91/92/93/94/95/96/97/99</t>
  </si>
  <si>
    <r>
      <rPr>
        <b/>
        <sz val="11"/>
        <color indexed="10"/>
        <rFont val="Univers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</si>
  <si>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t>4408.31/39</t>
  </si>
  <si>
    <t>44.10  44.11  4412.31/33/34/39/94/99</t>
  </si>
  <si>
    <t>44.10  44.11  4412.31/32/39/94/99</t>
  </si>
  <si>
    <t>4412.31/33/34/39/94/99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</si>
  <si>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</si>
  <si>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</si>
  <si>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</si>
  <si>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color rgb="FFFF0000"/>
        <rFont val="Univers"/>
      </rPr>
      <t>ex4411.14</t>
    </r>
    <r>
      <rPr>
        <b/>
        <sz val="11"/>
        <rFont val="Univers"/>
        <family val="2"/>
      </rPr>
      <t xml:space="preserve">  4411.93/94</t>
    </r>
  </si>
  <si>
    <t>47.01  47.05</t>
  </si>
  <si>
    <t>48.09  4810.13/14/19/22/29</t>
  </si>
  <si>
    <t>4409.10/22/29</t>
  </si>
  <si>
    <t>4409.22/29</t>
  </si>
  <si>
    <t>4409.22</t>
  </si>
  <si>
    <t>44.15/16</t>
  </si>
  <si>
    <r>
      <t>44.1</t>
    </r>
    <r>
      <rPr>
        <b/>
        <sz val="11"/>
        <rFont val="Univers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</si>
  <si>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</rPr>
      <t>ex4419.00</t>
    </r>
    <r>
      <rPr>
        <b/>
        <sz val="11"/>
        <rFont val="Univers"/>
        <family val="2"/>
      </rPr>
      <t xml:space="preserve">  44.20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</si>
  <si>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</si>
  <si>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</rPr>
      <t>ex4418.71  ex4418.72  ex4418.79  ex4418.90</t>
    </r>
  </si>
  <si>
    <t>9406.10</t>
  </si>
  <si>
    <t>ex94.06</t>
  </si>
  <si>
    <t>44.04/05/13/17  4421.10/99</t>
  </si>
  <si>
    <r>
      <t xml:space="preserve">44.04/05/13/17  4421.10  </t>
    </r>
    <r>
      <rPr>
        <b/>
        <sz val="11"/>
        <color rgb="FFFF0000"/>
        <rFont val="Univers"/>
      </rPr>
      <t>ex4421.90</t>
    </r>
  </si>
  <si>
    <t>48.14/16/17/20/21/22/23</t>
  </si>
  <si>
    <t>245.01  247</t>
  </si>
  <si>
    <t>ex245.01</t>
  </si>
  <si>
    <r>
      <rPr>
        <b/>
        <sz val="11"/>
        <color rgb="FFFF0000"/>
        <rFont val="Univers"/>
      </rPr>
      <t xml:space="preserve">ex247.3  </t>
    </r>
    <r>
      <rPr>
        <b/>
        <sz val="11"/>
        <rFont val="Univers"/>
        <family val="2"/>
      </rPr>
      <t>247.4</t>
    </r>
  </si>
  <si>
    <r>
      <rPr>
        <b/>
        <sz val="11"/>
        <color rgb="FFFF0000"/>
        <rFont val="Univers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</si>
  <si>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</rPr>
      <t>ex247.9</t>
    </r>
  </si>
  <si>
    <t>ex245.02</t>
  </si>
  <si>
    <t>ex246.2</t>
  </si>
  <si>
    <r>
      <rPr>
        <b/>
        <sz val="11"/>
        <rFont val="Univers"/>
      </rPr>
      <t xml:space="preserve">246.1  </t>
    </r>
    <r>
      <rPr>
        <b/>
        <sz val="11"/>
        <color rgb="FFFF0000"/>
        <rFont val="Univers"/>
      </rPr>
      <t>ex246.2</t>
    </r>
  </si>
  <si>
    <r>
      <t xml:space="preserve">ex248.11  ex248.19  </t>
    </r>
    <r>
      <rPr>
        <b/>
        <sz val="11"/>
        <rFont val="Univers"/>
      </rPr>
      <t>248.2</t>
    </r>
  </si>
  <si>
    <r>
      <t xml:space="preserve">ex248.11  ex248.19  </t>
    </r>
    <r>
      <rPr>
        <b/>
        <sz val="11"/>
        <rFont val="Univers"/>
      </rPr>
      <t>248.4</t>
    </r>
  </si>
  <si>
    <r>
      <t>ex248.11  ex248.19  ex</t>
    </r>
    <r>
      <rPr>
        <b/>
        <sz val="11"/>
        <rFont val="Univers"/>
      </rPr>
      <t>248.4</t>
    </r>
  </si>
  <si>
    <t>248.1  248.2  248.4</t>
  </si>
  <si>
    <t>ex634.12</t>
  </si>
  <si>
    <t>ex634.31  ex634.33  ex634.39</t>
  </si>
  <si>
    <t>ex634.22</t>
  </si>
  <si>
    <t>251.2  251.91</t>
  </si>
  <si>
    <t>47.03  47.04</t>
  </si>
  <si>
    <t>251.4  251.5</t>
  </si>
  <si>
    <t>251.4  251.5  251.6</t>
  </si>
  <si>
    <t>251.2  251.3  251.4  251.5  251.6  251.91</t>
  </si>
  <si>
    <t>ex251.92</t>
  </si>
  <si>
    <t>641.21/22/26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</si>
  <si>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</si>
  <si>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t>48.01  48.02  48.03  48.04  48.05  48.06  48.08  48.09  48.10  4811.51/59  48.12  48.13</t>
  </si>
  <si>
    <t>ex641.59</t>
  </si>
  <si>
    <t>634.22/23/31/33/39  634.5</t>
  </si>
  <si>
    <t>634.31/33/39</t>
  </si>
  <si>
    <t>634.22/23</t>
  </si>
  <si>
    <t>ex634.54  ex634.55</t>
  </si>
  <si>
    <t>641.1  641.21/22/26/29  641.3</t>
  </si>
  <si>
    <r>
      <t xml:space="preserve">641.41/51/54  </t>
    </r>
    <r>
      <rPr>
        <b/>
        <sz val="11"/>
        <color rgb="FFFF0000"/>
        <rFont val="Univers"/>
      </rPr>
      <t>ex641.59</t>
    </r>
  </si>
  <si>
    <r>
      <rPr>
        <b/>
        <sz val="11"/>
        <color rgb="FFFF0000"/>
        <rFont val="Univers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</rPr>
      <t xml:space="preserve">ex641.59  </t>
    </r>
    <r>
      <rPr>
        <b/>
        <sz val="11"/>
        <rFont val="Univers"/>
      </rPr>
      <t xml:space="preserve">641.75/76  </t>
    </r>
    <r>
      <rPr>
        <b/>
        <sz val="11"/>
        <color rgb="FFFF0000"/>
        <rFont val="Univers"/>
      </rPr>
      <t xml:space="preserve">ex641.77  </t>
    </r>
    <r>
      <rPr>
        <b/>
        <sz val="11"/>
        <color theme="1"/>
        <rFont val="Univers"/>
      </rPr>
      <t>641.71/72</t>
    </r>
  </si>
  <si>
    <r>
      <t xml:space="preserve">641.42/46/52  </t>
    </r>
    <r>
      <rPr>
        <b/>
        <sz val="11"/>
        <color rgb="FFFF0000"/>
        <rFont val="Univers"/>
      </rPr>
      <t xml:space="preserve">ex641.53  </t>
    </r>
    <r>
      <rPr>
        <b/>
        <sz val="11"/>
        <rFont val="Univers"/>
      </rPr>
      <t xml:space="preserve">641.62/64/69/74  </t>
    </r>
    <r>
      <rPr>
        <b/>
        <sz val="11"/>
        <color rgb="FFFF0000"/>
        <rFont val="Univers"/>
      </rPr>
      <t>ex641.77</t>
    </r>
  </si>
  <si>
    <r>
      <t xml:space="preserve">641.41/42/46 </t>
    </r>
    <r>
      <rPr>
        <b/>
        <sz val="11"/>
        <color rgb="FFFF0000"/>
        <rFont val="Univers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</rPr>
      <t>ex641.53</t>
    </r>
    <r>
      <rPr>
        <b/>
        <sz val="11"/>
        <rFont val="Univers"/>
        <family val="2"/>
      </rPr>
      <t xml:space="preserve">  641.54/59/62/64/69/71/72/74/75/76/77</t>
    </r>
  </si>
  <si>
    <r>
      <t xml:space="preserve">641.24  </t>
    </r>
    <r>
      <rPr>
        <b/>
        <sz val="11"/>
        <color rgb="FFFF0000"/>
        <rFont val="Univers"/>
      </rPr>
      <t xml:space="preserve">ex641.47  </t>
    </r>
    <r>
      <rPr>
        <b/>
        <sz val="11"/>
        <rFont val="Univers"/>
      </rPr>
      <t xml:space="preserve">641.56  </t>
    </r>
    <r>
      <rPr>
        <b/>
        <sz val="11"/>
        <color rgb="FFFF0000"/>
        <rFont val="Univers"/>
      </rPr>
      <t xml:space="preserve">ex641.53  </t>
    </r>
    <r>
      <rPr>
        <b/>
        <sz val="11"/>
        <rFont val="Univers"/>
      </rPr>
      <t>641.55/93  642.41</t>
    </r>
  </si>
  <si>
    <t>641.1  641.2  641.3  641.4  641.5  641.62/63/64/69/71/72/74/75/76/77/93  642.41</t>
  </si>
  <si>
    <t>248.3</t>
  </si>
  <si>
    <t>248.5</t>
  </si>
  <si>
    <t>ex248.5</t>
  </si>
  <si>
    <t>248.3  248.5</t>
  </si>
  <si>
    <t>635.1  635.2</t>
  </si>
  <si>
    <r>
      <t xml:space="preserve">635.41  </t>
    </r>
    <r>
      <rPr>
        <b/>
        <sz val="11"/>
        <color rgb="FFFF0000"/>
        <rFont val="Univers"/>
      </rPr>
      <t xml:space="preserve">ex635.42  </t>
    </r>
    <r>
      <rPr>
        <b/>
        <sz val="11"/>
        <rFont val="Univers"/>
      </rPr>
      <t>635.49</t>
    </r>
  </si>
  <si>
    <r>
      <t xml:space="preserve">635.31/32/33  </t>
    </r>
    <r>
      <rPr>
        <b/>
        <sz val="11"/>
        <color rgb="FFFF0000"/>
        <rFont val="Univers"/>
      </rPr>
      <t>ex635.34  ex635.39</t>
    </r>
  </si>
  <si>
    <r>
      <t xml:space="preserve">821.16  </t>
    </r>
    <r>
      <rPr>
        <b/>
        <sz val="11"/>
        <color rgb="FFFF0000"/>
        <rFont val="Univers"/>
      </rPr>
      <t xml:space="preserve">ex821.19  </t>
    </r>
    <r>
      <rPr>
        <b/>
        <sz val="11"/>
        <rFont val="Univers"/>
      </rPr>
      <t xml:space="preserve">821.51/53/55/59  </t>
    </r>
    <r>
      <rPr>
        <b/>
        <sz val="11"/>
        <color rgb="FFFF0000"/>
        <rFont val="Univers"/>
      </rPr>
      <t>ex821.8</t>
    </r>
  </si>
  <si>
    <t>ex811.0</t>
  </si>
  <si>
    <r>
      <t xml:space="preserve">634.21/91/93  635.91  </t>
    </r>
    <r>
      <rPr>
        <b/>
        <sz val="11"/>
        <color rgb="FFFF0000"/>
        <rFont val="Univers"/>
      </rPr>
      <t>ex635.99</t>
    </r>
  </si>
  <si>
    <t>641.73/78/79</t>
  </si>
  <si>
    <t>642.43/94</t>
  </si>
  <si>
    <t>641.94  642.2  642.3  642.42/45/91/93/99  892.81</t>
  </si>
  <si>
    <t>ex642.99</t>
  </si>
  <si>
    <t>CN2017</t>
  </si>
  <si>
    <t>4403.23/24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</si>
  <si>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</si>
  <si>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</si>
  <si>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</si>
  <si>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</si>
  <si>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</si>
  <si>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</si>
  <si>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</si>
  <si>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</si>
  <si>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</si>
  <si>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</si>
  <si>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</si>
  <si>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</si>
  <si>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</rPr>
      <t>FOREST SECTOR QUESTIONNAIRE</t>
    </r>
    <r>
      <rPr>
        <b/>
        <sz val="12"/>
        <rFont val="Univers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</si>
  <si>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</rPr>
      <t xml:space="preserve">FOREST SECTOR QUESTIONNAIRE </t>
    </r>
    <r>
      <rPr>
        <b/>
        <sz val="12"/>
        <rFont val="Univers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</si>
  <si>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</si>
  <si>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</si>
  <si>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</si>
  <si>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</si>
  <si>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</si>
  <si>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</si>
  <si>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</si>
  <si>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</si>
  <si>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</si>
  <si>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</si>
  <si>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4"/>
        <rFont val="Univers"/>
      </rPr>
      <t>FOREST SECTOR QUESTIONNAIRE</t>
    </r>
    <r>
      <rPr>
        <b/>
        <sz val="32"/>
        <rFont val="Univers"/>
        <family val="2"/>
      </rPr>
      <t xml:space="preserve"> JQ1 (Supp. 1)</t>
    </r>
  </si>
  <si>
    <r>
      <rPr>
        <b/>
        <sz val="14"/>
        <rFont val="Univers"/>
      </rPr>
      <t>FOREST SECTOR QUESTIONNAIRE</t>
    </r>
    <r>
      <rPr>
        <b/>
        <sz val="32"/>
        <rFont val="Univers"/>
        <family val="2"/>
      </rPr>
      <t xml:space="preserve"> JQ2 (Supp. 1)</t>
    </r>
  </si>
  <si>
    <r>
      <rPr>
        <b/>
        <sz val="14"/>
        <rFont val="Univers"/>
      </rPr>
      <t xml:space="preserve">FOREST SECTOR QUESTIONNAIRE </t>
    </r>
    <r>
      <rPr>
        <b/>
        <sz val="32"/>
        <rFont val="Univers"/>
        <family val="2"/>
      </rPr>
      <t>JQ3 (Supp. 1)</t>
    </r>
  </si>
  <si>
    <t>SECONDARY PROCESSED PRODUCTS</t>
  </si>
  <si>
    <t>CORRESPONDENCES to HS2017, HS2012 and SITC Rev.4</t>
  </si>
  <si>
    <t>CORRESPONDENCES to CPC Ver.2.1</t>
  </si>
  <si>
    <r>
      <rPr>
        <b/>
        <sz val="11"/>
        <color rgb="FFFF0000"/>
        <rFont val="Univers"/>
      </rPr>
      <t xml:space="preserve">ex4406.12/92  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</si>
  <si>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</rPr>
      <t xml:space="preserve">ex4403.12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</si>
  <si>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</si>
  <si>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rPr>
        <b/>
        <sz val="11"/>
        <color rgb="FFFF0000"/>
        <rFont val="Univers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</si>
  <si>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t>4403 23 10</t>
  </si>
  <si>
    <t>1.1C</t>
  </si>
  <si>
    <t>1.1NC</t>
  </si>
  <si>
    <t>1.2.NC</t>
    <phoneticPr fontId="3"/>
  </si>
  <si>
    <r>
      <rPr>
        <b/>
        <sz val="14"/>
        <rFont val="Univers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</si>
  <si>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</si>
  <si>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</si>
  <si>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Central Product Classification Version 2.1
(CPC Ver. 2.1)</t>
  </si>
  <si>
    <t>Sawnwood production</t>
  </si>
  <si>
    <t>veneer production</t>
  </si>
  <si>
    <r>
      <rPr>
        <b/>
        <sz val="14"/>
        <rFont val="Univers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</si>
  <si>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>For instance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 under product 7.NC.T means that only a part of CPC Ver.2.1 code 31512 refers to non-coniferous tropical veneer sheets.</t>
    </r>
  </si>
  <si>
    <t>SITC Rev.4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</si>
  <si>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means that there is not a complete correlation between the two codes </t>
    </r>
    <r>
      <rPr>
        <sz val="14"/>
        <rFont val="Univers"/>
      </rPr>
      <t>and that only a part of the HS2012/HS2017</t>
    </r>
    <r>
      <rPr>
        <sz val="14"/>
        <rFont val="Univers"/>
        <family val="2"/>
      </rPr>
      <t xml:space="preserve"> or SITC Rev.</t>
    </r>
    <r>
      <rPr>
        <sz val="14"/>
        <rFont val="Univers"/>
      </rPr>
      <t>4 code is applicable.</t>
    </r>
  </si>
  <si>
    <r>
      <t>For instance "</t>
    </r>
    <r>
      <rPr>
        <sz val="14"/>
        <color indexed="10"/>
        <rFont val="Univers"/>
        <family val="2"/>
      </rPr>
      <t>ex4401.40</t>
    </r>
    <r>
      <rPr>
        <sz val="14"/>
        <rFont val="Univers"/>
        <family val="2"/>
      </rPr>
      <t xml:space="preserve">" under product 3.2 means that only a part </t>
    </r>
    <r>
      <rPr>
        <sz val="14"/>
        <rFont val="Univers"/>
      </rPr>
      <t>of HS2017</t>
    </r>
    <r>
      <rPr>
        <sz val="14"/>
        <rFont val="Univers"/>
        <family val="2"/>
      </rPr>
      <t xml:space="preserve"> code 4401.40 refers to wood residues coming from wood processing (the other part coded under 4401.40 is recovered post-consumer wood). </t>
    </r>
  </si>
  <si>
    <t>In SITC Rev.4, if only 4 digits are shown, then all sub-headings at lower degrees of aggregation are included (for example, 634.1 includes 634.11 and 634.12).</t>
  </si>
  <si>
    <r>
      <t>The term 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means that there is not a complete correlation between the two codes and that only a </t>
    </r>
    <r>
      <rPr>
        <sz val="14"/>
        <rFont val="Univers"/>
      </rPr>
      <t>part of the HS2012/HS2017</t>
    </r>
    <r>
      <rPr>
        <sz val="14"/>
        <rFont val="Univers"/>
        <family val="2"/>
      </rPr>
      <t xml:space="preserve"> or SITC Rev.</t>
    </r>
    <r>
      <rPr>
        <sz val="14"/>
        <rFont val="Univers"/>
      </rPr>
      <t>4 code is applicable.</t>
    </r>
  </si>
  <si>
    <r>
      <t>For instance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under "</t>
    </r>
    <r>
      <rPr>
        <sz val="14"/>
        <rFont val="Univers"/>
      </rPr>
      <t>Prefabricated buildings of wood</t>
    </r>
    <r>
      <rPr>
        <sz val="14"/>
        <rFont val="Univers"/>
        <family val="2"/>
      </rPr>
      <t xml:space="preserve">" means that only a part of SITC code 811.00 refers to buildings prefabricated from wood, as that code does not distinguish between the materials buildings were prefabricated from.  </t>
    </r>
  </si>
  <si>
    <t>In SITC Rev.4, if only 4 digits are shown, then all subheadings at lower degrees of aggregation are included (for example, 892.2 includes 892.21 and 892.29).</t>
  </si>
  <si>
    <r>
      <t xml:space="preserve">4401.21/22  </t>
    </r>
    <r>
      <rPr>
        <b/>
        <sz val="11"/>
        <color rgb="FFFF0000"/>
        <rFont val="Univers"/>
      </rPr>
      <t>ex4401.40</t>
    </r>
  </si>
  <si>
    <t>PULPWOOD, ROUND AND SPLIT (INCLUDING WOOD FOR PARTICLE BOARD, OSB AND FIBREBOARD)</t>
  </si>
  <si>
    <t>PARTICLE BOARD, ORIENTED STRAND BOARD (OSB) AND SIMILAR BOARD</t>
  </si>
  <si>
    <t>of which: ORIENTED STRAND BOARD (OSB)</t>
  </si>
  <si>
    <t>PARTICLE BOARD, ORIENTED STRAND BOARD (OSB) and SIMILAR BOARD</t>
  </si>
  <si>
    <r>
      <t>4411.12/13</t>
    </r>
    <r>
      <rPr>
        <b/>
        <sz val="11"/>
        <color rgb="FFFF0000"/>
        <rFont val="Univers"/>
      </rPr>
      <t xml:space="preserve">  ex4411.14*</t>
    </r>
  </si>
  <si>
    <t>* - Please assign the trade data for HS code 4411.14 to product 8.3.2 (MDF/HDF) and 8.3.3 (other fibreboard) if it is possible to do this in national statistics. If not, please assign all the trade data to item 8.3.2 as in most cases MDF/HDF will represent the large majority of trade.</t>
  </si>
  <si>
    <t>1000 t</t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</si>
  <si>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cubic metres solid volume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</si>
  <si>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solid volume underbark (i.e. excluding bark)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</si>
  <si>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cubic metres solid volume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</si>
  <si>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solid volume underbark (i.e. excluding bark)</t>
    </r>
  </si>
  <si>
    <t>t = metric tonnes</t>
  </si>
  <si>
    <t>4403 23 90  
4403 24 00</t>
  </si>
  <si>
    <t>4403 21 90
4403 22 00</t>
  </si>
  <si>
    <t>4403.93/94</t>
  </si>
  <si>
    <t>4403 95 90
4403 96 00</t>
  </si>
  <si>
    <t>JFSQ</t>
  </si>
  <si>
    <t>FOREST SECTOR QUESTIONNAIRE</t>
  </si>
  <si>
    <t>Conversion Factors</t>
  </si>
  <si>
    <t>NOTE THESE ARE ONLY GENERAL NUMBERS. IT WOULD BE PREFERABLE TO USE SPECIES- OR COUNTRY-SPECIFIC FACTORS</t>
  </si>
  <si>
    <t>Multiply the quantity expressed in units on the right side of "per" with the factor to get the value expressed in units on left side of "per".</t>
  </si>
  <si>
    <t>FAO and UNECE Statistical Publications</t>
  </si>
  <si>
    <t>Results from UNECE/FAO 2009 Conversion Factors Questionnaire (median)</t>
  </si>
  <si>
    <t>volume to weight</t>
  </si>
  <si>
    <t>volume to area</t>
  </si>
  <si>
    <t>volume/weight of finished product to volume of roundwood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</si>
  <si>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</si>
  <si>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</si>
  <si>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equivalent</t>
  </si>
  <si>
    <t>Notes to results of UNECE/FAO Conversion Factor Questionnaire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</si>
  <si>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</si>
  <si>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</si>
  <si>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</si>
  <si>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</si>
  <si>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</si>
  <si>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</si>
  <si>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Green=1.05</t>
  </si>
  <si>
    <t xml:space="preserve">Based on 1137 kg/m3 green, specific gravity of .55, and 20% moisture seasoned </t>
  </si>
  <si>
    <t>Seasoned=1.43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</si>
  <si>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</si>
  <si>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</si>
  <si>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</si>
  <si>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</si>
  <si>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</si>
  <si>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</si>
  <si>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</si>
  <si>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</si>
  <si>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</si>
  <si>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</si>
  <si>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Based on 950 kg/m3 green. Bark is included in weight but not in volume.</t>
  </si>
  <si>
    <t>Based on 935 kg/m3 green. Bark is included in weight but not in volume.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</si>
  <si>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</si>
  <si>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</si>
  <si>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</si>
  <si>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</si>
  <si>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</si>
  <si>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</si>
  <si>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</si>
  <si>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</si>
  <si>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</si>
  <si>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</si>
  <si>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</si>
  <si>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</si>
  <si>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</si>
  <si>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 xml:space="preserve">PULPWOOD (ROUND &amp; SPLIT) </t>
  </si>
  <si>
    <t>Based on 930 kg/m3 green.  Bark is included in weight but not in volume.</t>
  </si>
  <si>
    <t>Based on 891 kg/m3 green.  Bark is included in weight but not in volume.</t>
  </si>
  <si>
    <t>Based on 1095 kg/m3 green.  Bark is included in weight but not in volume.</t>
  </si>
  <si>
    <t>same as 1.2.2.C</t>
  </si>
  <si>
    <t>same as 1.2.2.NC</t>
  </si>
  <si>
    <t>1000 MT</t>
  </si>
  <si>
    <t>Does not include the use of any of the wood fiber to generate the heat to make (add about 30% if inputted wood fiber used to provide heat)</t>
  </si>
  <si>
    <t>3</t>
  </si>
  <si>
    <r>
      <t>1000 m</t>
    </r>
    <r>
      <rPr>
        <vertAlign val="superscript"/>
        <sz val="11"/>
        <rFont val="Arial Narrow"/>
        <family val="2"/>
      </rPr>
      <t>3</t>
    </r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</si>
  <si>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</si>
  <si>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</si>
  <si>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</si>
  <si>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</si>
  <si>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mix = 1.15</t>
  </si>
  <si>
    <t>WOOD RESIDUES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</si>
  <si>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</si>
  <si>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</si>
  <si>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</si>
  <si>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</si>
  <si>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1000 mt</t>
  </si>
  <si>
    <t>Delivered MT (12-20% atmospheric moisture). Convert to dry weight for energy purposes (multiply by 0.88 - 0.80)</t>
  </si>
  <si>
    <t>Bulk (loose) volume, 5-10% moisture</t>
  </si>
  <si>
    <t>roundwood equivalent is m3rw/odmt, volume to weight is bulk (loose volume)</t>
  </si>
  <si>
    <t xml:space="preserve">SAWNWOOD </t>
  </si>
  <si>
    <t>1.6 / 1.82*</t>
  </si>
  <si>
    <t>Green=1.202</t>
  </si>
  <si>
    <t>RoughGreen=1.67</t>
  </si>
  <si>
    <t>Green sawnwood based on basic density of .94, less bark (11%)</t>
  </si>
  <si>
    <t>Dry = 1.99</t>
  </si>
  <si>
    <t>RoughDry=1.99</t>
  </si>
  <si>
    <t>Dry sawnwood weight based on basic density of .42, 4% shrinkage and 15% moisture content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</si>
  <si>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</si>
  <si>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</si>
  <si>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</si>
  <si>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</si>
  <si>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</si>
  <si>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Green=1.04</t>
  </si>
  <si>
    <t>RoughGreen=1.86</t>
  </si>
  <si>
    <t>Green sawnwood based on basic density of 1.09, less bark (12%)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</si>
  <si>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</si>
  <si>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</si>
  <si>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</si>
  <si>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</si>
  <si>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</si>
  <si>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</si>
  <si>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</si>
  <si>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</si>
  <si>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</si>
  <si>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</si>
  <si>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</si>
  <si>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</si>
  <si>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</si>
  <si>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</si>
  <si>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</si>
  <si>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</si>
  <si>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</si>
  <si>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</si>
  <si>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Based on FP Conversion Factors (2019), Asia (720 kg / m3)</t>
  </si>
  <si>
    <t>1.9*</t>
  </si>
  <si>
    <t>Green=1.20</t>
  </si>
  <si>
    <t>1.5***</t>
  </si>
  <si>
    <t>Green veneer based on basic density of .94, less bark (11%)</t>
  </si>
  <si>
    <t>Seasoned=2.06</t>
  </si>
  <si>
    <t>1.6***</t>
  </si>
  <si>
    <t>Dry veneer weight based on basic density of .42, 9% shrinkage and 5% moisture content</t>
  </si>
  <si>
    <t>Green veneer based on basic density of 1.09, less bark (11%)</t>
  </si>
  <si>
    <t>Seasoned=1.53</t>
  </si>
  <si>
    <t>Dry veneer weight based on basic density of .55, 11.5% shrinkage and 5% moisture content</t>
  </si>
  <si>
    <t>2.3*</t>
  </si>
  <si>
    <t>8,1.C</t>
  </si>
  <si>
    <t>0.0165***</t>
  </si>
  <si>
    <t>dried, sanded, peeled</t>
  </si>
  <si>
    <t>0.0215***</t>
  </si>
  <si>
    <t>dried, sanded, sliced</t>
  </si>
  <si>
    <t>PARTICLE BOARD (including OSB)</t>
  </si>
  <si>
    <t>8.2x</t>
  </si>
  <si>
    <t>PARTICLE BOARD (excluding OSB)</t>
  </si>
  <si>
    <t>0.018***</t>
  </si>
  <si>
    <t>of which: OSB</t>
  </si>
  <si>
    <t>solid wood per m3 of product</t>
  </si>
  <si>
    <t>OTHER FIBREBOARD</t>
  </si>
  <si>
    <t>solid wood per m3 of product, mostly insulating board</t>
  </si>
  <si>
    <t>MECHANICAL AND SEMI-CHEMICAL</t>
  </si>
  <si>
    <t>air-dried metric ton (mechanical 2.50, semi-chemical 2.70)</t>
  </si>
  <si>
    <t>9..2</t>
  </si>
  <si>
    <t>CHEMICAL</t>
  </si>
  <si>
    <t>SULPHATE</t>
  </si>
  <si>
    <t>air-dried metric ton (unbleached 4.63, bleached 4.50)</t>
  </si>
  <si>
    <t>of which: bleached</t>
  </si>
  <si>
    <t>air-dried metric ton</t>
  </si>
  <si>
    <t>SULPHITE</t>
  </si>
  <si>
    <t>air-dried metric ton (unbleached 4.64 and bleached 5.01)</t>
  </si>
  <si>
    <t>1.28 MT in per MT out</t>
  </si>
  <si>
    <t>12.2</t>
  </si>
  <si>
    <t>SANITARY AND HOUSEHOLD PAPERS</t>
  </si>
  <si>
    <t>12.3</t>
  </si>
  <si>
    <t>12.4</t>
  </si>
  <si>
    <t>OTHER PAPER AND PAPERBOARD N.E.S</t>
  </si>
  <si>
    <t>For inverse relationships divide 1 by the factor given, e.g. to convert m3 of wood charcoal to mt divide 1 by m3/mt factor of 6 = 0.167</t>
  </si>
  <si>
    <t>Forest Measures</t>
  </si>
  <si>
    <t>MT = metric tonnes (1000 kg)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</si>
  <si>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</si>
  <si>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</si>
  <si>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</si>
  <si>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</si>
  <si>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</si>
  <si>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</si>
  <si>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nominal board feet to actual m3</t>
  </si>
  <si>
    <t>(s) = solid volume</t>
  </si>
  <si>
    <t>1000 square feet (1/8 inch thickness)</t>
  </si>
  <si>
    <t>cord</t>
  </si>
  <si>
    <t>Unit Conversion</t>
  </si>
  <si>
    <t>cord (pulpwood)</t>
  </si>
  <si>
    <t>1 inch = 25.4 millimetres</t>
  </si>
  <si>
    <t>cord (wood fuel)</t>
  </si>
  <si>
    <t>1 square foot = 0.0929 square metre</t>
  </si>
  <si>
    <t>cubic foot</t>
  </si>
  <si>
    <t>1 pound = 0.454 kilograms</t>
  </si>
  <si>
    <t>cubic foot (stacked)</t>
  </si>
  <si>
    <t>1 short ton (2000 pounds) = 0.9072 metric ton</t>
  </si>
  <si>
    <t>cunit</t>
  </si>
  <si>
    <t>1 long ton (2240 pounds) = 1.016 metric ton</t>
  </si>
  <si>
    <t>fathom</t>
  </si>
  <si>
    <r>
      <t>Bold</t>
    </r>
    <r>
      <rPr>
        <sz val="12"/>
        <rFont val="Arial Narrow"/>
        <family val="2"/>
      </rPr>
      <t xml:space="preserve"> = FAO published figure</t>
    </r>
  </si>
  <si>
    <t>hoppus cubic foot</t>
  </si>
  <si>
    <t>hoppus super(ficial) foot</t>
  </si>
  <si>
    <t>*  = ITTO</t>
  </si>
  <si>
    <t>hoppus ton (50 hoppus cubic feet)</t>
  </si>
  <si>
    <t>** = obolete - more recent figures would be</t>
  </si>
  <si>
    <t>Petrograd Standard</t>
  </si>
  <si>
    <t>for OR, WA, AK (west of Cascades), SE US (Doyle region):  6.3</t>
  </si>
  <si>
    <t>stere</t>
  </si>
  <si>
    <t>Inland west US, Great Lakes US, E. Can.:  5.7</t>
  </si>
  <si>
    <t>stere (pulpwood)</t>
  </si>
  <si>
    <t>NE US Int 1/4": 5</t>
  </si>
  <si>
    <t>stere (wood fuel)</t>
  </si>
  <si>
    <t>*** = Conversion Factor Study, US figures, rotary for conifer and sliced for non-conifer</t>
  </si>
  <si>
    <t>Fonseca *Measurement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</si>
  <si>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</si>
  <si>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</si>
  <si>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</si>
  <si>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</si>
  <si>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show in T</t>
  </si>
  <si>
    <t xml:space="preserve">______   __________  € Euro_  </t>
  </si>
  <si>
    <t xml:space="preserve">_________                 _____  € Euro_______  </t>
  </si>
  <si>
    <t xml:space="preserve"> Montenegro</t>
  </si>
  <si>
    <t>Date: 01.02.2022</t>
  </si>
  <si>
    <t xml:space="preserve">  Rimski trg 46, 81 000 Podgorica, Montenegro</t>
  </si>
  <si>
    <t xml:space="preserve">Montenegro </t>
  </si>
  <si>
    <t>01.02.2022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</si>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</sst>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07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4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vertAlign val="superscript"/>
      <sz val="12"/>
      <name val="Univers"/>
      <family val="2"/>
    </font>
    <font>
      <b/>
      <sz val="10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1"/>
      <name val="Univers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10"/>
      <name val="Univers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rgb="FFFF0000"/>
      <name val="Univers"/>
    </font>
    <font>
      <b/>
      <sz val="14"/>
      <name val="Univers"/>
    </font>
    <font>
      <b/>
      <sz val="11"/>
      <color indexed="10"/>
      <name val="Univers"/>
    </font>
    <font>
      <b/>
      <sz val="11"/>
      <color theme="1"/>
      <name val="Univers"/>
    </font>
    <font>
      <i/>
      <sz val="11"/>
      <name val="Univers"/>
      <family val="2"/>
    </font>
    <font>
      <sz val="11"/>
      <name val="Univers"/>
    </font>
    <font>
      <b/>
      <sz val="24"/>
      <name val="Univers"/>
    </font>
    <font>
      <b/>
      <sz val="12"/>
      <name val="Univers"/>
    </font>
    <font>
      <b/>
      <sz val="32"/>
      <name val="Univers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</font>
    <font>
      <sz val="14"/>
      <name val="Univers"/>
    </font>
    <font>
      <b/>
      <sz val="11"/>
      <name val="Calibri"/>
      <family val="2"/>
    </font>
    <font>
      <sz val="12"/>
      <color theme="3" tint="0.3999755851924192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32"/>
      <name val="Arial Narrow"/>
      <family val="2"/>
    </font>
    <font>
      <sz val="32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vertAlign val="superscript"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65" fillId="0" borderId="0"/>
    <xf numFmtId="0" fontId="65" fillId="0" borderId="0"/>
    <xf numFmtId="0" fontId="13" fillId="0" borderId="0"/>
    <xf numFmtId="9" fontId="2" fillId="0" borderId="0" applyFont="0" applyFill="0" applyBorder="0" applyAlignment="0" applyProtection="0"/>
  </cellStyleXfs>
  <cellXfs count="1391">
    <xf numFmtId="0" fontId="0" fillId="0" borderId="0" xfId="0"/>
    <xf numFmtId="0" fontId="5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9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indent="2"/>
    </xf>
    <xf numFmtId="0" fontId="20" fillId="0" borderId="3" xfId="0" applyFont="1" applyFill="1" applyBorder="1" applyAlignment="1" applyProtection="1">
      <alignment horizontal="left" vertical="center" indent="3"/>
    </xf>
    <xf numFmtId="0" fontId="20" fillId="0" borderId="3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 indent="2"/>
    </xf>
    <xf numFmtId="0" fontId="20" fillId="0" borderId="3" xfId="0" applyFont="1" applyBorder="1" applyAlignment="1" applyProtection="1">
      <alignment horizontal="left" vertical="center" indent="2"/>
    </xf>
    <xf numFmtId="0" fontId="20" fillId="0" borderId="14" xfId="0" applyFont="1" applyFill="1" applyBorder="1" applyAlignment="1" applyProtection="1">
      <alignment horizontal="left" vertical="center" indent="1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 indent="1"/>
    </xf>
    <xf numFmtId="0" fontId="19" fillId="0" borderId="16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Font="1" applyFill="1" applyBorder="1" applyAlignment="1" applyProtection="1">
      <alignment horizontal="center" vertical="center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20" fillId="0" borderId="14" xfId="0" applyFont="1" applyFill="1" applyBorder="1" applyAlignment="1" applyProtection="1">
      <alignment horizontal="left" vertical="center" indent="3"/>
    </xf>
    <xf numFmtId="0" fontId="25" fillId="0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center" vertical="center"/>
    </xf>
    <xf numFmtId="0" fontId="20" fillId="0" borderId="3" xfId="0" quotePrefix="1" applyFont="1" applyFill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3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3"/>
    </xf>
    <xf numFmtId="0" fontId="4" fillId="0" borderId="14" xfId="0" applyFont="1" applyBorder="1" applyAlignment="1" applyProtection="1">
      <alignment horizontal="left" vertical="center" indent="3"/>
    </xf>
    <xf numFmtId="0" fontId="4" fillId="0" borderId="16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 indent="2"/>
    </xf>
    <xf numFmtId="0" fontId="4" fillId="0" borderId="24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2"/>
    </xf>
    <xf numFmtId="0" fontId="4" fillId="0" borderId="14" xfId="0" applyFont="1" applyFill="1" applyBorder="1" applyAlignment="1" applyProtection="1">
      <alignment horizontal="left" vertical="center" indent="2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15" xfId="0" applyFont="1" applyFill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0" fillId="0" borderId="3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left" vertical="top"/>
    </xf>
    <xf numFmtId="0" fontId="20" fillId="0" borderId="15" xfId="0" quotePrefix="1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/>
    <xf numFmtId="0" fontId="5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17" fillId="0" borderId="21" xfId="0" applyFont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20" fillId="0" borderId="3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5" fillId="0" borderId="22" xfId="0" applyFont="1" applyFill="1" applyBorder="1" applyProtection="1"/>
    <xf numFmtId="0" fontId="20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/>
    </xf>
    <xf numFmtId="0" fontId="5" fillId="0" borderId="12" xfId="0" quotePrefix="1" applyFont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 applyProtection="1">
      <alignment horizontal="center" vertical="center"/>
    </xf>
    <xf numFmtId="3" fontId="19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20" fillId="2" borderId="16" xfId="0" applyFont="1" applyFill="1" applyBorder="1" applyAlignment="1" applyProtection="1">
      <alignment horizontal="left" vertical="center"/>
    </xf>
    <xf numFmtId="3" fontId="19" fillId="2" borderId="12" xfId="0" applyNumberFormat="1" applyFont="1" applyFill="1" applyBorder="1" applyAlignment="1" applyProtection="1">
      <alignment horizontal="right" vertical="center"/>
      <protection locked="0"/>
    </xf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27" xfId="0" applyFont="1" applyFill="1" applyBorder="1" applyAlignment="1" applyProtection="1">
      <alignment horizontal="left" vertical="center"/>
    </xf>
    <xf numFmtId="3" fontId="19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2" borderId="14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left" vertical="center"/>
    </xf>
    <xf numFmtId="0" fontId="10" fillId="2" borderId="25" xfId="0" applyFont="1" applyFill="1" applyBorder="1" applyAlignment="1" applyProtection="1">
      <alignment horizontal="left" vertical="center"/>
    </xf>
    <xf numFmtId="0" fontId="20" fillId="2" borderId="12" xfId="0" applyFont="1" applyFill="1" applyBorder="1" applyAlignment="1" applyProtection="1">
      <alignment horizontal="left" vertical="center"/>
    </xf>
    <xf numFmtId="0" fontId="19" fillId="2" borderId="12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left" vertical="center"/>
    </xf>
    <xf numFmtId="0" fontId="19" fillId="0" borderId="39" xfId="0" applyFont="1" applyFill="1" applyBorder="1" applyAlignment="1" applyProtection="1">
      <alignment horizontal="center" vertical="center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left" vertical="center" indent="1"/>
    </xf>
    <xf numFmtId="0" fontId="29" fillId="0" borderId="0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Protection="1"/>
    <xf numFmtId="0" fontId="4" fillId="0" borderId="43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49" fontId="10" fillId="2" borderId="45" xfId="0" applyNumberFormat="1" applyFont="1" applyFill="1" applyBorder="1" applyAlignment="1" applyProtection="1">
      <alignment horizontal="left" vertical="center"/>
    </xf>
    <xf numFmtId="3" fontId="19" fillId="2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45" xfId="0" applyNumberFormat="1" applyFont="1" applyFill="1" applyBorder="1" applyAlignment="1" applyProtection="1">
      <alignment horizontal="left" vertical="center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horizontal="right" vertical="center"/>
      <protection locked="0"/>
    </xf>
    <xf numFmtId="49" fontId="10" fillId="0" borderId="46" xfId="0" applyNumberFormat="1" applyFont="1" applyFill="1" applyBorder="1" applyAlignment="1" applyProtection="1">
      <alignment horizontal="left" vertical="center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2" borderId="50" xfId="0" applyNumberFormat="1" applyFont="1" applyFill="1" applyBorder="1" applyAlignment="1" applyProtection="1">
      <alignment horizontal="left" vertical="center"/>
    </xf>
    <xf numFmtId="3" fontId="19" fillId="2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0" fontId="20" fillId="0" borderId="54" xfId="0" applyFont="1" applyFill="1" applyBorder="1" applyAlignment="1" applyProtection="1">
      <alignment horizontal="left" vertical="center" indent="1"/>
    </xf>
    <xf numFmtId="3" fontId="19" fillId="0" borderId="54" xfId="0" applyNumberFormat="1" applyFont="1" applyFill="1" applyBorder="1" applyAlignment="1" applyProtection="1">
      <alignment horizontal="right" vertical="center"/>
      <protection locked="0"/>
    </xf>
    <xf numFmtId="3" fontId="19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5" fillId="0" borderId="21" xfId="0" applyFont="1" applyBorder="1" applyProtection="1"/>
    <xf numFmtId="0" fontId="4" fillId="0" borderId="0" xfId="0" applyFont="1" applyAlignment="1" applyProtection="1">
      <alignment horizontal="left" vertical="center"/>
    </xf>
    <xf numFmtId="0" fontId="26" fillId="0" borderId="2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0" fontId="26" fillId="0" borderId="14" xfId="0" applyFont="1" applyBorder="1" applyAlignment="1" applyProtection="1">
      <alignment horizontal="center" vertical="center"/>
    </xf>
    <xf numFmtId="0" fontId="5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center" vertical="center"/>
    </xf>
    <xf numFmtId="3" fontId="4" fillId="0" borderId="16" xfId="0" applyNumberFormat="1" applyFont="1" applyBorder="1" applyAlignment="1" applyProtection="1">
      <alignment horizontal="right" vertical="center"/>
    </xf>
    <xf numFmtId="3" fontId="4" fillId="0" borderId="17" xfId="0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 applyProtection="1">
      <alignment vertical="center"/>
    </xf>
    <xf numFmtId="3" fontId="4" fillId="0" borderId="17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</xf>
    <xf numFmtId="3" fontId="4" fillId="0" borderId="24" xfId="0" applyNumberFormat="1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3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56" xfId="0" applyFont="1" applyFill="1" applyBorder="1" applyProtection="1"/>
    <xf numFmtId="0" fontId="2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5" fillId="0" borderId="57" xfId="0" applyFont="1" applyFill="1" applyBorder="1" applyProtection="1"/>
    <xf numFmtId="0" fontId="26" fillId="0" borderId="58" xfId="0" applyFont="1" applyFill="1" applyBorder="1" applyAlignment="1" applyProtection="1">
      <alignment horizontal="center" vertical="center"/>
    </xf>
    <xf numFmtId="0" fontId="5" fillId="0" borderId="26" xfId="0" applyFont="1" applyFill="1" applyBorder="1" applyProtection="1"/>
    <xf numFmtId="0" fontId="9" fillId="0" borderId="5" xfId="0" applyFont="1" applyFill="1" applyBorder="1" applyProtection="1"/>
    <xf numFmtId="3" fontId="4" fillId="2" borderId="12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4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3" fontId="4" fillId="0" borderId="14" xfId="0" applyNumberFormat="1" applyFont="1" applyBorder="1" applyAlignment="1" applyProtection="1">
      <alignment vertical="center"/>
    </xf>
    <xf numFmtId="3" fontId="4" fillId="0" borderId="40" xfId="0" applyNumberFormat="1" applyFont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59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14" fillId="0" borderId="0" xfId="0" applyFont="1" applyFill="1" applyBorder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26" fillId="0" borderId="6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3" fontId="34" fillId="0" borderId="14" xfId="0" applyNumberFormat="1" applyFont="1" applyBorder="1" applyAlignment="1" applyProtection="1">
      <alignment horizontal="right" vertical="center"/>
      <protection locked="0"/>
    </xf>
    <xf numFmtId="3" fontId="34" fillId="0" borderId="32" xfId="0" applyNumberFormat="1" applyFont="1" applyBorder="1" applyAlignment="1" applyProtection="1">
      <alignment horizontal="right" vertical="center"/>
      <protection locked="0"/>
    </xf>
    <xf numFmtId="0" fontId="20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3" fontId="5" fillId="0" borderId="39" xfId="0" applyNumberFormat="1" applyFont="1" applyFill="1" applyBorder="1" applyProtection="1">
      <protection locked="0"/>
    </xf>
    <xf numFmtId="0" fontId="26" fillId="0" borderId="10" xfId="0" applyFont="1" applyFill="1" applyBorder="1" applyAlignment="1" applyProtection="1">
      <alignment horizontal="center"/>
    </xf>
    <xf numFmtId="0" fontId="5" fillId="0" borderId="62" xfId="0" applyFont="1" applyFill="1" applyBorder="1" applyProtection="1">
      <protection locked="0"/>
    </xf>
    <xf numFmtId="0" fontId="5" fillId="0" borderId="63" xfId="0" applyFont="1" applyFill="1" applyBorder="1" applyProtection="1">
      <protection locked="0"/>
    </xf>
    <xf numFmtId="0" fontId="5" fillId="0" borderId="64" xfId="0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20" fillId="0" borderId="36" xfId="0" applyFont="1" applyFill="1" applyBorder="1" applyAlignment="1" applyProtection="1">
      <alignment horizontal="right" vertical="center"/>
    </xf>
    <xf numFmtId="49" fontId="4" fillId="2" borderId="6" xfId="0" applyNumberFormat="1" applyFont="1" applyFill="1" applyBorder="1" applyAlignment="1" applyProtection="1">
      <alignment vertical="center"/>
    </xf>
    <xf numFmtId="49" fontId="4" fillId="2" borderId="7" xfId="0" applyNumberFormat="1" applyFont="1" applyFill="1" applyBorder="1" applyAlignment="1" applyProtection="1">
      <alignment vertical="center"/>
    </xf>
    <xf numFmtId="49" fontId="4" fillId="2" borderId="65" xfId="0" applyNumberFormat="1" applyFont="1" applyFill="1" applyBorder="1" applyAlignment="1" applyProtection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left" vertical="center" indent="2"/>
    </xf>
    <xf numFmtId="0" fontId="20" fillId="0" borderId="6" xfId="0" applyFont="1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left" vertical="center" indent="1"/>
    </xf>
    <xf numFmtId="0" fontId="20" fillId="0" borderId="29" xfId="0" quotePrefix="1" applyFont="1" applyFill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top"/>
    </xf>
    <xf numFmtId="0" fontId="0" fillId="0" borderId="14" xfId="0" applyBorder="1" applyAlignment="1"/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1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  <protection locked="0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37" fillId="0" borderId="0" xfId="0" applyFont="1" applyBorder="1" applyAlignment="1" applyProtection="1"/>
    <xf numFmtId="0" fontId="13" fillId="0" borderId="0" xfId="0" applyFont="1" applyAlignment="1" applyProtection="1">
      <protection locked="0"/>
    </xf>
    <xf numFmtId="0" fontId="19" fillId="0" borderId="9" xfId="0" applyFont="1" applyFill="1" applyBorder="1" applyAlignment="1" applyProtection="1"/>
    <xf numFmtId="0" fontId="10" fillId="0" borderId="18" xfId="0" applyFont="1" applyFill="1" applyBorder="1" applyAlignment="1" applyProtection="1">
      <alignment vertical="center"/>
    </xf>
    <xf numFmtId="0" fontId="10" fillId="0" borderId="60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vertical="center"/>
      <protection locked="0"/>
    </xf>
    <xf numFmtId="0" fontId="30" fillId="0" borderId="69" xfId="0" applyFont="1" applyBorder="1" applyAlignment="1" applyProtection="1">
      <alignment horizontal="left" vertical="center"/>
    </xf>
    <xf numFmtId="0" fontId="30" fillId="0" borderId="18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</xf>
    <xf numFmtId="0" fontId="30" fillId="0" borderId="30" xfId="0" applyFont="1" applyBorder="1" applyAlignment="1" applyProtection="1">
      <alignment vertical="center"/>
      <protection locked="0"/>
    </xf>
    <xf numFmtId="0" fontId="30" fillId="0" borderId="30" xfId="0" applyFont="1" applyFill="1" applyBorder="1" applyAlignment="1" applyProtection="1">
      <alignment vertical="center"/>
      <protection locked="0"/>
    </xf>
    <xf numFmtId="0" fontId="30" fillId="0" borderId="56" xfId="0" applyFont="1" applyFill="1" applyBorder="1" applyProtection="1">
      <protection locked="0"/>
    </xf>
    <xf numFmtId="0" fontId="30" fillId="0" borderId="18" xfId="0" applyFont="1" applyFill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10" fillId="0" borderId="63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2" fillId="0" borderId="0" xfId="7" applyFont="1" applyFill="1" applyBorder="1" applyProtection="1">
      <protection locked="0"/>
    </xf>
    <xf numFmtId="0" fontId="14" fillId="0" borderId="0" xfId="7" applyFont="1" applyFill="1" applyBorder="1" applyProtection="1">
      <protection locked="0"/>
    </xf>
    <xf numFmtId="0" fontId="14" fillId="0" borderId="0" xfId="7" applyFont="1" applyFill="1" applyProtection="1">
      <protection locked="0"/>
    </xf>
    <xf numFmtId="0" fontId="12" fillId="0" borderId="9" xfId="7" applyFont="1" applyFill="1" applyBorder="1" applyAlignment="1" applyProtection="1">
      <alignment horizontal="left"/>
    </xf>
    <xf numFmtId="0" fontId="14" fillId="0" borderId="9" xfId="7" applyFont="1" applyFill="1" applyBorder="1" applyProtection="1"/>
    <xf numFmtId="0" fontId="10" fillId="0" borderId="63" xfId="7" applyFont="1" applyFill="1" applyBorder="1" applyAlignment="1" applyProtection="1">
      <alignment vertical="center"/>
    </xf>
    <xf numFmtId="0" fontId="12" fillId="0" borderId="7" xfId="7" applyFont="1" applyFill="1" applyBorder="1" applyAlignment="1" applyProtection="1">
      <alignment horizontal="center"/>
    </xf>
    <xf numFmtId="0" fontId="41" fillId="0" borderId="0" xfId="7" applyFont="1" applyFill="1" applyBorder="1" applyAlignment="1" applyProtection="1">
      <alignment horizontal="center"/>
    </xf>
    <xf numFmtId="0" fontId="14" fillId="0" borderId="0" xfId="7" applyFont="1" applyFill="1" applyBorder="1" applyProtection="1"/>
    <xf numFmtId="0" fontId="10" fillId="0" borderId="18" xfId="7" applyFont="1" applyFill="1" applyBorder="1" applyAlignment="1" applyProtection="1">
      <alignment vertical="center"/>
    </xf>
    <xf numFmtId="0" fontId="11" fillId="0" borderId="21" xfId="2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14" fillId="0" borderId="0" xfId="7" applyFont="1" applyFill="1" applyAlignment="1" applyProtection="1">
      <protection locked="0"/>
    </xf>
    <xf numFmtId="0" fontId="12" fillId="0" borderId="0" xfId="7" applyFont="1" applyFill="1" applyBorder="1" applyAlignment="1" applyProtection="1">
      <alignment horizontal="left"/>
    </xf>
    <xf numFmtId="0" fontId="10" fillId="0" borderId="19" xfId="7" applyFont="1" applyFill="1" applyBorder="1" applyAlignment="1" applyProtection="1">
      <alignment vertical="center"/>
      <protection locked="0"/>
    </xf>
    <xf numFmtId="0" fontId="12" fillId="0" borderId="0" xfId="7" applyFont="1" applyBorder="1" applyAlignment="1" applyProtection="1">
      <alignment horizontal="left" vertical="center"/>
    </xf>
    <xf numFmtId="0" fontId="14" fillId="0" borderId="0" xfId="7" applyNumberFormat="1" applyFont="1" applyFill="1" applyBorder="1" applyAlignment="1" applyProtection="1">
      <alignment vertical="center"/>
    </xf>
    <xf numFmtId="0" fontId="43" fillId="0" borderId="0" xfId="7" applyFont="1" applyBorder="1" applyAlignment="1" applyProtection="1">
      <alignment vertical="center"/>
    </xf>
    <xf numFmtId="0" fontId="12" fillId="0" borderId="22" xfId="7" applyFont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12" fillId="0" borderId="0" xfId="7" applyFont="1" applyBorder="1" applyAlignment="1" applyProtection="1">
      <alignment horizontal="left" vertical="center"/>
      <protection locked="0"/>
    </xf>
    <xf numFmtId="0" fontId="12" fillId="0" borderId="25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Continuous"/>
    </xf>
    <xf numFmtId="0" fontId="14" fillId="0" borderId="21" xfId="7" applyFont="1" applyFill="1" applyBorder="1" applyProtection="1"/>
    <xf numFmtId="0" fontId="48" fillId="0" borderId="0" xfId="7" applyFont="1" applyFill="1" applyBorder="1" applyAlignment="1" applyProtection="1">
      <alignment horizontal="left"/>
    </xf>
    <xf numFmtId="0" fontId="14" fillId="0" borderId="0" xfId="7" applyFont="1" applyFill="1" applyBorder="1" applyAlignment="1" applyProtection="1">
      <alignment horizontal="left"/>
    </xf>
    <xf numFmtId="0" fontId="14" fillId="0" borderId="22" xfId="7" applyFont="1" applyFill="1" applyBorder="1" applyProtection="1"/>
    <xf numFmtId="0" fontId="12" fillId="0" borderId="5" xfId="7" applyFont="1" applyFill="1" applyBorder="1" applyAlignment="1" applyProtection="1">
      <alignment horizontal="center" vertical="center"/>
    </xf>
    <xf numFmtId="0" fontId="12" fillId="0" borderId="23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2" xfId="7" applyFont="1" applyFill="1" applyBorder="1" applyAlignment="1" applyProtection="1">
      <alignment horizontal="center" vertical="center"/>
    </xf>
    <xf numFmtId="0" fontId="14" fillId="0" borderId="3" xfId="7" applyFont="1" applyFill="1" applyBorder="1" applyAlignment="1" applyProtection="1">
      <alignment horizontal="left" vertical="center"/>
    </xf>
    <xf numFmtId="0" fontId="12" fillId="0" borderId="12" xfId="7" applyFont="1" applyFill="1" applyBorder="1" applyAlignment="1" applyProtection="1">
      <alignment horizontal="center" vertical="center"/>
    </xf>
    <xf numFmtId="0" fontId="12" fillId="0" borderId="31" xfId="7" applyFont="1" applyFill="1" applyBorder="1" applyAlignment="1" applyProtection="1">
      <alignment horizontal="center" vertical="center"/>
    </xf>
    <xf numFmtId="0" fontId="14" fillId="0" borderId="0" xfId="7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 applyProtection="1">
      <alignment horizontal="left"/>
    </xf>
    <xf numFmtId="0" fontId="14" fillId="0" borderId="9" xfId="0" applyFont="1" applyBorder="1"/>
    <xf numFmtId="0" fontId="14" fillId="0" borderId="73" xfId="0" applyFont="1" applyBorder="1"/>
    <xf numFmtId="0" fontId="12" fillId="0" borderId="7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0" fontId="14" fillId="0" borderId="0" xfId="0" applyFont="1" applyBorder="1"/>
    <xf numFmtId="0" fontId="14" fillId="0" borderId="22" xfId="0" applyFont="1" applyBorder="1"/>
    <xf numFmtId="0" fontId="12" fillId="0" borderId="0" xfId="0" applyFont="1" applyFill="1" applyBorder="1" applyAlignment="1" applyProtection="1">
      <alignment horizontal="left"/>
    </xf>
    <xf numFmtId="0" fontId="12" fillId="0" borderId="25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Continuous"/>
    </xf>
    <xf numFmtId="0" fontId="14" fillId="0" borderId="40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4" fillId="0" borderId="14" xfId="0" applyFont="1" applyFill="1" applyBorder="1"/>
    <xf numFmtId="0" fontId="14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 indent="2"/>
    </xf>
    <xf numFmtId="0" fontId="14" fillId="0" borderId="0" xfId="0" applyFont="1" applyBorder="1" applyAlignment="1">
      <alignment horizontal="left" vertical="top" wrapText="1"/>
    </xf>
    <xf numFmtId="0" fontId="42" fillId="0" borderId="0" xfId="0" quotePrefix="1" applyFont="1" applyFill="1" applyBorder="1" applyAlignment="1" applyProtection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Fill="1" applyBorder="1" applyAlignment="1" applyProtection="1">
      <alignment horizontal="centerContinuous"/>
    </xf>
    <xf numFmtId="0" fontId="12" fillId="0" borderId="57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9" fillId="0" borderId="0" xfId="7" applyFont="1" applyFill="1" applyAlignment="1" applyProtection="1">
      <alignment horizontal="left"/>
      <protection locked="0"/>
    </xf>
    <xf numFmtId="0" fontId="12" fillId="0" borderId="0" xfId="7" applyFont="1" applyFill="1" applyAlignment="1" applyProtection="1">
      <alignment horizontal="left"/>
      <protection locked="0"/>
    </xf>
    <xf numFmtId="0" fontId="10" fillId="0" borderId="18" xfId="7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</xf>
    <xf numFmtId="0" fontId="10" fillId="0" borderId="63" xfId="7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vertical="center"/>
    </xf>
    <xf numFmtId="0" fontId="5" fillId="0" borderId="14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vertical="center"/>
    </xf>
    <xf numFmtId="49" fontId="4" fillId="0" borderId="29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</xf>
    <xf numFmtId="0" fontId="55" fillId="0" borderId="0" xfId="0" applyFont="1" applyFill="1" applyAlignment="1">
      <alignment horizontal="left"/>
    </xf>
    <xf numFmtId="0" fontId="55" fillId="0" borderId="5" xfId="0" applyFont="1" applyFill="1" applyBorder="1" applyAlignment="1">
      <alignment horizontal="left" vertical="center"/>
    </xf>
    <xf numFmtId="0" fontId="55" fillId="0" borderId="6" xfId="0" applyFont="1" applyFill="1" applyBorder="1" applyAlignment="1" applyProtection="1">
      <alignment horizontal="left" vertical="center"/>
    </xf>
    <xf numFmtId="0" fontId="56" fillId="0" borderId="14" xfId="0" applyFont="1" applyFill="1" applyBorder="1"/>
    <xf numFmtId="0" fontId="56" fillId="0" borderId="0" xfId="0" applyFont="1" applyFill="1"/>
    <xf numFmtId="0" fontId="20" fillId="0" borderId="65" xfId="0" applyFont="1" applyFill="1" applyBorder="1" applyAlignment="1" applyProtection="1">
      <alignment vertical="center"/>
    </xf>
    <xf numFmtId="0" fontId="12" fillId="0" borderId="10" xfId="7" applyFont="1" applyFill="1" applyBorder="1" applyAlignment="1" applyProtection="1">
      <alignment horizontal="left"/>
    </xf>
    <xf numFmtId="0" fontId="14" fillId="0" borderId="0" xfId="7" quotePrefix="1" applyFont="1" applyFill="1" applyProtection="1">
      <protection locked="0"/>
    </xf>
    <xf numFmtId="0" fontId="15" fillId="0" borderId="0" xfId="7" applyFont="1" applyFill="1" applyProtection="1">
      <protection locked="0"/>
    </xf>
    <xf numFmtId="0" fontId="12" fillId="0" borderId="27" xfId="7" applyFont="1" applyFill="1" applyBorder="1" applyAlignment="1" applyProtection="1">
      <alignment horizontal="center" vertical="center"/>
    </xf>
    <xf numFmtId="0" fontId="12" fillId="0" borderId="3" xfId="7" applyFont="1" applyFill="1" applyBorder="1" applyAlignment="1" applyProtection="1">
      <alignment horizontal="center"/>
      <protection locked="0"/>
    </xf>
    <xf numFmtId="0" fontId="7" fillId="0" borderId="2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/>
    </xf>
    <xf numFmtId="3" fontId="45" fillId="0" borderId="14" xfId="7" applyNumberFormat="1" applyFont="1" applyFill="1" applyBorder="1" applyAlignment="1" applyProtection="1">
      <alignment vertical="center"/>
      <protection locked="0"/>
    </xf>
    <xf numFmtId="3" fontId="45" fillId="0" borderId="21" xfId="7" applyNumberFormat="1" applyFont="1" applyFill="1" applyBorder="1" applyAlignment="1" applyProtection="1">
      <alignment vertical="center"/>
      <protection locked="0"/>
    </xf>
    <xf numFmtId="3" fontId="45" fillId="0" borderId="19" xfId="7" applyNumberFormat="1" applyFont="1" applyFill="1" applyBorder="1" applyAlignment="1" applyProtection="1">
      <alignment vertical="center"/>
      <protection locked="0"/>
    </xf>
    <xf numFmtId="3" fontId="45" fillId="0" borderId="32" xfId="7" applyNumberFormat="1" applyFont="1" applyFill="1" applyBorder="1" applyAlignment="1" applyProtection="1">
      <alignment vertical="center"/>
      <protection locked="0"/>
    </xf>
    <xf numFmtId="3" fontId="45" fillId="0" borderId="12" xfId="7" applyNumberFormat="1" applyFont="1" applyFill="1" applyBorder="1" applyAlignment="1" applyProtection="1">
      <alignment vertical="center"/>
      <protection locked="0"/>
    </xf>
    <xf numFmtId="3" fontId="45" fillId="0" borderId="30" xfId="7" applyNumberFormat="1" applyFont="1" applyFill="1" applyBorder="1" applyAlignment="1" applyProtection="1">
      <alignment vertical="center"/>
      <protection locked="0"/>
    </xf>
    <xf numFmtId="3" fontId="45" fillId="0" borderId="18" xfId="7" applyNumberFormat="1" applyFont="1" applyFill="1" applyBorder="1" applyAlignment="1" applyProtection="1">
      <alignment vertical="center"/>
      <protection locked="0"/>
    </xf>
    <xf numFmtId="3" fontId="45" fillId="0" borderId="31" xfId="7" applyNumberFormat="1" applyFont="1" applyFill="1" applyBorder="1" applyAlignment="1" applyProtection="1">
      <alignment vertical="center"/>
      <protection locked="0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4" xfId="2" applyNumberFormat="1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3" fontId="45" fillId="0" borderId="20" xfId="7" applyNumberFormat="1" applyFont="1" applyFill="1" applyBorder="1" applyAlignment="1" applyProtection="1">
      <alignment vertical="center"/>
      <protection locked="0"/>
    </xf>
    <xf numFmtId="3" fontId="45" fillId="0" borderId="33" xfId="7" applyNumberFormat="1" applyFont="1" applyFill="1" applyBorder="1" applyAlignment="1" applyProtection="1">
      <alignment vertical="center"/>
      <protection locked="0"/>
    </xf>
    <xf numFmtId="3" fontId="45" fillId="0" borderId="61" xfId="7" applyNumberFormat="1" applyFont="1" applyFill="1" applyBorder="1" applyAlignment="1" applyProtection="1">
      <alignment vertical="center"/>
      <protection locked="0"/>
    </xf>
    <xf numFmtId="0" fontId="9" fillId="4" borderId="0" xfId="2" applyFont="1" applyFill="1" applyAlignment="1" applyProtection="1">
      <alignment horizontal="left"/>
    </xf>
    <xf numFmtId="0" fontId="14" fillId="4" borderId="0" xfId="7" applyFont="1" applyFill="1" applyBorder="1" applyProtection="1"/>
    <xf numFmtId="0" fontId="14" fillId="4" borderId="0" xfId="7" applyFont="1" applyFill="1" applyProtection="1">
      <protection locked="0"/>
    </xf>
    <xf numFmtId="0" fontId="4" fillId="0" borderId="57" xfId="0" applyFont="1" applyBorder="1" applyAlignment="1" applyProtection="1">
      <alignment horizontal="center" vertical="center"/>
    </xf>
    <xf numFmtId="0" fontId="26" fillId="0" borderId="7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5" fillId="0" borderId="72" xfId="0" applyFont="1" applyFill="1" applyBorder="1" applyAlignment="1" applyProtection="1">
      <alignment vertical="center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center" vertical="center"/>
    </xf>
    <xf numFmtId="0" fontId="60" fillId="0" borderId="3" xfId="0" applyFont="1" applyBorder="1" applyAlignment="1" applyProtection="1">
      <alignment horizontal="left" vertical="center" indent="1"/>
    </xf>
    <xf numFmtId="0" fontId="60" fillId="0" borderId="3" xfId="0" applyFont="1" applyBorder="1" applyAlignment="1" applyProtection="1">
      <alignment horizontal="left" vertical="center"/>
    </xf>
    <xf numFmtId="0" fontId="60" fillId="0" borderId="16" xfId="0" applyFont="1" applyBorder="1" applyAlignment="1" applyProtection="1">
      <alignment horizontal="left" vertical="center" indent="1"/>
    </xf>
    <xf numFmtId="0" fontId="60" fillId="0" borderId="3" xfId="0" applyFont="1" applyBorder="1" applyAlignment="1" applyProtection="1">
      <alignment horizontal="left" vertical="center" indent="2"/>
    </xf>
    <xf numFmtId="0" fontId="60" fillId="0" borderId="3" xfId="0" applyFont="1" applyBorder="1" applyAlignment="1" applyProtection="1">
      <alignment horizontal="left" vertical="center" indent="3"/>
    </xf>
    <xf numFmtId="0" fontId="60" fillId="0" borderId="14" xfId="0" applyFont="1" applyBorder="1" applyAlignment="1" applyProtection="1">
      <alignment horizontal="left" vertical="center" indent="3"/>
    </xf>
    <xf numFmtId="0" fontId="60" fillId="0" borderId="23" xfId="0" applyFont="1" applyFill="1" applyBorder="1" applyAlignment="1" applyProtection="1">
      <alignment horizontal="left" vertical="center"/>
    </xf>
    <xf numFmtId="0" fontId="60" fillId="0" borderId="16" xfId="0" applyFont="1" applyBorder="1" applyAlignment="1" applyProtection="1">
      <alignment horizontal="left" vertical="center"/>
    </xf>
    <xf numFmtId="0" fontId="60" fillId="0" borderId="24" xfId="0" applyFont="1" applyBorder="1" applyAlignment="1" applyProtection="1">
      <alignment horizontal="left" vertical="center" indent="2"/>
    </xf>
    <xf numFmtId="0" fontId="60" fillId="0" borderId="24" xfId="0" applyFont="1" applyBorder="1" applyAlignment="1" applyProtection="1">
      <alignment horizontal="left" vertical="center" indent="1"/>
    </xf>
    <xf numFmtId="0" fontId="60" fillId="0" borderId="14" xfId="0" applyFont="1" applyBorder="1" applyAlignment="1" applyProtection="1">
      <alignment horizontal="left" vertical="center" indent="1"/>
    </xf>
    <xf numFmtId="0" fontId="60" fillId="0" borderId="12" xfId="0" applyFont="1" applyBorder="1" applyAlignment="1" applyProtection="1">
      <alignment horizontal="left" vertical="center"/>
    </xf>
    <xf numFmtId="0" fontId="60" fillId="0" borderId="16" xfId="0" applyFont="1" applyFill="1" applyBorder="1" applyAlignment="1" applyProtection="1">
      <alignment horizontal="left" vertical="center"/>
    </xf>
    <xf numFmtId="0" fontId="60" fillId="0" borderId="3" xfId="0" applyFont="1" applyFill="1" applyBorder="1" applyAlignment="1" applyProtection="1">
      <alignment horizontal="left" vertical="center" indent="1"/>
    </xf>
    <xf numFmtId="0" fontId="60" fillId="0" borderId="3" xfId="0" applyFont="1" applyFill="1" applyBorder="1" applyAlignment="1" applyProtection="1">
      <alignment horizontal="left" vertical="center" indent="2"/>
    </xf>
    <xf numFmtId="0" fontId="60" fillId="0" borderId="15" xfId="0" applyFont="1" applyFill="1" applyBorder="1" applyAlignment="1" applyProtection="1">
      <alignment horizontal="left" vertical="center" indent="1"/>
    </xf>
    <xf numFmtId="0" fontId="4" fillId="3" borderId="12" xfId="0" applyFont="1" applyFill="1" applyBorder="1" applyAlignment="1" applyProtection="1">
      <alignment vertical="center"/>
    </xf>
    <xf numFmtId="0" fontId="4" fillId="3" borderId="37" xfId="0" applyFont="1" applyFill="1" applyBorder="1" applyAlignment="1" applyProtection="1">
      <alignment vertical="center"/>
    </xf>
    <xf numFmtId="3" fontId="19" fillId="2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37" xfId="0" applyNumberFormat="1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 applyProtection="1">
      <alignment horizontal="left" vertical="center" indent="1"/>
    </xf>
    <xf numFmtId="3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 applyProtection="1">
      <alignment horizontal="center" vertical="center"/>
    </xf>
    <xf numFmtId="49" fontId="4" fillId="2" borderId="27" xfId="0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Border="1"/>
    <xf numFmtId="0" fontId="73" fillId="0" borderId="0" xfId="0" applyFont="1"/>
    <xf numFmtId="0" fontId="71" fillId="0" borderId="10" xfId="0" applyFont="1" applyFill="1" applyBorder="1" applyAlignment="1">
      <alignment horizontal="center"/>
    </xf>
    <xf numFmtId="0" fontId="71" fillId="0" borderId="9" xfId="0" applyFont="1" applyFill="1" applyBorder="1" applyAlignment="1" applyProtection="1">
      <alignment horizontal="left"/>
    </xf>
    <xf numFmtId="0" fontId="71" fillId="0" borderId="7" xfId="0" applyFont="1" applyFill="1" applyBorder="1" applyAlignment="1">
      <alignment horizontal="center"/>
    </xf>
    <xf numFmtId="0" fontId="71" fillId="0" borderId="0" xfId="0" applyFont="1" applyFill="1" applyBorder="1" applyAlignment="1" applyProtection="1">
      <alignment horizontal="center"/>
    </xf>
    <xf numFmtId="0" fontId="71" fillId="0" borderId="25" xfId="0" applyFont="1" applyFill="1" applyBorder="1" applyAlignment="1">
      <alignment horizontal="center"/>
    </xf>
    <xf numFmtId="0" fontId="71" fillId="0" borderId="21" xfId="0" applyFont="1" applyFill="1" applyBorder="1" applyAlignment="1" applyProtection="1">
      <alignment horizontal="centerContinuous"/>
    </xf>
    <xf numFmtId="0" fontId="73" fillId="0" borderId="0" xfId="0" applyFont="1" applyFill="1"/>
    <xf numFmtId="0" fontId="73" fillId="0" borderId="0" xfId="0" applyFont="1" applyAlignment="1">
      <alignment vertical="top"/>
    </xf>
    <xf numFmtId="0" fontId="71" fillId="0" borderId="0" xfId="0" applyFont="1" applyFill="1" applyBorder="1" applyAlignment="1" applyProtection="1">
      <alignment horizontal="left" vertical="top" wrapText="1"/>
    </xf>
    <xf numFmtId="0" fontId="73" fillId="0" borderId="0" xfId="0" applyFont="1" applyFill="1" applyBorder="1" applyAlignment="1" applyProtection="1">
      <alignment horizontal="left" vertical="top" wrapText="1" indent="2"/>
    </xf>
    <xf numFmtId="0" fontId="73" fillId="0" borderId="0" xfId="0" applyFont="1" applyBorder="1" applyAlignment="1">
      <alignment horizontal="left" vertical="top" wrapText="1"/>
    </xf>
    <xf numFmtId="0" fontId="74" fillId="0" borderId="0" xfId="0" applyFont="1" applyAlignment="1">
      <alignment vertical="top" wrapText="1"/>
    </xf>
    <xf numFmtId="0" fontId="9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14" xfId="0" applyFont="1" applyFill="1" applyBorder="1"/>
    <xf numFmtId="49" fontId="20" fillId="0" borderId="5" xfId="0" applyNumberFormat="1" applyFont="1" applyFill="1" applyBorder="1" applyAlignment="1" applyProtection="1">
      <alignment horizontal="left" vertical="center"/>
    </xf>
    <xf numFmtId="0" fontId="20" fillId="0" borderId="76" xfId="0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center"/>
    </xf>
    <xf numFmtId="49" fontId="20" fillId="0" borderId="7" xfId="0" applyNumberFormat="1" applyFont="1" applyFill="1" applyBorder="1" applyAlignment="1" applyProtection="1">
      <alignment horizontal="left" vertical="center"/>
    </xf>
    <xf numFmtId="49" fontId="20" fillId="0" borderId="25" xfId="0" applyNumberFormat="1" applyFont="1" applyFill="1" applyBorder="1" applyAlignment="1" applyProtection="1">
      <alignment horizontal="left" vertical="center"/>
    </xf>
    <xf numFmtId="49" fontId="20" fillId="0" borderId="38" xfId="0" applyNumberFormat="1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</xf>
    <xf numFmtId="49" fontId="20" fillId="0" borderId="27" xfId="0" applyNumberFormat="1" applyFont="1" applyFill="1" applyBorder="1" applyAlignment="1" applyProtection="1">
      <alignment horizontal="left" vertical="center"/>
    </xf>
    <xf numFmtId="0" fontId="20" fillId="0" borderId="16" xfId="0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top" indent="3"/>
    </xf>
    <xf numFmtId="0" fontId="20" fillId="0" borderId="77" xfId="0" applyFont="1" applyFill="1" applyBorder="1" applyAlignment="1" applyProtection="1">
      <alignment horizontal="left" vertical="center" indent="1"/>
    </xf>
    <xf numFmtId="0" fontId="20" fillId="0" borderId="16" xfId="0" applyFont="1" applyFill="1" applyBorder="1" applyAlignment="1" applyProtection="1">
      <alignment horizontal="left" vertical="top" indent="1"/>
    </xf>
    <xf numFmtId="0" fontId="20" fillId="0" borderId="3" xfId="0" applyFont="1" applyFill="1" applyBorder="1" applyAlignment="1" applyProtection="1">
      <alignment horizontal="left" vertical="top" indent="2"/>
    </xf>
    <xf numFmtId="0" fontId="20" fillId="0" borderId="15" xfId="0" applyFont="1" applyFill="1" applyBorder="1" applyAlignment="1" applyProtection="1">
      <alignment horizontal="left" vertical="top" indent="1"/>
    </xf>
    <xf numFmtId="0" fontId="20" fillId="0" borderId="12" xfId="0" applyFont="1" applyFill="1" applyBorder="1" applyAlignment="1" applyProtection="1">
      <alignment horizontal="left" vertical="top"/>
    </xf>
    <xf numFmtId="0" fontId="27" fillId="0" borderId="0" xfId="0" quotePrefix="1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75" fillId="0" borderId="0" xfId="0" applyFont="1" applyAlignment="1">
      <alignment vertical="center"/>
    </xf>
    <xf numFmtId="0" fontId="62" fillId="0" borderId="78" xfId="6" applyFont="1" applyFill="1" applyBorder="1" applyAlignment="1">
      <alignment horizontal="center"/>
    </xf>
    <xf numFmtId="0" fontId="62" fillId="0" borderId="79" xfId="6" applyFont="1" applyFill="1" applyBorder="1" applyAlignment="1">
      <alignment horizontal="center"/>
    </xf>
    <xf numFmtId="0" fontId="75" fillId="0" borderId="79" xfId="0" applyFont="1" applyBorder="1" applyAlignment="1">
      <alignment vertical="center"/>
    </xf>
    <xf numFmtId="0" fontId="62" fillId="0" borderId="79" xfId="6" applyFont="1" applyFill="1" applyBorder="1" applyAlignment="1">
      <alignment wrapText="1"/>
    </xf>
    <xf numFmtId="0" fontId="62" fillId="6" borderId="80" xfId="5" applyFont="1" applyFill="1" applyBorder="1" applyAlignment="1">
      <alignment wrapText="1"/>
    </xf>
    <xf numFmtId="0" fontId="62" fillId="6" borderId="81" xfId="5" applyFont="1" applyFill="1" applyBorder="1" applyAlignment="1">
      <alignment wrapText="1"/>
    </xf>
    <xf numFmtId="0" fontId="67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7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68" fillId="7" borderId="0" xfId="8" applyFont="1" applyFill="1" applyBorder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68" fillId="0" borderId="0" xfId="3" applyFont="1" applyAlignment="1" applyProtection="1">
      <alignment horizontal="center" vertical="center"/>
      <protection locked="0"/>
    </xf>
    <xf numFmtId="0" fontId="68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68" fillId="0" borderId="0" xfId="8" applyFont="1" applyBorder="1" applyProtection="1">
      <protection locked="0"/>
    </xf>
    <xf numFmtId="0" fontId="68" fillId="0" borderId="0" xfId="3" applyFont="1" applyAlignment="1" applyProtection="1">
      <alignment horizontal="right" vertical="center"/>
      <protection locked="0"/>
    </xf>
    <xf numFmtId="0" fontId="68" fillId="0" borderId="21" xfId="3" applyFont="1" applyBorder="1" applyAlignment="1" applyProtection="1">
      <alignment horizontal="right" vertical="center"/>
      <protection locked="0"/>
    </xf>
    <xf numFmtId="164" fontId="2" fillId="0" borderId="0" xfId="8" applyNumberFormat="1" applyFont="1" applyAlignment="1" applyProtection="1">
      <alignment vertical="center"/>
      <protection locked="0"/>
    </xf>
    <xf numFmtId="0" fontId="68" fillId="0" borderId="4" xfId="3" applyFont="1" applyBorder="1" applyAlignment="1" applyProtection="1">
      <alignment horizontal="center" vertical="center"/>
      <protection locked="0"/>
    </xf>
    <xf numFmtId="0" fontId="68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68" fillId="0" borderId="0" xfId="3" applyFont="1" applyFill="1" applyAlignment="1" applyProtection="1">
      <alignment vertical="center"/>
      <protection locked="0"/>
    </xf>
    <xf numFmtId="3" fontId="68" fillId="0" borderId="21" xfId="3" applyNumberFormat="1" applyFont="1" applyBorder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9" fillId="0" borderId="21" xfId="0" applyFont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70" fillId="0" borderId="0" xfId="3" applyFont="1" applyAlignment="1" applyProtection="1">
      <alignment vertical="center"/>
      <protection locked="0"/>
    </xf>
    <xf numFmtId="1" fontId="69" fillId="0" borderId="21" xfId="0" applyNumberFormat="1" applyFont="1" applyBorder="1" applyAlignment="1" applyProtection="1">
      <alignment vertical="center"/>
      <protection locked="0"/>
    </xf>
    <xf numFmtId="0" fontId="76" fillId="0" borderId="0" xfId="3" applyFont="1" applyAlignment="1" applyProtection="1">
      <alignment vertical="center"/>
      <protection locked="0"/>
    </xf>
    <xf numFmtId="9" fontId="76" fillId="0" borderId="0" xfId="8" applyFont="1" applyAlignment="1" applyProtection="1">
      <alignment vertical="center"/>
      <protection locked="0"/>
    </xf>
    <xf numFmtId="164" fontId="76" fillId="0" borderId="0" xfId="8" applyNumberFormat="1" applyFont="1" applyAlignment="1" applyProtection="1">
      <alignment vertical="center"/>
      <protection locked="0"/>
    </xf>
    <xf numFmtId="9" fontId="68" fillId="0" borderId="30" xfId="8" applyFont="1" applyBorder="1" applyAlignment="1" applyProtection="1">
      <alignment vertical="center"/>
      <protection locked="0"/>
    </xf>
    <xf numFmtId="0" fontId="63" fillId="5" borderId="115" xfId="6" applyFont="1" applyFill="1" applyBorder="1" applyAlignment="1" applyProtection="1">
      <alignment horizontal="center" vertical="top"/>
      <protection locked="0"/>
    </xf>
    <xf numFmtId="0" fontId="73" fillId="0" borderId="40" xfId="0" applyFont="1" applyBorder="1" applyAlignment="1">
      <alignment horizontal="center"/>
    </xf>
    <xf numFmtId="0" fontId="73" fillId="0" borderId="73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0" fillId="0" borderId="16" xfId="0" applyFont="1" applyBorder="1" applyAlignment="1" applyProtection="1">
      <alignment horizontal="left" vertical="center" inden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0" borderId="32" xfId="0" applyNumberFormat="1" applyFont="1" applyFill="1" applyBorder="1" applyAlignment="1">
      <alignment horizontal="left" vertical="top" wrapText="1"/>
    </xf>
    <xf numFmtId="49" fontId="72" fillId="0" borderId="31" xfId="0" applyNumberFormat="1" applyFont="1" applyFill="1" applyBorder="1" applyAlignment="1">
      <alignment horizontal="left" vertical="top" wrapText="1"/>
    </xf>
    <xf numFmtId="49" fontId="72" fillId="0" borderId="32" xfId="0" applyNumberFormat="1" applyFont="1" applyFill="1" applyBorder="1" applyAlignment="1">
      <alignment horizontal="left" vertical="top" wrapText="1"/>
    </xf>
    <xf numFmtId="49" fontId="20" fillId="0" borderId="32" xfId="0" quotePrefix="1" applyNumberFormat="1" applyFont="1" applyFill="1" applyBorder="1" applyAlignment="1">
      <alignment horizontal="left" vertical="top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72" fillId="0" borderId="36" xfId="0" applyNumberFormat="1" applyFont="1" applyFill="1" applyBorder="1" applyAlignment="1">
      <alignment horizontal="left" vertical="top" wrapText="1"/>
    </xf>
    <xf numFmtId="49" fontId="20" fillId="0" borderId="36" xfId="0" applyNumberFormat="1" applyFont="1" applyFill="1" applyBorder="1" applyAlignment="1">
      <alignment horizontal="left" vertical="top" wrapText="1"/>
    </xf>
    <xf numFmtId="49" fontId="72" fillId="0" borderId="61" xfId="0" applyNumberFormat="1" applyFont="1" applyFill="1" applyBorder="1" applyAlignment="1">
      <alignment horizontal="left" vertical="top" wrapText="1"/>
    </xf>
    <xf numFmtId="0" fontId="20" fillId="0" borderId="119" xfId="0" applyFont="1" applyFill="1" applyBorder="1" applyAlignment="1" applyProtection="1">
      <alignment horizontal="left" vertical="center"/>
    </xf>
    <xf numFmtId="49" fontId="72" fillId="0" borderId="18" xfId="0" applyNumberFormat="1" applyFont="1" applyFill="1" applyBorder="1" applyAlignment="1" applyProtection="1">
      <alignment horizontal="left" vertical="center" wrapText="1"/>
    </xf>
    <xf numFmtId="0" fontId="11" fillId="0" borderId="3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72" fillId="0" borderId="31" xfId="0" applyNumberFormat="1" applyFont="1" applyFill="1" applyBorder="1" applyAlignment="1">
      <alignment horizontal="left" vertical="center" wrapText="1"/>
    </xf>
    <xf numFmtId="49" fontId="20" fillId="0" borderId="36" xfId="0" applyNumberFormat="1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72" fillId="0" borderId="32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72" fillId="0" borderId="8" xfId="0" applyFont="1" applyFill="1" applyBorder="1" applyAlignment="1">
      <alignment horizontal="left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</xf>
    <xf numFmtId="49" fontId="4" fillId="2" borderId="38" xfId="0" applyNumberFormat="1" applyFont="1" applyFill="1" applyBorder="1" applyAlignment="1" applyProtection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72" fillId="0" borderId="36" xfId="0" applyNumberFormat="1" applyFont="1" applyFill="1" applyBorder="1" applyAlignment="1">
      <alignment horizontal="left" vertical="center" wrapText="1"/>
    </xf>
    <xf numFmtId="0" fontId="20" fillId="2" borderId="27" xfId="7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vertical="center"/>
    </xf>
    <xf numFmtId="0" fontId="20" fillId="2" borderId="23" xfId="2" applyFont="1" applyFill="1" applyBorder="1" applyAlignment="1" applyProtection="1">
      <alignment vertic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5" xfId="7" applyFont="1" applyFill="1" applyBorder="1" applyAlignment="1" applyProtection="1">
      <alignment horizontal="left" vertical="center"/>
    </xf>
    <xf numFmtId="0" fontId="20" fillId="0" borderId="12" xfId="2" applyFont="1" applyFill="1" applyBorder="1" applyAlignment="1" applyProtection="1">
      <alignment vertical="center"/>
    </xf>
    <xf numFmtId="0" fontId="19" fillId="0" borderId="24" xfId="2" applyFont="1" applyFill="1" applyBorder="1" applyAlignment="1" applyProtection="1">
      <alignment horizontal="left" vertical="center" indent="1"/>
    </xf>
    <xf numFmtId="0" fontId="19" fillId="0" borderId="24" xfId="2" applyFont="1" applyFill="1" applyBorder="1" applyAlignment="1" applyProtection="1">
      <alignment horizontal="center" vertical="center"/>
    </xf>
    <xf numFmtId="0" fontId="19" fillId="0" borderId="24" xfId="2" applyFont="1" applyFill="1" applyBorder="1" applyAlignment="1" applyProtection="1">
      <alignment horizontal="left" vertical="center" indent="2"/>
    </xf>
    <xf numFmtId="0" fontId="72" fillId="0" borderId="14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 indent="2"/>
    </xf>
    <xf numFmtId="0" fontId="19" fillId="0" borderId="14" xfId="2" applyFont="1" applyFill="1" applyBorder="1" applyAlignment="1" applyProtection="1">
      <alignment horizontal="center" vertical="center"/>
    </xf>
    <xf numFmtId="0" fontId="19" fillId="0" borderId="24" xfId="2" applyNumberFormat="1" applyFont="1" applyFill="1" applyBorder="1" applyAlignment="1" applyProtection="1">
      <alignment horizontal="left" vertical="center" indent="1"/>
    </xf>
    <xf numFmtId="0" fontId="19" fillId="0" borderId="16" xfId="2" applyFont="1" applyFill="1" applyBorder="1" applyAlignment="1" applyProtection="1">
      <alignment horizontal="center" vertical="center"/>
    </xf>
    <xf numFmtId="0" fontId="19" fillId="0" borderId="3" xfId="2" applyFont="1" applyFill="1" applyBorder="1" applyAlignment="1" applyProtection="1">
      <alignment horizontal="center" vertical="center"/>
    </xf>
    <xf numFmtId="0" fontId="20" fillId="0" borderId="14" xfId="2" applyFont="1" applyFill="1" applyBorder="1" applyAlignment="1" applyProtection="1">
      <alignment horizontal="left" vertical="center"/>
    </xf>
    <xf numFmtId="0" fontId="20" fillId="0" borderId="3" xfId="2" applyFont="1" applyFill="1" applyBorder="1" applyAlignment="1" applyProtection="1">
      <alignment horizontal="left" vertical="center"/>
    </xf>
    <xf numFmtId="49" fontId="20" fillId="0" borderId="12" xfId="2" applyNumberFormat="1" applyFont="1" applyFill="1" applyBorder="1" applyAlignment="1" applyProtection="1">
      <alignment vertical="center"/>
    </xf>
    <xf numFmtId="0" fontId="19" fillId="0" borderId="24" xfId="2" applyFont="1" applyFill="1" applyBorder="1" applyAlignment="1" applyProtection="1">
      <alignment horizontal="left" vertical="center" indent="3"/>
    </xf>
    <xf numFmtId="0" fontId="19" fillId="0" borderId="14" xfId="2" applyFont="1" applyFill="1" applyBorder="1" applyAlignment="1" applyProtection="1">
      <alignment horizontal="left" vertical="center" indent="3"/>
    </xf>
    <xf numFmtId="0" fontId="19" fillId="0" borderId="12" xfId="2" applyFont="1" applyFill="1" applyBorder="1" applyAlignment="1" applyProtection="1">
      <alignment horizontal="left" vertical="center" indent="2"/>
    </xf>
    <xf numFmtId="0" fontId="20" fillId="0" borderId="6" xfId="7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/>
    </xf>
    <xf numFmtId="0" fontId="20" fillId="2" borderId="2" xfId="2" applyFont="1" applyFill="1" applyBorder="1" applyAlignment="1" applyProtection="1">
      <alignment vertical="center"/>
    </xf>
    <xf numFmtId="0" fontId="19" fillId="0" borderId="24" xfId="2" applyNumberFormat="1" applyFont="1" applyFill="1" applyBorder="1" applyAlignment="1" applyProtection="1">
      <alignment horizontal="left" vertical="center" indent="2"/>
    </xf>
    <xf numFmtId="0" fontId="19" fillId="0" borderId="14" xfId="2" applyNumberFormat="1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left" vertical="center"/>
    </xf>
    <xf numFmtId="0" fontId="19" fillId="0" borderId="3" xfId="2" applyFont="1" applyFill="1" applyBorder="1" applyAlignment="1" applyProtection="1">
      <alignment horizontal="left" vertical="center" indent="2"/>
    </xf>
    <xf numFmtId="0" fontId="20" fillId="0" borderId="29" xfId="7" applyFont="1" applyFill="1" applyBorder="1" applyAlignment="1" applyProtection="1">
      <alignment horizontal="left" vertical="center"/>
    </xf>
    <xf numFmtId="0" fontId="20" fillId="0" borderId="15" xfId="2" applyFont="1" applyFill="1" applyBorder="1" applyAlignment="1" applyProtection="1">
      <alignment horizontal="left" vertical="center"/>
    </xf>
    <xf numFmtId="0" fontId="19" fillId="0" borderId="15" xfId="2" applyFont="1" applyFill="1" applyBorder="1" applyAlignment="1" applyProtection="1">
      <alignment horizontal="left" vertical="center" indent="2"/>
    </xf>
    <xf numFmtId="0" fontId="19" fillId="0" borderId="15" xfId="2" applyFont="1" applyFill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left" vertical="center" wrapText="1"/>
    </xf>
    <xf numFmtId="0" fontId="20" fillId="0" borderId="76" xfId="0" applyFont="1" applyFill="1" applyBorder="1" applyAlignment="1" applyProtection="1">
      <alignment horizontal="left" vertical="center" wrapText="1"/>
    </xf>
    <xf numFmtId="49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49" fontId="30" fillId="0" borderId="2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49" fontId="30" fillId="0" borderId="6" xfId="0" applyNumberFormat="1" applyFont="1" applyFill="1" applyBorder="1" applyAlignment="1" applyProtection="1">
      <alignment horizontal="lef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>
      <alignment vertical="center" wrapText="1"/>
    </xf>
    <xf numFmtId="49" fontId="20" fillId="0" borderId="18" xfId="0" applyNumberFormat="1" applyFont="1" applyFill="1" applyBorder="1" applyAlignment="1" applyProtection="1">
      <alignment horizontal="left" vertical="center" wrapText="1"/>
    </xf>
    <xf numFmtId="0" fontId="72" fillId="0" borderId="1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72" fillId="0" borderId="2" xfId="0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72" fillId="0" borderId="23" xfId="0" applyFont="1" applyFill="1" applyBorder="1" applyAlignment="1" applyProtection="1">
      <alignment horizontal="left" vertical="center" wrapText="1"/>
    </xf>
    <xf numFmtId="0" fontId="72" fillId="0" borderId="12" xfId="0" applyFont="1" applyFill="1" applyBorder="1" applyAlignment="1" applyProtection="1">
      <alignment horizontal="left" vertical="center" wrapText="1"/>
    </xf>
    <xf numFmtId="49" fontId="20" fillId="0" borderId="12" xfId="0" applyNumberFormat="1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 applyProtection="1">
      <alignment horizontal="left" vertical="center" wrapText="1"/>
    </xf>
    <xf numFmtId="0" fontId="30" fillId="0" borderId="119" xfId="0" applyFont="1" applyBorder="1" applyAlignment="1" applyProtection="1">
      <alignment horizontal="left" vertical="center" wrapText="1" indent="1"/>
    </xf>
    <xf numFmtId="0" fontId="20" fillId="0" borderId="3" xfId="0" applyFont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2"/>
    </xf>
    <xf numFmtId="0" fontId="30" fillId="0" borderId="3" xfId="0" applyFont="1" applyFill="1" applyBorder="1" applyAlignment="1" applyProtection="1">
      <alignment horizontal="left" vertical="center" wrapText="1" indent="3"/>
    </xf>
    <xf numFmtId="0" fontId="30" fillId="0" borderId="14" xfId="0" applyFont="1" applyFill="1" applyBorder="1" applyAlignment="1" applyProtection="1">
      <alignment horizontal="left" vertical="center" wrapText="1" indent="1"/>
    </xf>
    <xf numFmtId="0" fontId="30" fillId="0" borderId="14" xfId="0" applyFont="1" applyFill="1" applyBorder="1" applyAlignment="1" applyProtection="1">
      <alignment horizontal="left" vertical="center" wrapText="1" indent="2"/>
    </xf>
    <xf numFmtId="0" fontId="30" fillId="0" borderId="77" xfId="0" applyFont="1" applyFill="1" applyBorder="1" applyAlignment="1" applyProtection="1">
      <alignment horizontal="left" vertical="center" wrapText="1" indent="2"/>
    </xf>
    <xf numFmtId="0" fontId="30" fillId="0" borderId="77" xfId="0" applyFont="1" applyFill="1" applyBorder="1" applyAlignment="1" applyProtection="1">
      <alignment horizontal="left" vertical="center" wrapText="1" indent="3"/>
    </xf>
    <xf numFmtId="0" fontId="30" fillId="0" borderId="16" xfId="0" applyFont="1" applyFill="1" applyBorder="1" applyAlignment="1" applyProtection="1">
      <alignment horizontal="left" vertical="center" wrapText="1" indent="1"/>
    </xf>
    <xf numFmtId="0" fontId="30" fillId="0" borderId="12" xfId="0" applyFont="1" applyFill="1" applyBorder="1" applyAlignment="1" applyProtection="1">
      <alignment horizontal="left" vertical="center" wrapText="1" indent="1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30" fillId="0" borderId="3" xfId="0" quotePrefix="1" applyFont="1" applyFill="1" applyBorder="1" applyAlignment="1" applyProtection="1">
      <alignment horizontal="left" vertical="center" wrapText="1" indent="2"/>
    </xf>
    <xf numFmtId="0" fontId="27" fillId="0" borderId="7" xfId="0" applyFont="1" applyFill="1" applyBorder="1" applyAlignment="1">
      <alignment horizontal="center"/>
    </xf>
    <xf numFmtId="0" fontId="52" fillId="0" borderId="0" xfId="0" applyFont="1"/>
    <xf numFmtId="0" fontId="20" fillId="0" borderId="3" xfId="0" applyFont="1" applyFill="1" applyBorder="1" applyAlignment="1" applyProtection="1">
      <alignment horizontal="left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72" fillId="0" borderId="18" xfId="0" applyNumberFormat="1" applyFont="1" applyFill="1" applyBorder="1" applyAlignment="1">
      <alignment vertical="center" wrapText="1"/>
    </xf>
    <xf numFmtId="0" fontId="20" fillId="0" borderId="77" xfId="0" applyFont="1" applyFill="1" applyBorder="1" applyAlignment="1" applyProtection="1">
      <alignment vertical="center" wrapText="1"/>
    </xf>
    <xf numFmtId="0" fontId="30" fillId="0" borderId="77" xfId="0" applyFont="1" applyFill="1" applyBorder="1" applyAlignment="1" applyProtection="1">
      <alignment vertical="center" wrapText="1"/>
    </xf>
    <xf numFmtId="0" fontId="30" fillId="0" borderId="77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49" fontId="72" fillId="0" borderId="19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49" fontId="20" fillId="0" borderId="33" xfId="0" applyNumberFormat="1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 indent="2"/>
    </xf>
    <xf numFmtId="0" fontId="30" fillId="0" borderId="15" xfId="0" quotePrefix="1" applyFont="1" applyFill="1" applyBorder="1" applyAlignment="1" applyProtection="1">
      <alignment horizontal="left" vertical="center" wrapText="1" indent="1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30" fillId="8" borderId="7" xfId="0" applyFont="1" applyFill="1" applyBorder="1" applyAlignment="1" applyProtection="1">
      <alignment horizontal="left" vertical="center"/>
    </xf>
    <xf numFmtId="0" fontId="20" fillId="2" borderId="16" xfId="2" applyFont="1" applyFill="1" applyBorder="1" applyAlignment="1" applyProtection="1">
      <alignment horizontal="left" vertical="center" wrapText="1"/>
    </xf>
    <xf numFmtId="0" fontId="87" fillId="0" borderId="79" xfId="0" applyFont="1" applyFill="1" applyBorder="1" applyAlignment="1">
      <alignment horizontal="right" vertical="center"/>
    </xf>
    <xf numFmtId="0" fontId="87" fillId="0" borderId="79" xfId="0" applyFont="1" applyBorder="1" applyAlignment="1">
      <alignment vertical="center"/>
    </xf>
    <xf numFmtId="0" fontId="87" fillId="0" borderId="79" xfId="6" applyFont="1" applyFill="1" applyBorder="1" applyAlignment="1">
      <alignment horizontal="right" wrapText="1"/>
    </xf>
    <xf numFmtId="0" fontId="87" fillId="0" borderId="88" xfId="6" applyFont="1" applyFill="1" applyBorder="1" applyAlignment="1">
      <alignment horizontal="right" wrapText="1"/>
    </xf>
    <xf numFmtId="0" fontId="87" fillId="0" borderId="82" xfId="0" applyFont="1" applyFill="1" applyBorder="1" applyAlignment="1">
      <alignment horizontal="right" vertical="center"/>
    </xf>
    <xf numFmtId="0" fontId="87" fillId="0" borderId="78" xfId="6" applyFont="1" applyFill="1" applyBorder="1" applyAlignment="1">
      <alignment horizontal="right" wrapText="1"/>
    </xf>
    <xf numFmtId="0" fontId="88" fillId="0" borderId="41" xfId="6" applyFont="1" applyFill="1" applyBorder="1" applyAlignment="1">
      <alignment horizontal="left" wrapText="1"/>
    </xf>
    <xf numFmtId="0" fontId="88" fillId="0" borderId="42" xfId="6" applyFont="1" applyFill="1" applyBorder="1" applyAlignment="1">
      <alignment wrapText="1"/>
    </xf>
    <xf numFmtId="0" fontId="87" fillId="0" borderId="82" xfId="6" applyFont="1" applyFill="1" applyBorder="1" applyAlignment="1">
      <alignment horizontal="right" wrapText="1"/>
    </xf>
    <xf numFmtId="0" fontId="88" fillId="0" borderId="43" xfId="6" applyFont="1" applyFill="1" applyBorder="1" applyAlignment="1">
      <alignment horizontal="left" wrapText="1"/>
    </xf>
    <xf numFmtId="0" fontId="88" fillId="0" borderId="0" xfId="6" applyFont="1" applyFill="1" applyBorder="1" applyAlignment="1">
      <alignment wrapText="1"/>
    </xf>
    <xf numFmtId="0" fontId="88" fillId="0" borderId="79" xfId="6" applyFont="1" applyFill="1" applyBorder="1" applyAlignment="1">
      <alignment horizontal="right" wrapText="1"/>
    </xf>
    <xf numFmtId="0" fontId="87" fillId="0" borderId="91" xfId="6" applyFont="1" applyFill="1" applyBorder="1" applyAlignment="1">
      <alignment horizontal="right" wrapText="1"/>
    </xf>
    <xf numFmtId="0" fontId="87" fillId="0" borderId="79" xfId="6" applyFont="1" applyFill="1" applyBorder="1" applyAlignment="1">
      <alignment wrapText="1"/>
    </xf>
    <xf numFmtId="0" fontId="87" fillId="0" borderId="95" xfId="6" applyFont="1" applyFill="1" applyBorder="1" applyAlignment="1">
      <alignment horizontal="right" wrapText="1"/>
    </xf>
    <xf numFmtId="0" fontId="87" fillId="0" borderId="100" xfId="6" applyFont="1" applyFill="1" applyBorder="1" applyAlignment="1">
      <alignment horizontal="right" wrapText="1"/>
    </xf>
    <xf numFmtId="0" fontId="87" fillId="0" borderId="101" xfId="6" applyFont="1" applyFill="1" applyBorder="1" applyAlignment="1">
      <alignment horizontal="right" wrapText="1"/>
    </xf>
    <xf numFmtId="0" fontId="87" fillId="0" borderId="99" xfId="6" applyFont="1" applyFill="1" applyBorder="1" applyAlignment="1">
      <alignment horizontal="right" wrapText="1"/>
    </xf>
    <xf numFmtId="0" fontId="87" fillId="0" borderId="104" xfId="6" applyFont="1" applyFill="1" applyBorder="1" applyAlignment="1">
      <alignment horizontal="right" wrapText="1"/>
    </xf>
    <xf numFmtId="0" fontId="88" fillId="0" borderId="99" xfId="6" applyFont="1" applyFill="1" applyBorder="1" applyAlignment="1">
      <alignment horizontal="right" wrapText="1"/>
    </xf>
    <xf numFmtId="0" fontId="87" fillId="0" borderId="109" xfId="6" applyFont="1" applyFill="1" applyBorder="1" applyAlignment="1">
      <alignment horizontal="right" wrapText="1"/>
    </xf>
    <xf numFmtId="0" fontId="87" fillId="0" borderId="96" xfId="6" applyFont="1" applyFill="1" applyBorder="1" applyAlignment="1">
      <alignment horizontal="right" wrapText="1"/>
    </xf>
    <xf numFmtId="0" fontId="75" fillId="0" borderId="79" xfId="0" applyFont="1" applyFill="1" applyBorder="1" applyAlignment="1">
      <alignment vertical="center"/>
    </xf>
    <xf numFmtId="0" fontId="87" fillId="0" borderId="100" xfId="5" applyFont="1" applyFill="1" applyBorder="1" applyAlignment="1">
      <alignment horizontal="right" wrapText="1"/>
    </xf>
    <xf numFmtId="0" fontId="87" fillId="0" borderId="104" xfId="5" applyFont="1" applyFill="1" applyBorder="1" applyAlignment="1">
      <alignment horizontal="right" wrapText="1"/>
    </xf>
    <xf numFmtId="0" fontId="87" fillId="0" borderId="96" xfId="5" applyFont="1" applyFill="1" applyBorder="1" applyAlignment="1">
      <alignment horizontal="right" wrapText="1"/>
    </xf>
    <xf numFmtId="0" fontId="87" fillId="0" borderId="99" xfId="5" applyFont="1" applyFill="1" applyBorder="1" applyAlignment="1">
      <alignment horizontal="right" wrapText="1"/>
    </xf>
    <xf numFmtId="0" fontId="87" fillId="6" borderId="80" xfId="5" applyFont="1" applyFill="1" applyBorder="1" applyAlignment="1">
      <alignment wrapText="1"/>
    </xf>
    <xf numFmtId="0" fontId="87" fillId="0" borderId="79" xfId="5" applyFont="1" applyFill="1" applyBorder="1" applyAlignment="1">
      <alignment horizontal="right" wrapText="1"/>
    </xf>
    <xf numFmtId="0" fontId="87" fillId="0" borderId="82" xfId="5" applyFont="1" applyFill="1" applyBorder="1" applyAlignment="1">
      <alignment horizontal="right" wrapText="1"/>
    </xf>
    <xf numFmtId="0" fontId="87" fillId="0" borderId="101" xfId="5" applyFont="1" applyFill="1" applyBorder="1" applyAlignment="1">
      <alignment horizontal="right" wrapText="1"/>
    </xf>
    <xf numFmtId="0" fontId="62" fillId="6" borderId="93" xfId="5" applyFont="1" applyFill="1" applyBorder="1" applyAlignment="1">
      <alignment wrapText="1"/>
    </xf>
    <xf numFmtId="3" fontId="5" fillId="0" borderId="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horizontal="right" vertical="center" wrapText="1"/>
      <protection locked="0"/>
    </xf>
    <xf numFmtId="0" fontId="89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indent="3"/>
    </xf>
    <xf numFmtId="49" fontId="4" fillId="2" borderId="65" xfId="0" applyNumberFormat="1" applyFont="1" applyFill="1" applyBorder="1" applyAlignment="1" applyProtection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indent="2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61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/>
    </xf>
    <xf numFmtId="0" fontId="68" fillId="0" borderId="4" xfId="3" applyFont="1" applyBorder="1" applyAlignment="1" applyProtection="1">
      <alignment vertical="center" wrapText="1"/>
      <protection locked="0"/>
    </xf>
    <xf numFmtId="0" fontId="68" fillId="0" borderId="0" xfId="3" applyFont="1" applyBorder="1" applyAlignment="1" applyProtection="1">
      <alignment vertical="center" wrapText="1"/>
      <protection locked="0"/>
    </xf>
    <xf numFmtId="0" fontId="68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49" fontId="4" fillId="0" borderId="45" xfId="0" applyNumberFormat="1" applyFont="1" applyFill="1" applyBorder="1" applyAlignment="1" applyProtection="1">
      <alignment horizontal="left" vertical="center"/>
    </xf>
    <xf numFmtId="49" fontId="4" fillId="2" borderId="118" xfId="0" applyNumberFormat="1" applyFont="1" applyFill="1" applyBorder="1" applyAlignment="1" applyProtection="1">
      <alignment horizontal="left" vertical="center"/>
    </xf>
    <xf numFmtId="49" fontId="4" fillId="2" borderId="45" xfId="0" applyNumberFormat="1" applyFont="1" applyFill="1" applyBorder="1" applyAlignment="1" applyProtection="1">
      <alignment horizontal="left" vertical="center"/>
    </xf>
    <xf numFmtId="49" fontId="4" fillId="2" borderId="51" xfId="0" applyNumberFormat="1" applyFont="1" applyFill="1" applyBorder="1" applyAlignment="1" applyProtection="1">
      <alignment horizontal="left" vertical="center"/>
    </xf>
    <xf numFmtId="49" fontId="4" fillId="0" borderId="46" xfId="0" applyNumberFormat="1" applyFont="1" applyFill="1" applyBorder="1" applyAlignment="1" applyProtection="1">
      <alignment horizontal="left" vertical="center"/>
    </xf>
    <xf numFmtId="49" fontId="4" fillId="2" borderId="43" xfId="0" applyNumberFormat="1" applyFont="1" applyFill="1" applyBorder="1" applyAlignment="1" applyProtection="1">
      <alignment horizontal="left" vertical="center"/>
    </xf>
    <xf numFmtId="49" fontId="4" fillId="0" borderId="43" xfId="0" applyNumberFormat="1" applyFont="1" applyFill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 indent="1"/>
    </xf>
    <xf numFmtId="49" fontId="4" fillId="0" borderId="44" xfId="0" applyNumberFormat="1" applyFont="1" applyFill="1" applyBorder="1" applyAlignment="1" applyProtection="1">
      <alignment horizontal="left" vertical="center"/>
    </xf>
    <xf numFmtId="49" fontId="4" fillId="2" borderId="50" xfId="0" applyNumberFormat="1" applyFont="1" applyFill="1" applyBorder="1" applyAlignment="1" applyProtection="1">
      <alignment horizontal="left" vertical="center"/>
    </xf>
    <xf numFmtId="49" fontId="4" fillId="0" borderId="53" xfId="0" applyNumberFormat="1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12" xfId="0" applyNumberFormat="1" applyFont="1" applyFill="1" applyBorder="1" applyAlignment="1" applyProtection="1">
      <alignment vertical="center"/>
      <protection locked="0"/>
    </xf>
    <xf numFmtId="0" fontId="19" fillId="0" borderId="31" xfId="0" applyNumberFormat="1" applyFont="1" applyFill="1" applyBorder="1" applyAlignment="1" applyProtection="1">
      <alignment vertical="center"/>
      <protection locked="0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14" xfId="0" applyNumberFormat="1" applyFont="1" applyFill="1" applyBorder="1" applyAlignment="1" applyProtection="1">
      <alignment vertical="center"/>
      <protection locked="0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" xfId="0" applyNumberFormat="1" applyFont="1" applyFill="1" applyBorder="1" applyAlignment="1" applyProtection="1">
      <alignment vertical="center"/>
      <protection locked="0"/>
    </xf>
    <xf numFmtId="0" fontId="20" fillId="0" borderId="75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20" fillId="3" borderId="7" xfId="0" applyFont="1" applyFill="1" applyBorder="1" applyAlignment="1" applyProtection="1">
      <alignment horizontal="left" vertical="center"/>
    </xf>
    <xf numFmtId="0" fontId="20" fillId="0" borderId="65" xfId="0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vertical="center"/>
      <protection locked="0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vertical="center"/>
      <protection locked="0"/>
    </xf>
    <xf numFmtId="0" fontId="19" fillId="0" borderId="33" xfId="0" applyNumberFormat="1" applyFont="1" applyFill="1" applyBorder="1" applyAlignment="1" applyProtection="1">
      <alignment vertical="center"/>
      <protection locked="0"/>
    </xf>
    <xf numFmtId="0" fontId="19" fillId="0" borderId="61" xfId="0" applyNumberFormat="1" applyFont="1" applyFill="1" applyBorder="1" applyAlignment="1" applyProtection="1">
      <alignment vertical="center"/>
      <protection locked="0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49" fontId="20" fillId="2" borderId="16" xfId="2" applyNumberFormat="1" applyFont="1" applyFill="1" applyBorder="1" applyAlignment="1" applyProtection="1">
      <alignment horizontal="left" vertical="center" wrapText="1"/>
    </xf>
    <xf numFmtId="3" fontId="19" fillId="2" borderId="14" xfId="7" applyNumberFormat="1" applyFont="1" applyFill="1" applyBorder="1" applyAlignment="1" applyProtection="1">
      <alignment horizontal="right" vertical="center"/>
      <protection locked="0"/>
    </xf>
    <xf numFmtId="3" fontId="19" fillId="2" borderId="21" xfId="7" applyNumberFormat="1" applyFont="1" applyFill="1" applyBorder="1" applyAlignment="1" applyProtection="1">
      <alignment horizontal="right" vertical="center"/>
      <protection locked="0"/>
    </xf>
    <xf numFmtId="3" fontId="19" fillId="2" borderId="19" xfId="7" applyNumberFormat="1" applyFont="1" applyFill="1" applyBorder="1" applyAlignment="1" applyProtection="1">
      <alignment horizontal="right" vertical="center"/>
      <protection locked="0"/>
    </xf>
    <xf numFmtId="3" fontId="19" fillId="2" borderId="32" xfId="7" applyNumberFormat="1" applyFont="1" applyFill="1" applyBorder="1" applyAlignment="1" applyProtection="1">
      <alignment horizontal="right" vertical="center"/>
      <protection locked="0"/>
    </xf>
    <xf numFmtId="3" fontId="19" fillId="0" borderId="14" xfId="7" applyNumberFormat="1" applyFont="1" applyFill="1" applyBorder="1" applyAlignment="1" applyProtection="1">
      <alignment horizontal="right" vertical="center"/>
      <protection locked="0"/>
    </xf>
    <xf numFmtId="3" fontId="19" fillId="0" borderId="21" xfId="7" applyNumberFormat="1" applyFont="1" applyFill="1" applyBorder="1" applyAlignment="1" applyProtection="1">
      <alignment horizontal="right" vertical="center"/>
      <protection locked="0"/>
    </xf>
    <xf numFmtId="3" fontId="19" fillId="0" borderId="19" xfId="7" applyNumberFormat="1" applyFont="1" applyFill="1" applyBorder="1" applyAlignment="1" applyProtection="1">
      <alignment horizontal="right" vertical="center"/>
      <protection locked="0"/>
    </xf>
    <xf numFmtId="3" fontId="19" fillId="0" borderId="32" xfId="7" applyNumberFormat="1" applyFont="1" applyFill="1" applyBorder="1" applyAlignment="1" applyProtection="1">
      <alignment horizontal="right" vertical="center"/>
      <protection locked="0"/>
    </xf>
    <xf numFmtId="3" fontId="19" fillId="4" borderId="12" xfId="7" applyNumberFormat="1" applyFont="1" applyFill="1" applyBorder="1" applyAlignment="1" applyProtection="1">
      <alignment horizontal="left" vertical="center"/>
      <protection locked="0"/>
    </xf>
    <xf numFmtId="3" fontId="19" fillId="4" borderId="30" xfId="7" applyNumberFormat="1" applyFont="1" applyFill="1" applyBorder="1" applyAlignment="1" applyProtection="1">
      <alignment horizontal="left" vertical="center"/>
      <protection locked="0"/>
    </xf>
    <xf numFmtId="3" fontId="19" fillId="4" borderId="18" xfId="7" applyNumberFormat="1" applyFont="1" applyFill="1" applyBorder="1" applyAlignment="1" applyProtection="1">
      <alignment horizontal="left" vertical="center"/>
      <protection locked="0"/>
    </xf>
    <xf numFmtId="3" fontId="19" fillId="4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16" xfId="7" applyNumberFormat="1" applyFont="1" applyFill="1" applyBorder="1" applyAlignment="1" applyProtection="1">
      <alignment horizontal="right" vertical="center"/>
      <protection locked="0"/>
    </xf>
    <xf numFmtId="3" fontId="19" fillId="0" borderId="30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8" xfId="7" applyNumberFormat="1" applyFont="1" applyFill="1" applyBorder="1" applyAlignment="1" applyProtection="1">
      <alignment horizontal="right" vertical="center"/>
      <protection locked="0"/>
    </xf>
    <xf numFmtId="3" fontId="19" fillId="0" borderId="31" xfId="7" applyNumberFormat="1" applyFont="1" applyFill="1" applyBorder="1" applyAlignment="1" applyProtection="1">
      <alignment horizontal="right" vertical="center"/>
      <protection locked="0"/>
    </xf>
    <xf numFmtId="3" fontId="19" fillId="2" borderId="12" xfId="7" applyNumberFormat="1" applyFont="1" applyFill="1" applyBorder="1" applyAlignment="1" applyProtection="1">
      <alignment horizontal="right" vertical="center"/>
      <protection locked="0"/>
    </xf>
    <xf numFmtId="3" fontId="19" fillId="0" borderId="12" xfId="7" applyNumberFormat="1" applyFont="1" applyFill="1" applyBorder="1" applyAlignment="1" applyProtection="1">
      <alignment horizontal="left" vertical="center"/>
      <protection locked="0"/>
    </xf>
    <xf numFmtId="3" fontId="19" fillId="0" borderId="30" xfId="7" applyNumberFormat="1" applyFont="1" applyFill="1" applyBorder="1" applyAlignment="1" applyProtection="1">
      <alignment horizontal="left" vertical="center"/>
      <protection locked="0"/>
    </xf>
    <xf numFmtId="3" fontId="19" fillId="0" borderId="18" xfId="7" applyNumberFormat="1" applyFont="1" applyFill="1" applyBorder="1" applyAlignment="1" applyProtection="1">
      <alignment horizontal="left" vertical="center"/>
      <protection locked="0"/>
    </xf>
    <xf numFmtId="3" fontId="19" fillId="0" borderId="31" xfId="7" applyNumberFormat="1" applyFont="1" applyFill="1" applyBorder="1" applyAlignment="1" applyProtection="1">
      <alignment horizontal="left" vertical="center"/>
      <protection locked="0"/>
    </xf>
    <xf numFmtId="3" fontId="19" fillId="0" borderId="20" xfId="7" applyNumberFormat="1" applyFont="1" applyFill="1" applyBorder="1" applyAlignment="1" applyProtection="1">
      <alignment horizontal="right" vertical="center"/>
      <protection locked="0"/>
    </xf>
    <xf numFmtId="3" fontId="19" fillId="0" borderId="33" xfId="7" applyNumberFormat="1" applyFont="1" applyFill="1" applyBorder="1" applyAlignment="1" applyProtection="1">
      <alignment horizontal="right" vertical="center"/>
      <protection locked="0"/>
    </xf>
    <xf numFmtId="3" fontId="19" fillId="0" borderId="61" xfId="7" applyNumberFormat="1" applyFont="1" applyFill="1" applyBorder="1" applyAlignment="1" applyProtection="1">
      <alignment horizontal="right" vertical="center"/>
      <protection locked="0"/>
    </xf>
    <xf numFmtId="0" fontId="20" fillId="0" borderId="12" xfId="2" applyFont="1" applyFill="1" applyBorder="1" applyAlignment="1" applyProtection="1">
      <alignment horizontal="left" vertical="center"/>
    </xf>
    <xf numFmtId="0" fontId="20" fillId="2" borderId="12" xfId="2" applyFont="1" applyFill="1" applyBorder="1" applyAlignment="1" applyProtection="1">
      <alignment horizontal="left" vertical="center" wrapText="1"/>
    </xf>
    <xf numFmtId="0" fontId="20" fillId="2" borderId="5" xfId="7" applyFont="1" applyFill="1" applyBorder="1" applyAlignment="1" applyProtection="1">
      <alignment horizontal="left" vertical="center"/>
    </xf>
    <xf numFmtId="49" fontId="20" fillId="2" borderId="14" xfId="2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 indent="1"/>
    </xf>
    <xf numFmtId="0" fontId="20" fillId="0" borderId="24" xfId="0" applyFont="1" applyFill="1" applyBorder="1" applyAlignment="1" applyProtection="1">
      <alignment horizontal="left" vertical="center" indent="2"/>
    </xf>
    <xf numFmtId="49" fontId="20" fillId="0" borderId="6" xfId="0" applyNumberFormat="1" applyFont="1" applyFill="1" applyBorder="1" applyAlignment="1" applyProtection="1">
      <alignment horizontal="left" vertical="center"/>
    </xf>
    <xf numFmtId="0" fontId="20" fillId="0" borderId="77" xfId="0" applyFont="1" applyFill="1" applyBorder="1" applyAlignment="1" applyProtection="1">
      <alignment horizontal="left" vertical="center" indent="3"/>
    </xf>
    <xf numFmtId="49" fontId="66" fillId="0" borderId="31" xfId="0" applyNumberFormat="1" applyFont="1" applyFill="1" applyBorder="1" applyAlignment="1">
      <alignment horizontal="left" vertical="top" wrapText="1"/>
    </xf>
    <xf numFmtId="49" fontId="66" fillId="0" borderId="32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Fill="1" applyBorder="1" applyAlignment="1" applyProtection="1">
      <alignment horizontal="left" vertical="top"/>
    </xf>
    <xf numFmtId="49" fontId="20" fillId="0" borderId="28" xfId="0" applyNumberFormat="1" applyFont="1" applyFill="1" applyBorder="1" applyAlignment="1" applyProtection="1">
      <alignment horizontal="left" vertical="center"/>
    </xf>
    <xf numFmtId="49" fontId="20" fillId="0" borderId="5" xfId="0" applyNumberFormat="1" applyFont="1" applyFill="1" applyBorder="1" applyAlignment="1" applyProtection="1">
      <alignment horizontal="left" vertical="top"/>
    </xf>
    <xf numFmtId="49" fontId="20" fillId="0" borderId="11" xfId="0" applyNumberFormat="1" applyFont="1" applyFill="1" applyBorder="1" applyAlignment="1" applyProtection="1">
      <alignment horizontal="left" vertical="top"/>
    </xf>
    <xf numFmtId="0" fontId="20" fillId="0" borderId="18" xfId="0" applyFont="1" applyFill="1" applyBorder="1" applyAlignment="1">
      <alignment horizontal="left" vertical="center" wrapText="1"/>
    </xf>
    <xf numFmtId="2" fontId="72" fillId="0" borderId="18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0" fontId="66" fillId="0" borderId="19" xfId="0" applyFont="1" applyFill="1" applyBorder="1" applyAlignment="1">
      <alignment vertical="center" wrapText="1"/>
    </xf>
    <xf numFmtId="0" fontId="66" fillId="0" borderId="2" xfId="0" applyFont="1" applyFill="1" applyBorder="1" applyAlignment="1">
      <alignment vertical="center" wrapText="1"/>
    </xf>
    <xf numFmtId="0" fontId="78" fillId="0" borderId="36" xfId="0" applyFont="1" applyFill="1" applyBorder="1" applyAlignment="1">
      <alignment horizontal="left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30" fillId="0" borderId="32" xfId="0" quotePrefix="1" applyFont="1" applyFill="1" applyBorder="1" applyAlignment="1">
      <alignment horizontal="left" vertical="center" wrapText="1"/>
    </xf>
    <xf numFmtId="0" fontId="20" fillId="0" borderId="18" xfId="0" quotePrefix="1" applyFont="1" applyFill="1" applyBorder="1" applyAlignment="1" applyProtection="1">
      <alignment horizontal="left" vertical="center" wrapText="1"/>
    </xf>
    <xf numFmtId="49" fontId="66" fillId="0" borderId="19" xfId="0" applyNumberFormat="1" applyFont="1" applyFill="1" applyBorder="1" applyAlignment="1" applyProtection="1">
      <alignment horizontal="left" vertical="center" wrapText="1"/>
    </xf>
    <xf numFmtId="0" fontId="78" fillId="0" borderId="32" xfId="0" quotePrefix="1" applyFont="1" applyFill="1" applyBorder="1" applyAlignment="1">
      <alignment horizontal="left" vertical="center" wrapText="1"/>
    </xf>
    <xf numFmtId="0" fontId="66" fillId="0" borderId="19" xfId="0" applyFont="1" applyFill="1" applyBorder="1" applyAlignment="1" applyProtection="1">
      <alignment horizontal="left" vertical="center" wrapText="1"/>
    </xf>
    <xf numFmtId="0" fontId="66" fillId="0" borderId="12" xfId="0" applyFont="1" applyFill="1" applyBorder="1" applyAlignment="1" applyProtection="1">
      <alignment vertical="center" wrapText="1"/>
    </xf>
    <xf numFmtId="0" fontId="78" fillId="0" borderId="12" xfId="0" applyFont="1" applyFill="1" applyBorder="1" applyAlignment="1" applyProtection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9" fontId="66" fillId="0" borderId="12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 applyProtection="1">
      <alignment horizontal="left" vertical="center" wrapText="1"/>
    </xf>
    <xf numFmtId="49" fontId="30" fillId="0" borderId="28" xfId="0" applyNumberFormat="1" applyFont="1" applyFill="1" applyBorder="1" applyAlignment="1" applyProtection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left" vertical="center" wrapText="1"/>
    </xf>
    <xf numFmtId="0" fontId="20" fillId="0" borderId="33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left" vertical="center"/>
    </xf>
    <xf numFmtId="49" fontId="20" fillId="0" borderId="18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72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 applyProtection="1">
      <alignment vertical="center" wrapText="1"/>
    </xf>
    <xf numFmtId="0" fontId="30" fillId="0" borderId="29" xfId="0" applyFont="1" applyFill="1" applyBorder="1" applyAlignment="1" applyProtection="1">
      <alignment horizontal="left" vertical="center"/>
    </xf>
    <xf numFmtId="0" fontId="91" fillId="5" borderId="113" xfId="6" applyFont="1" applyFill="1" applyBorder="1" applyAlignment="1" applyProtection="1">
      <alignment horizontal="center" vertical="top"/>
      <protection locked="0"/>
    </xf>
    <xf numFmtId="0" fontId="88" fillId="0" borderId="41" xfId="6" applyFont="1" applyFill="1" applyBorder="1" applyAlignment="1">
      <alignment horizontal="left"/>
    </xf>
    <xf numFmtId="0" fontId="88" fillId="0" borderId="43" xfId="6" applyFont="1" applyFill="1" applyBorder="1" applyAlignment="1">
      <alignment horizontal="left"/>
    </xf>
    <xf numFmtId="0" fontId="88" fillId="0" borderId="83" xfId="6" applyFont="1" applyFill="1" applyBorder="1" applyAlignment="1">
      <alignment horizontal="left" wrapText="1"/>
    </xf>
    <xf numFmtId="0" fontId="88" fillId="0" borderId="85" xfId="6" applyFont="1" applyFill="1" applyBorder="1" applyAlignment="1">
      <alignment horizontal="left" wrapText="1"/>
    </xf>
    <xf numFmtId="0" fontId="88" fillId="0" borderId="53" xfId="6" applyFont="1" applyFill="1" applyBorder="1" applyAlignment="1">
      <alignment horizontal="left" wrapText="1"/>
    </xf>
    <xf numFmtId="0" fontId="88" fillId="0" borderId="121" xfId="6" applyFont="1" applyFill="1" applyBorder="1" applyAlignment="1">
      <alignment horizontal="left" wrapText="1"/>
    </xf>
    <xf numFmtId="0" fontId="88" fillId="0" borderId="123" xfId="6" applyFont="1" applyFill="1" applyBorder="1" applyAlignment="1">
      <alignment horizontal="left" wrapText="1"/>
    </xf>
    <xf numFmtId="0" fontId="88" fillId="0" borderId="90" xfId="6" applyFont="1" applyFill="1" applyBorder="1" applyAlignment="1">
      <alignment horizontal="left" wrapText="1"/>
    </xf>
    <xf numFmtId="0" fontId="88" fillId="0" borderId="92" xfId="6" applyFont="1" applyFill="1" applyBorder="1" applyAlignment="1">
      <alignment horizontal="left" wrapText="1"/>
    </xf>
    <xf numFmtId="0" fontId="88" fillId="0" borderId="94" xfId="6" applyFont="1" applyFill="1" applyBorder="1" applyAlignment="1">
      <alignment horizontal="left" wrapText="1"/>
    </xf>
    <xf numFmtId="0" fontId="88" fillId="0" borderId="97" xfId="6" applyFont="1" applyFill="1" applyBorder="1" applyAlignment="1">
      <alignment horizontal="left" wrapText="1"/>
    </xf>
    <xf numFmtId="0" fontId="88" fillId="0" borderId="102" xfId="6" applyFont="1" applyFill="1" applyBorder="1" applyAlignment="1">
      <alignment horizontal="left" wrapText="1"/>
    </xf>
    <xf numFmtId="0" fontId="88" fillId="0" borderId="86" xfId="6" applyFont="1" applyFill="1" applyBorder="1" applyAlignment="1">
      <alignment horizontal="left" wrapText="1"/>
    </xf>
    <xf numFmtId="0" fontId="88" fillId="0" borderId="105" xfId="6" applyFont="1" applyFill="1" applyBorder="1" applyAlignment="1">
      <alignment horizontal="left" wrapText="1"/>
    </xf>
    <xf numFmtId="0" fontId="88" fillId="0" borderId="107" xfId="6" applyFont="1" applyFill="1" applyBorder="1" applyAlignment="1">
      <alignment horizontal="left" wrapText="1"/>
    </xf>
    <xf numFmtId="0" fontId="88" fillId="0" borderId="111" xfId="6" applyFont="1" applyFill="1" applyBorder="1" applyAlignment="1">
      <alignment horizontal="left" wrapText="1"/>
    </xf>
    <xf numFmtId="0" fontId="88" fillId="0" borderId="83" xfId="5" applyFont="1" applyFill="1" applyBorder="1" applyAlignment="1">
      <alignment horizontal="left" wrapText="1"/>
    </xf>
    <xf numFmtId="0" fontId="88" fillId="0" borderId="102" xfId="5" applyFont="1" applyFill="1" applyBorder="1" applyAlignment="1">
      <alignment horizontal="left" wrapText="1"/>
    </xf>
    <xf numFmtId="0" fontId="88" fillId="0" borderId="86" xfId="5" applyFont="1" applyFill="1" applyBorder="1" applyAlignment="1">
      <alignment horizontal="left" wrapText="1"/>
    </xf>
    <xf numFmtId="0" fontId="88" fillId="0" borderId="107" xfId="5" applyFont="1" applyFill="1" applyBorder="1" applyAlignment="1">
      <alignment horizontal="left" wrapText="1"/>
    </xf>
    <xf numFmtId="0" fontId="88" fillId="0" borderId="43" xfId="5" applyFont="1" applyFill="1" applyBorder="1" applyAlignment="1">
      <alignment horizontal="left" wrapText="1"/>
    </xf>
    <xf numFmtId="0" fontId="88" fillId="0" borderId="41" xfId="5" applyFont="1" applyFill="1" applyBorder="1" applyAlignment="1">
      <alignment horizontal="left" wrapText="1"/>
    </xf>
    <xf numFmtId="0" fontId="88" fillId="0" borderId="53" xfId="5" applyFont="1" applyFill="1" applyBorder="1" applyAlignment="1">
      <alignment horizontal="left" wrapText="1"/>
    </xf>
    <xf numFmtId="0" fontId="88" fillId="0" borderId="85" xfId="5" applyFont="1" applyFill="1" applyBorder="1" applyAlignment="1">
      <alignment horizontal="left" wrapText="1"/>
    </xf>
    <xf numFmtId="0" fontId="88" fillId="0" borderId="85" xfId="5" applyFont="1" applyFill="1" applyBorder="1" applyAlignment="1">
      <alignment wrapText="1"/>
    </xf>
    <xf numFmtId="0" fontId="88" fillId="0" borderId="97" xfId="5" applyFont="1" applyFill="1" applyBorder="1" applyAlignment="1">
      <alignment wrapText="1"/>
    </xf>
    <xf numFmtId="0" fontId="88" fillId="0" borderId="86" xfId="5" applyFont="1" applyFill="1" applyBorder="1" applyAlignment="1">
      <alignment wrapText="1"/>
    </xf>
    <xf numFmtId="0" fontId="88" fillId="0" borderId="0" xfId="0" applyFont="1" applyAlignment="1">
      <alignment vertical="center"/>
    </xf>
    <xf numFmtId="0" fontId="91" fillId="5" borderId="114" xfId="6" applyFont="1" applyFill="1" applyBorder="1" applyAlignment="1" applyProtection="1">
      <alignment horizontal="center" vertical="top"/>
      <protection locked="0"/>
    </xf>
    <xf numFmtId="0" fontId="88" fillId="0" borderId="42" xfId="6" applyFont="1" applyFill="1" applyBorder="1" applyAlignment="1">
      <alignment horizontal="left"/>
    </xf>
    <xf numFmtId="0" fontId="88" fillId="0" borderId="0" xfId="6" applyFont="1" applyFill="1" applyBorder="1" applyAlignment="1">
      <alignment horizontal="left"/>
    </xf>
    <xf numFmtId="0" fontId="88" fillId="0" borderId="84" xfId="6" applyFont="1" applyFill="1" applyBorder="1" applyAlignment="1">
      <alignment wrapText="1"/>
    </xf>
    <xf numFmtId="0" fontId="88" fillId="0" borderId="1" xfId="6" applyFont="1" applyFill="1" applyBorder="1" applyAlignment="1">
      <alignment wrapText="1"/>
    </xf>
    <xf numFmtId="0" fontId="88" fillId="0" borderId="0" xfId="6" applyFont="1" applyFill="1" applyBorder="1" applyAlignment="1">
      <alignment horizontal="left" wrapText="1"/>
    </xf>
    <xf numFmtId="0" fontId="88" fillId="0" borderId="34" xfId="6" applyFont="1" applyFill="1" applyBorder="1" applyAlignment="1">
      <alignment wrapText="1"/>
    </xf>
    <xf numFmtId="0" fontId="88" fillId="0" borderId="9" xfId="6" applyFont="1" applyFill="1" applyBorder="1" applyAlignment="1">
      <alignment wrapText="1"/>
    </xf>
    <xf numFmtId="0" fontId="88" fillId="0" borderId="89" xfId="6" applyFont="1" applyFill="1" applyBorder="1" applyAlignment="1">
      <alignment wrapText="1"/>
    </xf>
    <xf numFmtId="0" fontId="88" fillId="0" borderId="98" xfId="6" applyFont="1" applyFill="1" applyBorder="1" applyAlignment="1">
      <alignment wrapText="1"/>
    </xf>
    <xf numFmtId="0" fontId="88" fillId="0" borderId="103" xfId="6" applyFont="1" applyFill="1" applyBorder="1" applyAlignment="1">
      <alignment wrapText="1"/>
    </xf>
    <xf numFmtId="0" fontId="88" fillId="0" borderId="87" xfId="6" applyFont="1" applyFill="1" applyBorder="1" applyAlignment="1">
      <alignment wrapText="1"/>
    </xf>
    <xf numFmtId="0" fontId="88" fillId="0" borderId="106" xfId="6" applyFont="1" applyFill="1" applyBorder="1" applyAlignment="1">
      <alignment wrapText="1"/>
    </xf>
    <xf numFmtId="0" fontId="88" fillId="0" borderId="108" xfId="6" applyFont="1" applyFill="1" applyBorder="1" applyAlignment="1">
      <alignment wrapText="1"/>
    </xf>
    <xf numFmtId="0" fontId="88" fillId="0" borderId="112" xfId="6" applyFont="1" applyFill="1" applyBorder="1" applyAlignment="1">
      <alignment wrapText="1"/>
    </xf>
    <xf numFmtId="0" fontId="88" fillId="0" borderId="84" xfId="5" applyFont="1" applyFill="1" applyBorder="1" applyAlignment="1">
      <alignment wrapText="1"/>
    </xf>
    <xf numFmtId="0" fontId="88" fillId="0" borderId="103" xfId="5" applyFont="1" applyFill="1" applyBorder="1" applyAlignment="1">
      <alignment wrapText="1"/>
    </xf>
    <xf numFmtId="0" fontId="88" fillId="0" borderId="87" xfId="5" applyFont="1" applyFill="1" applyBorder="1" applyAlignment="1">
      <alignment wrapText="1"/>
    </xf>
    <xf numFmtId="0" fontId="88" fillId="0" borderId="108" xfId="5" applyFont="1" applyFill="1" applyBorder="1" applyAlignment="1">
      <alignment wrapText="1"/>
    </xf>
    <xf numFmtId="0" fontId="88" fillId="0" borderId="1" xfId="5" applyFont="1" applyFill="1" applyBorder="1" applyAlignment="1">
      <alignment wrapText="1"/>
    </xf>
    <xf numFmtId="0" fontId="88" fillId="0" borderId="98" xfId="5" applyFont="1" applyFill="1" applyBorder="1" applyAlignment="1">
      <alignment wrapText="1"/>
    </xf>
    <xf numFmtId="0" fontId="88" fillId="0" borderId="0" xfId="5" applyFont="1" applyFill="1" applyBorder="1" applyAlignment="1">
      <alignment wrapText="1"/>
    </xf>
    <xf numFmtId="0" fontId="88" fillId="0" borderId="89" xfId="5" applyFont="1" applyFill="1" applyBorder="1" applyAlignment="1">
      <alignment wrapText="1"/>
    </xf>
    <xf numFmtId="0" fontId="88" fillId="0" borderId="42" xfId="5" applyFont="1" applyFill="1" applyBorder="1" applyAlignment="1">
      <alignment wrapText="1"/>
    </xf>
    <xf numFmtId="0" fontId="88" fillId="0" borderId="82" xfId="0" applyFont="1" applyFill="1" applyBorder="1" applyAlignment="1">
      <alignment horizontal="right" vertical="center"/>
    </xf>
    <xf numFmtId="0" fontId="88" fillId="0" borderId="79" xfId="0" applyFont="1" applyFill="1" applyBorder="1" applyAlignment="1">
      <alignment horizontal="right" vertical="center"/>
    </xf>
    <xf numFmtId="0" fontId="88" fillId="0" borderId="88" xfId="6" applyFont="1" applyFill="1" applyBorder="1" applyAlignment="1">
      <alignment horizontal="right" wrapText="1"/>
    </xf>
    <xf numFmtId="0" fontId="88" fillId="0" borderId="122" xfId="6" applyFont="1" applyFill="1" applyBorder="1" applyAlignment="1">
      <alignment horizontal="right" wrapText="1"/>
    </xf>
    <xf numFmtId="0" fontId="88" fillId="0" borderId="82" xfId="6" applyFont="1" applyFill="1" applyBorder="1" applyAlignment="1">
      <alignment horizontal="right" wrapText="1"/>
    </xf>
    <xf numFmtId="0" fontId="88" fillId="0" borderId="91" xfId="6" applyFont="1" applyFill="1" applyBorder="1" applyAlignment="1">
      <alignment horizontal="right" wrapText="1"/>
    </xf>
    <xf numFmtId="0" fontId="88" fillId="0" borderId="93" xfId="6" applyFont="1" applyFill="1" applyBorder="1" applyAlignment="1">
      <alignment horizontal="right" wrapText="1"/>
    </xf>
    <xf numFmtId="0" fontId="88" fillId="0" borderId="96" xfId="6" applyFont="1" applyFill="1" applyBorder="1" applyAlignment="1">
      <alignment horizontal="right" wrapText="1"/>
    </xf>
    <xf numFmtId="0" fontId="88" fillId="0" borderId="104" xfId="6" applyFont="1" applyFill="1" applyBorder="1" applyAlignment="1">
      <alignment horizontal="right" wrapText="1"/>
    </xf>
    <xf numFmtId="0" fontId="88" fillId="0" borderId="100" xfId="6" applyFont="1" applyFill="1" applyBorder="1" applyAlignment="1">
      <alignment horizontal="right" wrapText="1"/>
    </xf>
    <xf numFmtId="0" fontId="88" fillId="0" borderId="101" xfId="6" applyFont="1" applyFill="1" applyBorder="1" applyAlignment="1">
      <alignment horizontal="right" wrapText="1"/>
    </xf>
    <xf numFmtId="0" fontId="88" fillId="0" borderId="109" xfId="6" applyFont="1" applyFill="1" applyBorder="1" applyAlignment="1">
      <alignment horizontal="right" wrapText="1"/>
    </xf>
    <xf numFmtId="0" fontId="88" fillId="0" borderId="109" xfId="6" applyFont="1" applyFill="1" applyBorder="1" applyAlignment="1">
      <alignment wrapText="1"/>
    </xf>
    <xf numFmtId="0" fontId="88" fillId="0" borderId="104" xfId="6" applyFont="1" applyFill="1" applyBorder="1" applyAlignment="1">
      <alignment wrapText="1"/>
    </xf>
    <xf numFmtId="0" fontId="88" fillId="0" borderId="110" xfId="6" applyFont="1" applyFill="1" applyBorder="1" applyAlignment="1">
      <alignment horizontal="right" wrapText="1"/>
    </xf>
    <xf numFmtId="0" fontId="88" fillId="0" borderId="104" xfId="0" applyFont="1" applyFill="1" applyBorder="1" applyAlignment="1">
      <alignment horizontal="right" vertical="center"/>
    </xf>
    <xf numFmtId="0" fontId="88" fillId="0" borderId="96" xfId="6" applyNumberFormat="1" applyFont="1" applyFill="1" applyBorder="1" applyAlignment="1">
      <alignment horizontal="right" wrapText="1"/>
    </xf>
    <xf numFmtId="0" fontId="88" fillId="0" borderId="79" xfId="0" applyNumberFormat="1" applyFont="1" applyFill="1" applyBorder="1" applyAlignment="1">
      <alignment horizontal="right" vertical="center"/>
    </xf>
    <xf numFmtId="0" fontId="88" fillId="0" borderId="88" xfId="0" applyFont="1" applyFill="1" applyBorder="1" applyAlignment="1">
      <alignment horizontal="right" vertical="center"/>
    </xf>
    <xf numFmtId="0" fontId="88" fillId="0" borderId="101" xfId="6" applyNumberFormat="1" applyFont="1" applyFill="1" applyBorder="1" applyAlignment="1">
      <alignment horizontal="right" wrapText="1"/>
    </xf>
    <xf numFmtId="0" fontId="88" fillId="0" borderId="99" xfId="6" applyNumberFormat="1" applyFont="1" applyFill="1" applyBorder="1" applyAlignment="1">
      <alignment horizontal="right" wrapText="1"/>
    </xf>
    <xf numFmtId="0" fontId="88" fillId="0" borderId="81" xfId="6" applyFont="1" applyFill="1" applyBorder="1" applyAlignment="1">
      <alignment horizontal="right" wrapText="1"/>
    </xf>
    <xf numFmtId="0" fontId="88" fillId="0" borderId="96" xfId="5" applyFont="1" applyFill="1" applyBorder="1" applyAlignment="1">
      <alignment horizontal="right" wrapText="1"/>
    </xf>
    <xf numFmtId="0" fontId="88" fillId="0" borderId="104" xfId="5" applyFont="1" applyFill="1" applyBorder="1" applyAlignment="1">
      <alignment horizontal="right" wrapText="1"/>
    </xf>
    <xf numFmtId="0" fontId="88" fillId="0" borderId="100" xfId="5" applyFont="1" applyFill="1" applyBorder="1" applyAlignment="1">
      <alignment horizontal="right" wrapText="1"/>
    </xf>
    <xf numFmtId="0" fontId="88" fillId="0" borderId="109" xfId="5" applyFont="1" applyFill="1" applyBorder="1" applyAlignment="1">
      <alignment horizontal="right" wrapText="1"/>
    </xf>
    <xf numFmtId="0" fontId="88" fillId="0" borderId="101" xfId="5" applyNumberFormat="1" applyFont="1" applyFill="1" applyBorder="1" applyAlignment="1">
      <alignment horizontal="right" wrapText="1"/>
    </xf>
    <xf numFmtId="0" fontId="88" fillId="0" borderId="96" xfId="5" applyNumberFormat="1" applyFont="1" applyFill="1" applyBorder="1" applyAlignment="1">
      <alignment horizontal="right" wrapText="1"/>
    </xf>
    <xf numFmtId="0" fontId="88" fillId="0" borderId="99" xfId="5" applyFont="1" applyFill="1" applyBorder="1" applyAlignment="1">
      <alignment horizontal="right" wrapText="1"/>
    </xf>
    <xf numFmtId="0" fontId="88" fillId="0" borderId="79" xfId="5" applyNumberFormat="1" applyFont="1" applyFill="1" applyBorder="1" applyAlignment="1">
      <alignment horizontal="right" wrapText="1"/>
    </xf>
    <xf numFmtId="0" fontId="88" fillId="0" borderId="79" xfId="5" applyFont="1" applyFill="1" applyBorder="1" applyAlignment="1">
      <alignment horizontal="right" wrapText="1"/>
    </xf>
    <xf numFmtId="0" fontId="88" fillId="0" borderId="88" xfId="5" applyFont="1" applyFill="1" applyBorder="1" applyAlignment="1">
      <alignment horizontal="right" wrapText="1"/>
    </xf>
    <xf numFmtId="0" fontId="88" fillId="0" borderId="82" xfId="5" applyFont="1" applyFill="1" applyBorder="1" applyAlignment="1">
      <alignment horizontal="right" wrapText="1"/>
    </xf>
    <xf numFmtId="0" fontId="88" fillId="0" borderId="101" xfId="5" applyFont="1" applyFill="1" applyBorder="1" applyAlignment="1">
      <alignment horizontal="right" wrapText="1"/>
    </xf>
    <xf numFmtId="0" fontId="88" fillId="0" borderId="0" xfId="0" applyFont="1" applyAlignment="1">
      <alignment horizontal="right" vertical="center"/>
    </xf>
    <xf numFmtId="0" fontId="87" fillId="0" borderId="101" xfId="5" applyNumberFormat="1" applyFont="1" applyFill="1" applyBorder="1" applyAlignment="1">
      <alignment horizontal="right" wrapText="1"/>
    </xf>
    <xf numFmtId="0" fontId="87" fillId="0" borderId="99" xfId="5" applyNumberFormat="1" applyFont="1" applyFill="1" applyBorder="1" applyAlignment="1">
      <alignment horizontal="right" wrapText="1"/>
    </xf>
    <xf numFmtId="0" fontId="87" fillId="0" borderId="96" xfId="6" applyNumberFormat="1" applyFont="1" applyFill="1" applyBorder="1" applyAlignment="1">
      <alignment horizontal="right" wrapText="1"/>
    </xf>
    <xf numFmtId="0" fontId="87" fillId="0" borderId="104" xfId="6" applyNumberFormat="1" applyFont="1" applyFill="1" applyBorder="1" applyAlignment="1">
      <alignment horizontal="right" wrapText="1"/>
    </xf>
    <xf numFmtId="0" fontId="20" fillId="0" borderId="2" xfId="0" applyFont="1" applyBorder="1" applyAlignment="1" applyProtection="1">
      <alignment horizontal="left" vertical="center" indent="1"/>
    </xf>
    <xf numFmtId="0" fontId="20" fillId="0" borderId="3" xfId="0" quotePrefix="1" applyFont="1" applyFill="1" applyBorder="1" applyAlignment="1" applyProtection="1">
      <alignment horizontal="left" vertical="center" wrapText="1" indent="1"/>
    </xf>
    <xf numFmtId="0" fontId="20" fillId="0" borderId="77" xfId="0" applyFont="1" applyFill="1" applyBorder="1" applyAlignment="1" applyProtection="1">
      <alignment horizontal="left" vertical="center" wrapText="1" indent="2"/>
    </xf>
    <xf numFmtId="0" fontId="20" fillId="0" borderId="77" xfId="0" applyFont="1" applyFill="1" applyBorder="1" applyAlignment="1" applyProtection="1">
      <alignment horizontal="left" vertical="center" indent="2"/>
    </xf>
    <xf numFmtId="0" fontId="20" fillId="0" borderId="3" xfId="0" quotePrefix="1" applyFont="1" applyFill="1" applyBorder="1" applyAlignment="1" applyProtection="1">
      <alignment horizontal="left" vertical="center" indent="1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20" fillId="0" borderId="14" xfId="0" quotePrefix="1" applyFont="1" applyFill="1" applyBorder="1" applyAlignment="1" applyProtection="1">
      <alignment horizontal="left" vertical="center" indent="2"/>
    </xf>
    <xf numFmtId="49" fontId="4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center" wrapText="1" indent="2"/>
    </xf>
    <xf numFmtId="0" fontId="5" fillId="0" borderId="12" xfId="0" quotePrefix="1" applyFont="1" applyFill="1" applyBorder="1" applyAlignment="1" applyProtection="1">
      <alignment horizontal="center" vertical="center"/>
    </xf>
    <xf numFmtId="3" fontId="34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top"/>
    </xf>
    <xf numFmtId="0" fontId="60" fillId="0" borderId="3" xfId="0" applyFont="1" applyFill="1" applyBorder="1" applyAlignment="1" applyProtection="1">
      <alignment horizontal="left" vertical="center" wrapText="1" indent="2"/>
    </xf>
    <xf numFmtId="0" fontId="4" fillId="0" borderId="3" xfId="0" quotePrefix="1" applyFont="1" applyFill="1" applyBorder="1" applyAlignment="1" applyProtection="1">
      <alignment horizontal="left" vertical="center" indent="1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14" xfId="0" quotePrefix="1" applyFont="1" applyFill="1" applyBorder="1" applyAlignment="1" applyProtection="1">
      <alignment horizontal="left" vertical="center" indent="2"/>
    </xf>
    <xf numFmtId="0" fontId="19" fillId="9" borderId="12" xfId="0" applyFont="1" applyFill="1" applyBorder="1" applyAlignment="1" applyProtection="1">
      <alignment horizontal="center" vertical="center"/>
    </xf>
    <xf numFmtId="0" fontId="19" fillId="9" borderId="16" xfId="0" applyFont="1" applyFill="1" applyBorder="1" applyAlignment="1" applyProtection="1">
      <alignment horizontal="center" vertical="center"/>
    </xf>
    <xf numFmtId="0" fontId="19" fillId="9" borderId="14" xfId="0" applyFont="1" applyFill="1" applyBorder="1" applyAlignment="1" applyProtection="1">
      <alignment horizontal="center" vertical="center"/>
    </xf>
    <xf numFmtId="0" fontId="19" fillId="9" borderId="37" xfId="0" applyFont="1" applyFill="1" applyBorder="1" applyAlignment="1" applyProtection="1">
      <alignment horizontal="center" vertical="center"/>
    </xf>
    <xf numFmtId="0" fontId="19" fillId="9" borderId="39" xfId="0" applyFont="1" applyFill="1" applyBorder="1" applyAlignment="1" applyProtection="1">
      <alignment horizontal="center" vertical="center"/>
    </xf>
    <xf numFmtId="0" fontId="19" fillId="9" borderId="5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3" fillId="0" borderId="0" xfId="1"/>
    <xf numFmtId="0" fontId="93" fillId="0" borderId="10" xfId="1" applyFont="1" applyBorder="1"/>
    <xf numFmtId="0" fontId="94" fillId="0" borderId="9" xfId="1" applyFont="1" applyBorder="1" applyAlignment="1">
      <alignment horizontal="left"/>
    </xf>
    <xf numFmtId="0" fontId="93" fillId="0" borderId="9" xfId="1" applyFont="1" applyBorder="1"/>
    <xf numFmtId="0" fontId="93" fillId="0" borderId="22" xfId="1" applyFont="1" applyBorder="1"/>
    <xf numFmtId="0" fontId="93" fillId="0" borderId="0" xfId="1" applyFont="1"/>
    <xf numFmtId="0" fontId="94" fillId="0" borderId="7" xfId="1" applyFont="1" applyBorder="1" applyAlignment="1">
      <alignment horizontal="center"/>
    </xf>
    <xf numFmtId="0" fontId="95" fillId="0" borderId="0" xfId="1" applyFont="1" applyAlignment="1">
      <alignment horizontal="center"/>
    </xf>
    <xf numFmtId="0" fontId="94" fillId="0" borderId="0" xfId="1" applyFont="1" applyAlignment="1">
      <alignment horizontal="left"/>
    </xf>
    <xf numFmtId="0" fontId="100" fillId="0" borderId="0" xfId="1" applyFont="1" applyAlignment="1">
      <alignment horizontal="left"/>
    </xf>
    <xf numFmtId="0" fontId="94" fillId="0" borderId="21" xfId="1" applyFont="1" applyBorder="1" applyAlignment="1">
      <alignment horizontal="centerContinuous"/>
    </xf>
    <xf numFmtId="0" fontId="93" fillId="0" borderId="21" xfId="1" applyFont="1" applyBorder="1"/>
    <xf numFmtId="0" fontId="93" fillId="0" borderId="40" xfId="1" applyFont="1" applyBorder="1"/>
    <xf numFmtId="0" fontId="94" fillId="0" borderId="27" xfId="1" applyFont="1" applyBorder="1" applyAlignment="1">
      <alignment horizontal="center" vertical="center"/>
    </xf>
    <xf numFmtId="0" fontId="94" fillId="0" borderId="4" xfId="1" applyFont="1" applyBorder="1" applyAlignment="1">
      <alignment horizontal="center" vertical="center"/>
    </xf>
    <xf numFmtId="0" fontId="94" fillId="0" borderId="16" xfId="1" applyFont="1" applyBorder="1" applyAlignment="1">
      <alignment horizontal="center" vertical="center"/>
    </xf>
    <xf numFmtId="0" fontId="93" fillId="0" borderId="24" xfId="1" applyFont="1" applyBorder="1"/>
    <xf numFmtId="0" fontId="93" fillId="0" borderId="3" xfId="1" applyFont="1" applyBorder="1"/>
    <xf numFmtId="0" fontId="93" fillId="0" borderId="2" xfId="1" applyFont="1" applyBorder="1"/>
    <xf numFmtId="0" fontId="94" fillId="0" borderId="5" xfId="1" applyFont="1" applyBorder="1" applyAlignment="1">
      <alignment horizontal="center" vertical="center"/>
    </xf>
    <xf numFmtId="0" fontId="94" fillId="0" borderId="2" xfId="1" applyFont="1" applyBorder="1" applyAlignment="1">
      <alignment horizontal="center" vertical="center"/>
    </xf>
    <xf numFmtId="0" fontId="101" fillId="0" borderId="12" xfId="1" applyFont="1" applyBorder="1" applyAlignment="1">
      <alignment horizontal="left" vertical="center" wrapText="1"/>
    </xf>
    <xf numFmtId="0" fontId="101" fillId="0" borderId="12" xfId="1" applyFont="1" applyBorder="1" applyAlignment="1">
      <alignment horizontal="center" vertical="center" wrapText="1"/>
    </xf>
    <xf numFmtId="0" fontId="101" fillId="0" borderId="18" xfId="1" applyFont="1" applyBorder="1" applyAlignment="1">
      <alignment horizontal="center" vertical="center" wrapText="1"/>
    </xf>
    <xf numFmtId="0" fontId="93" fillId="0" borderId="7" xfId="1" applyFont="1" applyBorder="1"/>
    <xf numFmtId="0" fontId="94" fillId="0" borderId="23" xfId="1" applyFont="1" applyBorder="1" applyAlignment="1">
      <alignment horizontal="center" vertical="center" wrapText="1"/>
    </xf>
    <xf numFmtId="0" fontId="94" fillId="0" borderId="36" xfId="1" applyFont="1" applyBorder="1" applyAlignment="1">
      <alignment horizontal="center" vertical="center" wrapText="1"/>
    </xf>
    <xf numFmtId="0" fontId="94" fillId="0" borderId="29" xfId="1" applyFont="1" applyBorder="1" applyAlignment="1">
      <alignment horizontal="center" vertical="center"/>
    </xf>
    <xf numFmtId="0" fontId="94" fillId="0" borderId="15" xfId="1" applyFont="1" applyBorder="1" applyAlignment="1">
      <alignment horizontal="center"/>
    </xf>
    <xf numFmtId="0" fontId="93" fillId="0" borderId="15" xfId="1" applyFont="1" applyBorder="1"/>
    <xf numFmtId="0" fontId="94" fillId="0" borderId="66" xfId="1" applyFont="1" applyBorder="1" applyAlignment="1">
      <alignment horizontal="center" vertical="center" wrapText="1"/>
    </xf>
    <xf numFmtId="0" fontId="94" fillId="0" borderId="35" xfId="1" applyFont="1" applyBorder="1" applyAlignment="1">
      <alignment horizontal="center" vertical="center" wrapText="1"/>
    </xf>
    <xf numFmtId="0" fontId="93" fillId="0" borderId="12" xfId="1" applyFont="1" applyBorder="1"/>
    <xf numFmtId="49" fontId="103" fillId="0" borderId="5" xfId="1" applyNumberFormat="1" applyFont="1" applyBorder="1" applyAlignment="1">
      <alignment horizontal="left" vertical="center"/>
    </xf>
    <xf numFmtId="0" fontId="103" fillId="0" borderId="19" xfId="1" applyFont="1" applyBorder="1" applyAlignment="1">
      <alignment horizontal="center" vertical="center"/>
    </xf>
    <xf numFmtId="0" fontId="103" fillId="0" borderId="57" xfId="1" applyFont="1" applyBorder="1" applyAlignment="1">
      <alignment horizontal="left" vertical="center"/>
    </xf>
    <xf numFmtId="2" fontId="105" fillId="0" borderId="58" xfId="1" applyNumberFormat="1" applyFont="1" applyBorder="1" applyAlignment="1">
      <alignment horizontal="center" vertical="top"/>
    </xf>
    <xf numFmtId="0" fontId="105" fillId="3" borderId="74" xfId="1" applyFont="1" applyFill="1" applyBorder="1" applyAlignment="1">
      <alignment horizontal="center" vertical="top"/>
    </xf>
    <xf numFmtId="0" fontId="103" fillId="0" borderId="58" xfId="1" applyFont="1" applyBorder="1" applyAlignment="1">
      <alignment horizontal="left" vertical="top" wrapText="1"/>
    </xf>
    <xf numFmtId="0" fontId="105" fillId="3" borderId="58" xfId="1" applyFont="1" applyFill="1" applyBorder="1" applyAlignment="1">
      <alignment horizontal="center" vertical="top"/>
    </xf>
    <xf numFmtId="0" fontId="93" fillId="0" borderId="28" xfId="1" applyFont="1" applyBorder="1"/>
    <xf numFmtId="0" fontId="103" fillId="0" borderId="18" xfId="1" applyFont="1" applyBorder="1" applyAlignment="1">
      <alignment horizontal="center" vertical="center"/>
    </xf>
    <xf numFmtId="0" fontId="103" fillId="0" borderId="5" xfId="1" applyFont="1" applyBorder="1" applyAlignment="1">
      <alignment horizontal="left" vertical="center" indent="1"/>
    </xf>
    <xf numFmtId="2" fontId="105" fillId="0" borderId="18" xfId="1" applyNumberFormat="1" applyFont="1" applyBorder="1" applyAlignment="1">
      <alignment horizontal="center" vertical="top"/>
    </xf>
    <xf numFmtId="0" fontId="105" fillId="3" borderId="3" xfId="1" applyFont="1" applyFill="1" applyBorder="1" applyAlignment="1">
      <alignment horizontal="center" vertical="top"/>
    </xf>
    <xf numFmtId="0" fontId="103" fillId="0" borderId="18" xfId="1" applyFont="1" applyBorder="1" applyAlignment="1">
      <alignment horizontal="left" vertical="top" wrapText="1"/>
    </xf>
    <xf numFmtId="2" fontId="105" fillId="3" borderId="2" xfId="1" applyNumberFormat="1" applyFont="1" applyFill="1" applyBorder="1" applyAlignment="1">
      <alignment horizontal="center" vertical="top"/>
    </xf>
    <xf numFmtId="0" fontId="93" fillId="0" borderId="65" xfId="1" applyFont="1" applyBorder="1"/>
    <xf numFmtId="2" fontId="103" fillId="0" borderId="36" xfId="1" applyNumberFormat="1" applyFont="1" applyBorder="1" applyAlignment="1">
      <alignment horizontal="center" vertical="center"/>
    </xf>
    <xf numFmtId="0" fontId="103" fillId="0" borderId="5" xfId="1" applyFont="1" applyBorder="1" applyAlignment="1">
      <alignment horizontal="left" vertical="center" indent="2"/>
    </xf>
    <xf numFmtId="2" fontId="105" fillId="0" borderId="16" xfId="1" applyNumberFormat="1" applyFont="1" applyBorder="1" applyAlignment="1">
      <alignment horizontal="center" vertical="top"/>
    </xf>
    <xf numFmtId="2" fontId="103" fillId="3" borderId="2" xfId="1" applyNumberFormat="1" applyFont="1" applyFill="1" applyBorder="1" applyAlignment="1">
      <alignment horizontal="center" vertical="top"/>
    </xf>
    <xf numFmtId="2" fontId="103" fillId="0" borderId="32" xfId="1" applyNumberFormat="1" applyFont="1" applyBorder="1" applyAlignment="1">
      <alignment horizontal="center" vertical="center"/>
    </xf>
    <xf numFmtId="2" fontId="105" fillId="0" borderId="14" xfId="1" applyNumberFormat="1" applyFont="1" applyBorder="1" applyAlignment="1">
      <alignment horizontal="center" vertical="top"/>
    </xf>
    <xf numFmtId="0" fontId="103" fillId="0" borderId="19" xfId="1" applyFont="1" applyBorder="1" applyAlignment="1">
      <alignment horizontal="left" vertical="top" wrapText="1"/>
    </xf>
    <xf numFmtId="0" fontId="103" fillId="0" borderId="36" xfId="1" applyFont="1" applyBorder="1" applyAlignment="1">
      <alignment horizontal="center" vertical="center"/>
    </xf>
    <xf numFmtId="0" fontId="103" fillId="0" borderId="32" xfId="1" applyFont="1" applyBorder="1" applyAlignment="1">
      <alignment horizontal="center" vertical="center"/>
    </xf>
    <xf numFmtId="2" fontId="105" fillId="0" borderId="19" xfId="1" applyNumberFormat="1" applyFont="1" applyBorder="1" applyAlignment="1">
      <alignment horizontal="center" vertical="top"/>
    </xf>
    <xf numFmtId="0" fontId="105" fillId="3" borderId="2" xfId="1" applyFont="1" applyFill="1" applyBorder="1" applyAlignment="1">
      <alignment horizontal="center" vertical="top"/>
    </xf>
    <xf numFmtId="2" fontId="103" fillId="0" borderId="18" xfId="1" applyNumberFormat="1" applyFont="1" applyBorder="1" applyAlignment="1">
      <alignment horizontal="left" vertical="top" wrapText="1"/>
    </xf>
    <xf numFmtId="0" fontId="103" fillId="0" borderId="5" xfId="1" applyFont="1" applyBorder="1" applyAlignment="1">
      <alignment horizontal="left" vertical="center" indent="3"/>
    </xf>
    <xf numFmtId="2" fontId="103" fillId="0" borderId="19" xfId="1" applyNumberFormat="1" applyFont="1" applyBorder="1" applyAlignment="1">
      <alignment horizontal="left" vertical="top" wrapText="1"/>
    </xf>
    <xf numFmtId="0" fontId="93" fillId="0" borderId="65" xfId="1" applyFont="1" applyBorder="1" applyAlignment="1">
      <alignment wrapText="1"/>
    </xf>
    <xf numFmtId="49" fontId="103" fillId="0" borderId="7" xfId="1" applyNumberFormat="1" applyFont="1" applyBorder="1" applyAlignment="1">
      <alignment horizontal="left" vertical="center"/>
    </xf>
    <xf numFmtId="0" fontId="103" fillId="0" borderId="5" xfId="1" applyFont="1" applyBorder="1" applyAlignment="1">
      <alignment horizontal="left" vertical="center" indent="4"/>
    </xf>
    <xf numFmtId="0" fontId="103" fillId="3" borderId="3" xfId="1" applyFont="1" applyFill="1" applyBorder="1" applyAlignment="1">
      <alignment horizontal="center" vertical="top"/>
    </xf>
    <xf numFmtId="0" fontId="103" fillId="3" borderId="2" xfId="1" applyFont="1" applyFill="1" applyBorder="1" applyAlignment="1">
      <alignment horizontal="center" vertical="top"/>
    </xf>
    <xf numFmtId="0" fontId="93" fillId="0" borderId="65" xfId="1" applyFont="1" applyBorder="1" applyAlignment="1">
      <alignment vertical="top"/>
    </xf>
    <xf numFmtId="49" fontId="103" fillId="0" borderId="11" xfId="1" applyNumberFormat="1" applyFont="1" applyBorder="1" applyAlignment="1">
      <alignment horizontal="left" vertical="center"/>
    </xf>
    <xf numFmtId="0" fontId="103" fillId="0" borderId="33" xfId="1" applyFont="1" applyBorder="1" applyAlignment="1">
      <alignment horizontal="center" vertical="center"/>
    </xf>
    <xf numFmtId="0" fontId="103" fillId="0" borderId="29" xfId="1" applyFont="1" applyBorder="1" applyAlignment="1">
      <alignment horizontal="left" vertical="center" indent="3"/>
    </xf>
    <xf numFmtId="2" fontId="105" fillId="0" borderId="33" xfId="1" applyNumberFormat="1" applyFont="1" applyBorder="1" applyAlignment="1">
      <alignment horizontal="center" vertical="top"/>
    </xf>
    <xf numFmtId="0" fontId="105" fillId="3" borderId="15" xfId="1" applyFont="1" applyFill="1" applyBorder="1" applyAlignment="1">
      <alignment horizontal="center" vertical="top"/>
    </xf>
    <xf numFmtId="0" fontId="103" fillId="3" borderId="15" xfId="1" applyFont="1" applyFill="1" applyBorder="1" applyAlignment="1">
      <alignment horizontal="center" vertical="top"/>
    </xf>
    <xf numFmtId="0" fontId="103" fillId="0" borderId="33" xfId="1" applyFont="1" applyBorder="1" applyAlignment="1">
      <alignment horizontal="left" vertical="top" wrapText="1"/>
    </xf>
    <xf numFmtId="0" fontId="103" fillId="3" borderId="66" xfId="1" applyFont="1" applyFill="1" applyBorder="1" applyAlignment="1">
      <alignment horizontal="center" vertical="top"/>
    </xf>
    <xf numFmtId="49" fontId="103" fillId="0" borderId="25" xfId="1" applyNumberFormat="1" applyFont="1" applyBorder="1" applyAlignment="1">
      <alignment horizontal="left" vertical="center"/>
    </xf>
    <xf numFmtId="0" fontId="103" fillId="0" borderId="124" xfId="1" applyFont="1" applyBorder="1" applyAlignment="1">
      <alignment horizontal="left" vertical="center"/>
    </xf>
    <xf numFmtId="2" fontId="105" fillId="0" borderId="63" xfId="1" applyNumberFormat="1" applyFont="1" applyBorder="1" applyAlignment="1">
      <alignment horizontal="center" vertical="top"/>
    </xf>
    <xf numFmtId="0" fontId="103" fillId="0" borderId="71" xfId="1" applyFont="1" applyBorder="1" applyAlignment="1">
      <alignment horizontal="center" vertical="top"/>
    </xf>
    <xf numFmtId="0" fontId="103" fillId="0" borderId="71" xfId="1" applyFont="1" applyBorder="1" applyAlignment="1">
      <alignment horizontal="left" vertical="top" wrapText="1"/>
    </xf>
    <xf numFmtId="0" fontId="103" fillId="0" borderId="63" xfId="1" applyFont="1" applyBorder="1" applyAlignment="1">
      <alignment horizontal="left" vertical="top" wrapText="1"/>
    </xf>
    <xf numFmtId="49" fontId="103" fillId="0" borderId="27" xfId="1" applyNumberFormat="1" applyFont="1" applyBorder="1" applyAlignment="1">
      <alignment horizontal="left" vertical="center"/>
    </xf>
    <xf numFmtId="0" fontId="103" fillId="0" borderId="5" xfId="1" applyFont="1" applyBorder="1" applyAlignment="1">
      <alignment horizontal="left" vertical="center"/>
    </xf>
    <xf numFmtId="2" fontId="105" fillId="0" borderId="2" xfId="1" applyNumberFormat="1" applyFont="1" applyBorder="1" applyAlignment="1">
      <alignment horizontal="center" vertical="top"/>
    </xf>
    <xf numFmtId="0" fontId="103" fillId="0" borderId="2" xfId="1" applyFont="1" applyBorder="1" applyAlignment="1">
      <alignment horizontal="center" vertical="top"/>
    </xf>
    <xf numFmtId="0" fontId="103" fillId="0" borderId="2" xfId="1" applyFont="1" applyBorder="1" applyAlignment="1">
      <alignment horizontal="left" vertical="top" wrapText="1"/>
    </xf>
    <xf numFmtId="0" fontId="103" fillId="0" borderId="27" xfId="1" applyFont="1" applyBorder="1" applyAlignment="1">
      <alignment horizontal="left" vertical="center" indent="1"/>
    </xf>
    <xf numFmtId="2" fontId="103" fillId="0" borderId="16" xfId="1" applyNumberFormat="1" applyFont="1" applyBorder="1" applyAlignment="1">
      <alignment horizontal="center" vertical="top"/>
    </xf>
    <xf numFmtId="165" fontId="103" fillId="0" borderId="12" xfId="1" applyNumberFormat="1" applyFont="1" applyBorder="1" applyAlignment="1">
      <alignment horizontal="center" vertical="top"/>
    </xf>
    <xf numFmtId="0" fontId="103" fillId="0" borderId="23" xfId="1" applyFont="1" applyBorder="1" applyAlignment="1">
      <alignment horizontal="left" vertical="top" wrapText="1"/>
    </xf>
    <xf numFmtId="0" fontId="103" fillId="0" borderId="8" xfId="1" applyFont="1" applyBorder="1" applyAlignment="1">
      <alignment horizontal="center" vertical="center"/>
    </xf>
    <xf numFmtId="2" fontId="103" fillId="0" borderId="3" xfId="1" applyNumberFormat="1" applyFont="1" applyBorder="1" applyAlignment="1">
      <alignment horizontal="center" vertical="top"/>
    </xf>
    <xf numFmtId="166" fontId="103" fillId="0" borderId="23" xfId="1" applyNumberFormat="1" applyFont="1" applyBorder="1" applyAlignment="1">
      <alignment horizontal="left" vertical="top" wrapText="1"/>
    </xf>
    <xf numFmtId="0" fontId="103" fillId="0" borderId="6" xfId="1" applyFont="1" applyBorder="1" applyAlignment="1">
      <alignment horizontal="left" vertical="center"/>
    </xf>
    <xf numFmtId="2" fontId="103" fillId="0" borderId="14" xfId="1" applyNumberFormat="1" applyFont="1" applyBorder="1" applyAlignment="1">
      <alignment horizontal="center" vertical="top"/>
    </xf>
    <xf numFmtId="0" fontId="103" fillId="0" borderId="14" xfId="1" applyFont="1" applyBorder="1" applyAlignment="1">
      <alignment horizontal="center" vertical="top"/>
    </xf>
    <xf numFmtId="0" fontId="103" fillId="0" borderId="23" xfId="1" applyFont="1" applyBorder="1" applyAlignment="1">
      <alignment horizontal="center" vertical="center"/>
    </xf>
    <xf numFmtId="0" fontId="103" fillId="0" borderId="3" xfId="1" applyFont="1" applyBorder="1" applyAlignment="1">
      <alignment horizontal="center" vertical="top"/>
    </xf>
    <xf numFmtId="0" fontId="103" fillId="0" borderId="31" xfId="1" applyFont="1" applyBorder="1" applyAlignment="1">
      <alignment horizontal="left" vertical="top" wrapText="1"/>
    </xf>
    <xf numFmtId="0" fontId="105" fillId="3" borderId="14" xfId="1" applyFont="1" applyFill="1" applyBorder="1" applyAlignment="1">
      <alignment horizontal="center" vertical="top"/>
    </xf>
    <xf numFmtId="2" fontId="103" fillId="0" borderId="32" xfId="1" applyNumberFormat="1" applyFont="1" applyBorder="1" applyAlignment="1">
      <alignment horizontal="left" vertical="top" wrapText="1"/>
    </xf>
    <xf numFmtId="49" fontId="103" fillId="0" borderId="38" xfId="1" applyNumberFormat="1" applyFont="1" applyBorder="1" applyAlignment="1">
      <alignment horizontal="left" vertical="center"/>
    </xf>
    <xf numFmtId="0" fontId="103" fillId="0" borderId="65" xfId="1" applyFont="1" applyBorder="1" applyAlignment="1">
      <alignment horizontal="left" vertical="center"/>
    </xf>
    <xf numFmtId="2" fontId="103" fillId="0" borderId="12" xfId="1" applyNumberFormat="1" applyFont="1" applyBorder="1" applyAlignment="1">
      <alignment horizontal="center" vertical="top"/>
    </xf>
    <xf numFmtId="0" fontId="105" fillId="3" borderId="12" xfId="1" applyFont="1" applyFill="1" applyBorder="1" applyAlignment="1">
      <alignment horizontal="center" vertical="top"/>
    </xf>
    <xf numFmtId="0" fontId="103" fillId="0" borderId="12" xfId="1" applyFont="1" applyBorder="1" applyAlignment="1">
      <alignment horizontal="center" vertical="top"/>
    </xf>
    <xf numFmtId="2" fontId="103" fillId="0" borderId="31" xfId="1" applyNumberFormat="1" applyFont="1" applyBorder="1" applyAlignment="1">
      <alignment horizontal="left" vertical="top" wrapText="1"/>
    </xf>
    <xf numFmtId="0" fontId="103" fillId="0" borderId="31" xfId="1" applyFont="1" applyBorder="1" applyAlignment="1">
      <alignment horizontal="center" vertical="center"/>
    </xf>
    <xf numFmtId="0" fontId="103" fillId="0" borderId="2" xfId="1" applyFont="1" applyBorder="1" applyAlignment="1">
      <alignment horizontal="center" vertical="center"/>
    </xf>
    <xf numFmtId="0" fontId="103" fillId="0" borderId="29" xfId="1" applyFont="1" applyBorder="1" applyAlignment="1">
      <alignment horizontal="left" vertical="center" indent="1"/>
    </xf>
    <xf numFmtId="2" fontId="103" fillId="0" borderId="15" xfId="1" applyNumberFormat="1" applyFont="1" applyBorder="1" applyAlignment="1">
      <alignment horizontal="center" vertical="top"/>
    </xf>
    <xf numFmtId="0" fontId="103" fillId="0" borderId="15" xfId="1" applyFont="1" applyBorder="1" applyAlignment="1">
      <alignment horizontal="center" vertical="top"/>
    </xf>
    <xf numFmtId="2" fontId="103" fillId="0" borderId="2" xfId="1" applyNumberFormat="1" applyFont="1" applyBorder="1" applyAlignment="1">
      <alignment horizontal="left" vertical="top" wrapText="1"/>
    </xf>
    <xf numFmtId="49" fontId="103" fillId="0" borderId="57" xfId="1" applyNumberFormat="1" applyFont="1" applyBorder="1" applyAlignment="1">
      <alignment horizontal="left" vertical="center"/>
    </xf>
    <xf numFmtId="0" fontId="103" fillId="0" borderId="63" xfId="1" applyFont="1" applyBorder="1" applyAlignment="1">
      <alignment horizontal="center" vertical="center"/>
    </xf>
    <xf numFmtId="2" fontId="105" fillId="0" borderId="63" xfId="1" quotePrefix="1" applyNumberFormat="1" applyFont="1" applyBorder="1" applyAlignment="1">
      <alignment horizontal="center" vertical="top"/>
    </xf>
    <xf numFmtId="0" fontId="103" fillId="0" borderId="63" xfId="1" applyFont="1" applyBorder="1" applyAlignment="1">
      <alignment horizontal="center" vertical="top"/>
    </xf>
    <xf numFmtId="0" fontId="103" fillId="0" borderId="16" xfId="1" applyFont="1" applyBorder="1" applyAlignment="1">
      <alignment horizontal="center" vertical="top"/>
    </xf>
    <xf numFmtId="2" fontId="105" fillId="0" borderId="3" xfId="1" applyNumberFormat="1" applyFont="1" applyBorder="1" applyAlignment="1">
      <alignment horizontal="center" vertical="top"/>
    </xf>
    <xf numFmtId="0" fontId="103" fillId="0" borderId="6" xfId="1" applyFont="1" applyBorder="1" applyAlignment="1">
      <alignment horizontal="left" vertical="center" indent="1"/>
    </xf>
    <xf numFmtId="0" fontId="103" fillId="0" borderId="6" xfId="1" applyFont="1" applyBorder="1" applyAlignment="1">
      <alignment horizontal="left" vertical="center" indent="2"/>
    </xf>
    <xf numFmtId="0" fontId="103" fillId="0" borderId="14" xfId="1" applyFont="1" applyBorder="1" applyAlignment="1">
      <alignment horizontal="left" vertical="top" wrapText="1"/>
    </xf>
    <xf numFmtId="0" fontId="103" fillId="0" borderId="19" xfId="1" applyFont="1" applyBorder="1" applyAlignment="1">
      <alignment horizontal="center" vertical="top"/>
    </xf>
    <xf numFmtId="49" fontId="103" fillId="0" borderId="29" xfId="1" applyNumberFormat="1" applyFont="1" applyBorder="1" applyAlignment="1">
      <alignment horizontal="left" vertical="center"/>
    </xf>
    <xf numFmtId="0" fontId="103" fillId="0" borderId="35" xfId="1" applyFont="1" applyBorder="1" applyAlignment="1">
      <alignment horizontal="center" vertical="center"/>
    </xf>
    <xf numFmtId="0" fontId="103" fillId="0" borderId="29" xfId="1" applyFont="1" applyBorder="1" applyAlignment="1">
      <alignment horizontal="left" vertical="center" indent="2"/>
    </xf>
    <xf numFmtId="2" fontId="105" fillId="0" borderId="66" xfId="1" applyNumberFormat="1" applyFont="1" applyBorder="1" applyAlignment="1">
      <alignment horizontal="center" vertical="top" wrapText="1"/>
    </xf>
    <xf numFmtId="0" fontId="105" fillId="3" borderId="15" xfId="1" applyFont="1" applyFill="1" applyBorder="1" applyAlignment="1">
      <alignment horizontal="center" vertical="top" wrapText="1"/>
    </xf>
    <xf numFmtId="0" fontId="103" fillId="0" borderId="66" xfId="1" applyFont="1" applyBorder="1" applyAlignment="1">
      <alignment horizontal="center" vertical="top" wrapText="1"/>
    </xf>
    <xf numFmtId="0" fontId="103" fillId="0" borderId="66" xfId="1" applyFont="1" applyBorder="1" applyAlignment="1">
      <alignment horizontal="left" vertical="top" wrapText="1"/>
    </xf>
    <xf numFmtId="2" fontId="105" fillId="0" borderId="23" xfId="1" applyNumberFormat="1" applyFont="1" applyBorder="1" applyAlignment="1">
      <alignment horizontal="center" vertical="top"/>
    </xf>
    <xf numFmtId="0" fontId="93" fillId="0" borderId="16" xfId="1" applyFont="1" applyBorder="1" applyAlignment="1">
      <alignment vertical="top"/>
    </xf>
    <xf numFmtId="0" fontId="93" fillId="0" borderId="14" xfId="1" applyFont="1" applyBorder="1" applyAlignment="1">
      <alignment vertical="top"/>
    </xf>
    <xf numFmtId="0" fontId="93" fillId="0" borderId="0" xfId="1" applyFont="1" applyAlignment="1">
      <alignment vertical="top"/>
    </xf>
    <xf numFmtId="0" fontId="105" fillId="0" borderId="14" xfId="1" applyFont="1" applyBorder="1" applyAlignment="1">
      <alignment horizontal="center" vertical="top"/>
    </xf>
    <xf numFmtId="0" fontId="103" fillId="0" borderId="12" xfId="1" applyFont="1" applyBorder="1" applyAlignment="1">
      <alignment horizontal="left" vertical="top" wrapText="1"/>
    </xf>
    <xf numFmtId="0" fontId="105" fillId="0" borderId="2" xfId="1" applyFont="1" applyBorder="1" applyAlignment="1">
      <alignment horizontal="center" vertical="top"/>
    </xf>
    <xf numFmtId="2" fontId="105" fillId="3" borderId="63" xfId="1" applyNumberFormat="1" applyFont="1" applyFill="1" applyBorder="1" applyAlignment="1">
      <alignment horizontal="center" vertical="top"/>
    </xf>
    <xf numFmtId="0" fontId="105" fillId="3" borderId="63" xfId="1" applyFont="1" applyFill="1" applyBorder="1" applyAlignment="1">
      <alignment horizontal="center" vertical="top"/>
    </xf>
    <xf numFmtId="0" fontId="103" fillId="0" borderId="67" xfId="1" applyFont="1" applyBorder="1" applyAlignment="1">
      <alignment horizontal="left" vertical="top" wrapText="1"/>
    </xf>
    <xf numFmtId="0" fontId="103" fillId="0" borderId="23" xfId="1" applyFont="1" applyBorder="1" applyAlignment="1">
      <alignment horizontal="center" vertical="top"/>
    </xf>
    <xf numFmtId="0" fontId="103" fillId="0" borderId="18" xfId="1" applyFont="1" applyBorder="1" applyAlignment="1">
      <alignment horizontal="center" vertical="top"/>
    </xf>
    <xf numFmtId="0" fontId="93" fillId="0" borderId="65" xfId="1" applyFont="1" applyBorder="1" applyAlignment="1">
      <alignment horizontal="left" vertical="top"/>
    </xf>
    <xf numFmtId="0" fontId="93" fillId="0" borderId="65" xfId="1" applyFont="1" applyBorder="1" applyAlignment="1">
      <alignment horizontal="left" vertical="center"/>
    </xf>
    <xf numFmtId="0" fontId="103" fillId="0" borderId="6" xfId="1" applyFont="1" applyBorder="1" applyAlignment="1">
      <alignment horizontal="left" vertical="center" indent="3"/>
    </xf>
    <xf numFmtId="2" fontId="105" fillId="0" borderId="2" xfId="1" applyNumberFormat="1" applyFont="1" applyBorder="1" applyAlignment="1">
      <alignment horizontal="center" vertical="top" wrapText="1"/>
    </xf>
    <xf numFmtId="0" fontId="105" fillId="0" borderId="16" xfId="1" applyFont="1" applyBorder="1" applyAlignment="1">
      <alignment horizontal="center" vertical="top"/>
    </xf>
    <xf numFmtId="0" fontId="103" fillId="0" borderId="2" xfId="1" applyFont="1" applyBorder="1" applyAlignment="1">
      <alignment horizontal="center" vertical="top" wrapText="1"/>
    </xf>
    <xf numFmtId="0" fontId="103" fillId="0" borderId="5" xfId="1" quotePrefix="1" applyFont="1" applyBorder="1" applyAlignment="1">
      <alignment horizontal="left" vertical="center" indent="1"/>
    </xf>
    <xf numFmtId="49" fontId="105" fillId="0" borderId="18" xfId="1" applyNumberFormat="1" applyFont="1" applyBorder="1" applyAlignment="1">
      <alignment horizontal="center" vertical="top"/>
    </xf>
    <xf numFmtId="49" fontId="103" fillId="0" borderId="18" xfId="1" applyNumberFormat="1" applyFont="1" applyBorder="1" applyAlignment="1">
      <alignment horizontal="center" vertical="top"/>
    </xf>
    <xf numFmtId="49" fontId="103" fillId="0" borderId="19" xfId="1" applyNumberFormat="1" applyFont="1" applyBorder="1" applyAlignment="1">
      <alignment horizontal="center" vertical="top"/>
    </xf>
    <xf numFmtId="0" fontId="103" fillId="0" borderId="6" xfId="1" quotePrefix="1" applyFont="1" applyBorder="1" applyAlignment="1">
      <alignment horizontal="left" vertical="center" indent="2"/>
    </xf>
    <xf numFmtId="49" fontId="103" fillId="0" borderId="2" xfId="1" applyNumberFormat="1" applyFont="1" applyBorder="1" applyAlignment="1">
      <alignment horizontal="center" vertical="top"/>
    </xf>
    <xf numFmtId="2" fontId="105" fillId="3" borderId="18" xfId="1" applyNumberFormat="1" applyFont="1" applyFill="1" applyBorder="1" applyAlignment="1">
      <alignment horizontal="center" vertical="top"/>
    </xf>
    <xf numFmtId="0" fontId="105" fillId="3" borderId="18" xfId="1" applyFont="1" applyFill="1" applyBorder="1" applyAlignment="1">
      <alignment horizontal="center" vertical="top"/>
    </xf>
    <xf numFmtId="2" fontId="105" fillId="0" borderId="66" xfId="1" applyNumberFormat="1" applyFont="1" applyBorder="1" applyAlignment="1">
      <alignment horizontal="center" vertical="top"/>
    </xf>
    <xf numFmtId="0" fontId="103" fillId="0" borderId="33" xfId="1" applyFont="1" applyBorder="1" applyAlignment="1">
      <alignment horizontal="center" vertical="top"/>
    </xf>
    <xf numFmtId="49" fontId="103" fillId="0" borderId="10" xfId="1" applyNumberFormat="1" applyFont="1" applyBorder="1" applyAlignment="1">
      <alignment horizontal="left" vertical="center"/>
    </xf>
    <xf numFmtId="2" fontId="105" fillId="3" borderId="74" xfId="1" applyNumberFormat="1" applyFont="1" applyFill="1" applyBorder="1" applyAlignment="1">
      <alignment horizontal="center" vertical="top" wrapText="1"/>
    </xf>
    <xf numFmtId="0" fontId="105" fillId="3" borderId="74" xfId="1" applyFont="1" applyFill="1" applyBorder="1" applyAlignment="1">
      <alignment horizontal="center" vertical="top" wrapText="1"/>
    </xf>
    <xf numFmtId="0" fontId="103" fillId="0" borderId="58" xfId="1" applyFont="1" applyBorder="1" applyAlignment="1">
      <alignment horizontal="center" vertical="top" wrapText="1"/>
    </xf>
    <xf numFmtId="0" fontId="103" fillId="3" borderId="74" xfId="1" applyFont="1" applyFill="1" applyBorder="1" applyAlignment="1">
      <alignment horizontal="left" vertical="top" wrapText="1"/>
    </xf>
    <xf numFmtId="2" fontId="105" fillId="3" borderId="3" xfId="1" applyNumberFormat="1" applyFont="1" applyFill="1" applyBorder="1" applyAlignment="1">
      <alignment horizontal="center" vertical="top"/>
    </xf>
    <xf numFmtId="0" fontId="103" fillId="3" borderId="3" xfId="1" applyFont="1" applyFill="1" applyBorder="1" applyAlignment="1">
      <alignment horizontal="left" vertical="top" wrapText="1"/>
    </xf>
    <xf numFmtId="0" fontId="103" fillId="0" borderId="65" xfId="1" applyFont="1" applyBorder="1" applyAlignment="1">
      <alignment horizontal="left" vertical="center" indent="1"/>
    </xf>
    <xf numFmtId="0" fontId="103" fillId="0" borderId="7" xfId="1" applyFont="1" applyBorder="1" applyAlignment="1">
      <alignment horizontal="left" vertical="top" wrapText="1"/>
    </xf>
    <xf numFmtId="2" fontId="105" fillId="3" borderId="15" xfId="1" applyNumberFormat="1" applyFont="1" applyFill="1" applyBorder="1" applyAlignment="1">
      <alignment horizontal="center" vertical="top"/>
    </xf>
    <xf numFmtId="0" fontId="103" fillId="0" borderId="66" xfId="1" applyFont="1" applyBorder="1" applyAlignment="1">
      <alignment horizontal="center" vertical="top"/>
    </xf>
    <xf numFmtId="0" fontId="103" fillId="3" borderId="15" xfId="1" applyFont="1" applyFill="1" applyBorder="1" applyAlignment="1">
      <alignment horizontal="left" vertical="top" wrapText="1"/>
    </xf>
    <xf numFmtId="2" fontId="103" fillId="0" borderId="61" xfId="1" applyNumberFormat="1" applyFont="1" applyBorder="1" applyAlignment="1">
      <alignment horizontal="left" vertical="top" wrapText="1"/>
    </xf>
    <xf numFmtId="49" fontId="103" fillId="0" borderId="6" xfId="1" applyNumberFormat="1" applyFont="1" applyBorder="1" applyAlignment="1">
      <alignment horizontal="left" vertical="center"/>
    </xf>
    <xf numFmtId="0" fontId="103" fillId="0" borderId="29" xfId="1" applyFont="1" applyBorder="1" applyAlignment="1">
      <alignment horizontal="left" vertical="center"/>
    </xf>
    <xf numFmtId="0" fontId="103" fillId="3" borderId="66" xfId="1" applyFont="1" applyFill="1" applyBorder="1" applyAlignment="1">
      <alignment horizontal="left" vertical="top" wrapText="1"/>
    </xf>
    <xf numFmtId="0" fontId="103" fillId="0" borderId="63" xfId="1" applyFont="1" applyBorder="1" applyAlignment="1">
      <alignment horizontal="center" vertical="top" wrapText="1"/>
    </xf>
    <xf numFmtId="2" fontId="105" fillId="3" borderId="3" xfId="1" applyNumberFormat="1" applyFont="1" applyFill="1" applyBorder="1" applyAlignment="1">
      <alignment horizontal="center" vertical="top" wrapText="1"/>
    </xf>
    <xf numFmtId="0" fontId="105" fillId="3" borderId="3" xfId="1" applyFont="1" applyFill="1" applyBorder="1" applyAlignment="1">
      <alignment horizontal="center" vertical="top" wrapText="1"/>
    </xf>
    <xf numFmtId="0" fontId="103" fillId="0" borderId="18" xfId="1" applyFont="1" applyBorder="1" applyAlignment="1">
      <alignment horizontal="center" vertical="top" wrapText="1"/>
    </xf>
    <xf numFmtId="0" fontId="105" fillId="0" borderId="18" xfId="1" applyFont="1" applyBorder="1" applyAlignment="1">
      <alignment horizontal="center" vertical="top" wrapText="1"/>
    </xf>
    <xf numFmtId="0" fontId="103" fillId="0" borderId="18" xfId="1" quotePrefix="1" applyFont="1" applyBorder="1" applyAlignment="1">
      <alignment horizontal="center" vertical="center"/>
    </xf>
    <xf numFmtId="0" fontId="103" fillId="0" borderId="5" xfId="1" quotePrefix="1" applyFont="1" applyBorder="1" applyAlignment="1">
      <alignment horizontal="left" vertical="center" indent="2"/>
    </xf>
    <xf numFmtId="0" fontId="103" fillId="0" borderId="66" xfId="1" applyFont="1" applyBorder="1" applyAlignment="1">
      <alignment horizontal="center" vertical="center"/>
    </xf>
    <xf numFmtId="2" fontId="105" fillId="3" borderId="15" xfId="1" applyNumberFormat="1" applyFont="1" applyFill="1" applyBorder="1" applyAlignment="1">
      <alignment horizontal="center" vertical="top" wrapText="1"/>
    </xf>
    <xf numFmtId="0" fontId="105" fillId="0" borderId="33" xfId="1" applyFont="1" applyBorder="1" applyAlignment="1">
      <alignment horizontal="center" vertical="top" wrapText="1"/>
    </xf>
    <xf numFmtId="0" fontId="103" fillId="3" borderId="14" xfId="1" applyFont="1" applyFill="1" applyBorder="1" applyAlignment="1">
      <alignment horizontal="left" vertical="top" wrapText="1"/>
    </xf>
    <xf numFmtId="0" fontId="94" fillId="0" borderId="0" xfId="1" applyFont="1" applyAlignment="1">
      <alignment horizontal="left" vertical="top"/>
    </xf>
    <xf numFmtId="0" fontId="93" fillId="0" borderId="0" xfId="1" applyFont="1" applyAlignment="1">
      <alignment horizontal="left" vertical="top"/>
    </xf>
    <xf numFmtId="0" fontId="94" fillId="0" borderId="0" xfId="1" quotePrefix="1" applyFont="1" applyAlignment="1">
      <alignment horizontal="left" vertical="top" wrapText="1"/>
    </xf>
    <xf numFmtId="0" fontId="93" fillId="0" borderId="0" xfId="1" applyFont="1" applyAlignment="1">
      <alignment horizontal="left" vertical="top" indent="2"/>
    </xf>
    <xf numFmtId="0" fontId="94" fillId="0" borderId="12" xfId="1" applyFont="1" applyBorder="1" applyAlignment="1">
      <alignment horizontal="center" vertical="top"/>
    </xf>
    <xf numFmtId="0" fontId="94" fillId="0" borderId="30" xfId="1" applyFont="1" applyBorder="1" applyAlignment="1">
      <alignment horizontal="center" vertical="top"/>
    </xf>
    <xf numFmtId="0" fontId="93" fillId="0" borderId="2" xfId="1" applyFont="1" applyBorder="1" applyAlignment="1">
      <alignment wrapText="1"/>
    </xf>
    <xf numFmtId="0" fontId="93" fillId="0" borderId="12" xfId="1" applyFont="1" applyBorder="1" applyAlignment="1">
      <alignment horizontal="right"/>
    </xf>
    <xf numFmtId="0" fontId="94" fillId="0" borderId="30" xfId="1" applyFont="1" applyBorder="1" applyAlignment="1">
      <alignment horizontal="right"/>
    </xf>
    <xf numFmtId="0" fontId="94" fillId="0" borderId="18" xfId="1" applyFont="1" applyBorder="1" applyAlignment="1">
      <alignment horizontal="right"/>
    </xf>
    <xf numFmtId="165" fontId="94" fillId="0" borderId="2" xfId="1" applyNumberFormat="1" applyFont="1" applyBorder="1" applyAlignment="1">
      <alignment horizontal="center" vertical="center"/>
    </xf>
    <xf numFmtId="0" fontId="93" fillId="0" borderId="0" xfId="1" applyFont="1" applyAlignment="1">
      <alignment horizontal="left" vertical="center"/>
    </xf>
    <xf numFmtId="0" fontId="101" fillId="0" borderId="0" xfId="1" applyFont="1" applyAlignment="1">
      <alignment vertical="top" wrapText="1"/>
    </xf>
    <xf numFmtId="0" fontId="94" fillId="0" borderId="30" xfId="1" applyFont="1" applyBorder="1"/>
    <xf numFmtId="0" fontId="93" fillId="0" borderId="18" xfId="1" applyFont="1" applyBorder="1"/>
    <xf numFmtId="0" fontId="94" fillId="0" borderId="18" xfId="1" applyFont="1" applyBorder="1"/>
    <xf numFmtId="0" fontId="93" fillId="0" borderId="12" xfId="1" applyFont="1" applyBorder="1" applyAlignment="1">
      <alignment horizontal="right" vertical="top"/>
    </xf>
    <xf numFmtId="0" fontId="94" fillId="0" borderId="37" xfId="1" applyFont="1" applyBorder="1" applyAlignment="1">
      <alignment vertical="top"/>
    </xf>
    <xf numFmtId="0" fontId="93" fillId="0" borderId="37" xfId="1" applyFont="1" applyBorder="1" applyAlignment="1">
      <alignment vertical="top"/>
    </xf>
    <xf numFmtId="0" fontId="94" fillId="0" borderId="0" xfId="1" applyFont="1" applyAlignment="1">
      <alignment vertical="top"/>
    </xf>
    <xf numFmtId="0" fontId="94" fillId="0" borderId="37" xfId="1" applyFont="1" applyBorder="1"/>
    <xf numFmtId="0" fontId="93" fillId="0" borderId="37" xfId="1" applyFont="1" applyBorder="1"/>
    <xf numFmtId="0" fontId="94" fillId="0" borderId="0" xfId="1" applyFont="1"/>
    <xf numFmtId="0" fontId="93" fillId="0" borderId="0" xfId="1" applyFont="1" applyAlignment="1">
      <alignment horizontal="left" indent="2"/>
    </xf>
    <xf numFmtId="0" fontId="93" fillId="0" borderId="0" xfId="1" applyFont="1" applyAlignment="1">
      <alignment horizontal="left"/>
    </xf>
    <xf numFmtId="0" fontId="93" fillId="0" borderId="0" xfId="1" applyFont="1" applyAlignment="1">
      <alignment horizontal="right"/>
    </xf>
    <xf numFmtId="0" fontId="101" fillId="0" borderId="0" xfId="1" applyFont="1"/>
    <xf numFmtId="0" fontId="101" fillId="0" borderId="0" xfId="1" applyFont="1" applyAlignment="1">
      <alignment horizontal="left" indent="1"/>
    </xf>
    <xf numFmtId="0" fontId="92" fillId="0" borderId="0" xfId="7" quotePrefix="1" applyFont="1" applyFill="1" applyProtection="1">
      <protection locked="0"/>
    </xf>
    <xf numFmtId="0" fontId="92" fillId="0" borderId="0" xfId="0" applyFont="1" applyFill="1"/>
    <xf numFmtId="0" fontId="20" fillId="0" borderId="16" xfId="2" applyFont="1" applyFill="1" applyBorder="1" applyAlignment="1" applyProtection="1">
      <alignment horizontal="left" vertical="center"/>
    </xf>
    <xf numFmtId="0" fontId="0" fillId="0" borderId="0" xfId="0" applyFill="1"/>
    <xf numFmtId="0" fontId="66" fillId="0" borderId="12" xfId="2" applyFont="1" applyFill="1" applyBorder="1" applyAlignment="1" applyProtection="1">
      <alignment horizontal="left" vertical="center" wrapText="1"/>
    </xf>
    <xf numFmtId="0" fontId="66" fillId="0" borderId="16" xfId="2" applyFont="1" applyFill="1" applyBorder="1" applyAlignment="1" applyProtection="1">
      <alignment horizontal="left" vertical="center" wrapText="1"/>
    </xf>
    <xf numFmtId="49" fontId="20" fillId="0" borderId="12" xfId="2" applyNumberFormat="1" applyFont="1" applyFill="1" applyBorder="1" applyAlignment="1" applyProtection="1">
      <alignment vertical="center" wrapText="1"/>
    </xf>
    <xf numFmtId="0" fontId="20" fillId="0" borderId="12" xfId="2" applyFont="1" applyFill="1" applyBorder="1" applyAlignment="1" applyProtection="1">
      <alignment horizontal="left" vertical="center" wrapText="1"/>
    </xf>
    <xf numFmtId="0" fontId="20" fillId="0" borderId="14" xfId="2" applyFont="1" applyFill="1" applyBorder="1" applyAlignment="1" applyProtection="1">
      <alignment horizontal="left" vertical="center" wrapText="1"/>
    </xf>
    <xf numFmtId="0" fontId="20" fillId="0" borderId="20" xfId="2" applyFont="1" applyFill="1" applyBorder="1" applyAlignment="1" applyProtection="1">
      <alignment horizontal="left" vertical="center"/>
    </xf>
    <xf numFmtId="3" fontId="36" fillId="0" borderId="14" xfId="7" applyNumberFormat="1" applyFont="1" applyFill="1" applyBorder="1" applyAlignment="1" applyProtection="1">
      <alignment vertical="center"/>
      <protection locked="0"/>
    </xf>
    <xf numFmtId="0" fontId="8" fillId="0" borderId="0" xfId="7" applyFont="1" applyFill="1" applyBorder="1" applyAlignment="1" applyProtection="1">
      <alignment horizontal="left"/>
    </xf>
    <xf numFmtId="0" fontId="11" fillId="0" borderId="13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20" fillId="0" borderId="70" xfId="0" applyFont="1" applyFill="1" applyBorder="1" applyProtection="1">
      <protection locked="0"/>
    </xf>
    <xf numFmtId="0" fontId="20" fillId="0" borderId="30" xfId="0" applyFont="1" applyFill="1" applyBorder="1" applyAlignment="1" applyProtection="1">
      <alignment vertical="center"/>
      <protection locked="0"/>
    </xf>
    <xf numFmtId="0" fontId="2" fillId="0" borderId="0" xfId="3" applyFont="1" applyAlignment="1" applyProtection="1">
      <alignment horizontal="center" wrapText="1"/>
      <protection locked="0"/>
    </xf>
    <xf numFmtId="0" fontId="68" fillId="0" borderId="0" xfId="3" applyFont="1" applyBorder="1" applyAlignment="1" applyProtection="1">
      <alignment horizontal="center" vertical="center"/>
      <protection locked="0"/>
    </xf>
    <xf numFmtId="0" fontId="68" fillId="0" borderId="21" xfId="3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68" xfId="0" applyFont="1" applyBorder="1" applyAlignment="1" applyProtection="1">
      <alignment vertical="center"/>
      <protection locked="0"/>
    </xf>
    <xf numFmtId="0" fontId="89" fillId="0" borderId="0" xfId="0" applyFont="1" applyFill="1" applyBorder="1" applyAlignment="1" applyProtection="1">
      <alignment horizontal="left" wrapText="1"/>
    </xf>
    <xf numFmtId="0" fontId="10" fillId="0" borderId="18" xfId="0" applyFont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top" shrinkToFit="1"/>
    </xf>
    <xf numFmtId="0" fontId="4" fillId="0" borderId="14" xfId="0" applyFont="1" applyBorder="1" applyAlignment="1" applyProtection="1">
      <alignment horizontal="center" vertical="top" shrinkToFit="1"/>
    </xf>
    <xf numFmtId="0" fontId="84" fillId="0" borderId="7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center" vertical="center"/>
    </xf>
    <xf numFmtId="49" fontId="20" fillId="0" borderId="117" xfId="0" applyNumberFormat="1" applyFont="1" applyBorder="1" applyAlignment="1" applyProtection="1">
      <alignment horizontal="center" vertical="center"/>
      <protection locked="0"/>
    </xf>
    <xf numFmtId="49" fontId="30" fillId="0" borderId="11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79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4" fillId="0" borderId="42" xfId="0" applyFont="1" applyFill="1" applyBorder="1" applyAlignment="1" applyProtection="1">
      <alignment horizontal="center" vertical="center"/>
    </xf>
    <xf numFmtId="0" fontId="84" fillId="0" borderId="120" xfId="0" applyFont="1" applyFill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horizontal="center" vertical="center"/>
    </xf>
    <xf numFmtId="0" fontId="84" fillId="0" borderId="2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24" xfId="0" quotePrefix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/>
    </xf>
    <xf numFmtId="0" fontId="26" fillId="0" borderId="60" xfId="0" applyFont="1" applyFill="1" applyBorder="1" applyAlignment="1" applyProtection="1">
      <alignment horizontal="center"/>
    </xf>
    <xf numFmtId="0" fontId="26" fillId="0" borderId="64" xfId="0" applyFont="1" applyFill="1" applyBorder="1" applyAlignment="1" applyProtection="1">
      <alignment horizontal="center"/>
    </xf>
    <xf numFmtId="0" fontId="35" fillId="0" borderId="21" xfId="0" applyFont="1" applyBorder="1" applyAlignment="1" applyProtection="1">
      <alignment horizontal="right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0" fillId="0" borderId="116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  <xf numFmtId="0" fontId="20" fillId="3" borderId="28" xfId="0" applyFont="1" applyFill="1" applyBorder="1" applyAlignment="1" applyProtection="1">
      <alignment horizontal="left" vertical="center"/>
    </xf>
    <xf numFmtId="0" fontId="20" fillId="3" borderId="4" xfId="0" applyFont="1" applyFill="1" applyBorder="1" applyAlignment="1" applyProtection="1">
      <alignment horizontal="left" vertical="center"/>
    </xf>
    <xf numFmtId="0" fontId="20" fillId="3" borderId="68" xfId="0" applyFont="1" applyFill="1" applyBorder="1" applyAlignment="1" applyProtection="1">
      <alignment horizontal="left" vertical="center"/>
    </xf>
    <xf numFmtId="0" fontId="20" fillId="3" borderId="23" xfId="0" applyFont="1" applyFill="1" applyBorder="1" applyAlignment="1" applyProtection="1">
      <alignment horizontal="left" vertical="center"/>
    </xf>
    <xf numFmtId="0" fontId="28" fillId="0" borderId="58" xfId="0" applyFont="1" applyBorder="1" applyAlignment="1" applyProtection="1">
      <alignment horizontal="center" vertical="center"/>
    </xf>
    <xf numFmtId="0" fontId="28" fillId="0" borderId="73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24" xfId="0" quotePrefix="1" applyFont="1" applyFill="1" applyBorder="1" applyAlignment="1" applyProtection="1">
      <alignment horizontal="center" vertical="center" wrapText="1"/>
    </xf>
    <xf numFmtId="0" fontId="21" fillId="0" borderId="68" xfId="0" applyFont="1" applyFill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89" fillId="0" borderId="0" xfId="0" applyFont="1" applyBorder="1" applyAlignment="1" applyProtection="1">
      <alignment horizontal="left" wrapText="1"/>
    </xf>
    <xf numFmtId="0" fontId="10" fillId="0" borderId="60" xfId="2" applyFont="1" applyBorder="1" applyAlignment="1" applyProtection="1">
      <alignment horizontal="center" vertical="center"/>
      <protection locked="0"/>
    </xf>
    <xf numFmtId="0" fontId="11" fillId="0" borderId="60" xfId="2" applyFont="1" applyBorder="1" applyAlignment="1" applyProtection="1">
      <alignment horizontal="center" vertical="center"/>
      <protection locked="0"/>
    </xf>
    <xf numFmtId="0" fontId="11" fillId="0" borderId="64" xfId="2" applyFont="1" applyBorder="1" applyAlignment="1" applyProtection="1">
      <alignment horizontal="center" vertical="center"/>
      <protection locked="0"/>
    </xf>
    <xf numFmtId="0" fontId="10" fillId="0" borderId="18" xfId="7" applyFont="1" applyFill="1" applyBorder="1" applyAlignment="1" applyProtection="1">
      <alignment vertical="center"/>
    </xf>
    <xf numFmtId="0" fontId="10" fillId="0" borderId="18" xfId="7" applyFont="1" applyBorder="1" applyAlignment="1" applyProtection="1">
      <alignment vertical="center"/>
      <protection locked="0"/>
    </xf>
    <xf numFmtId="0" fontId="11" fillId="0" borderId="30" xfId="2" applyFont="1" applyBorder="1" applyAlignment="1" applyProtection="1">
      <alignment vertical="center"/>
      <protection locked="0"/>
    </xf>
    <xf numFmtId="0" fontId="11" fillId="0" borderId="13" xfId="2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84" fillId="0" borderId="0" xfId="7" applyFont="1" applyFill="1" applyBorder="1" applyAlignment="1" applyProtection="1">
      <alignment horizontal="center" vertical="top"/>
    </xf>
    <xf numFmtId="0" fontId="39" fillId="0" borderId="0" xfId="7" applyFont="1" applyFill="1" applyBorder="1" applyAlignment="1" applyProtection="1">
      <alignment horizontal="center" vertical="top"/>
    </xf>
    <xf numFmtId="0" fontId="39" fillId="0" borderId="24" xfId="7" applyFont="1" applyFill="1" applyBorder="1" applyAlignment="1" applyProtection="1">
      <alignment horizontal="center" vertical="top"/>
    </xf>
    <xf numFmtId="0" fontId="26" fillId="0" borderId="0" xfId="2" applyFont="1" applyBorder="1" applyAlignment="1" applyProtection="1">
      <alignment horizontal="center"/>
    </xf>
    <xf numFmtId="0" fontId="40" fillId="0" borderId="0" xfId="2" applyFont="1" applyBorder="1" applyAlignment="1" applyProtection="1">
      <alignment horizontal="center"/>
    </xf>
    <xf numFmtId="0" fontId="12" fillId="0" borderId="0" xfId="7" applyFont="1" applyFill="1" applyBorder="1" applyAlignment="1" applyProtection="1">
      <alignment vertical="top"/>
    </xf>
    <xf numFmtId="0" fontId="11" fillId="0" borderId="0" xfId="2" applyFont="1" applyBorder="1" applyAlignment="1" applyProtection="1">
      <alignment vertical="top"/>
    </xf>
    <xf numFmtId="0" fontId="11" fillId="0" borderId="22" xfId="2" applyFont="1" applyBorder="1" applyAlignment="1" applyProtection="1">
      <alignment vertical="top"/>
    </xf>
    <xf numFmtId="0" fontId="11" fillId="0" borderId="21" xfId="2" applyFont="1" applyBorder="1" applyAlignment="1" applyProtection="1">
      <alignment horizontal="center" vertical="center"/>
      <protection locked="0"/>
    </xf>
    <xf numFmtId="0" fontId="11" fillId="0" borderId="40" xfId="2" applyFont="1" applyBorder="1" applyAlignment="1" applyProtection="1">
      <alignment horizontal="center" vertical="center"/>
      <protection locked="0"/>
    </xf>
    <xf numFmtId="0" fontId="49" fillId="0" borderId="23" xfId="7" applyFont="1" applyFill="1" applyBorder="1" applyAlignment="1" applyProtection="1">
      <alignment horizontal="center" vertical="center"/>
    </xf>
    <xf numFmtId="0" fontId="49" fillId="0" borderId="4" xfId="7" applyFont="1" applyFill="1" applyBorder="1" applyAlignment="1" applyProtection="1">
      <alignment horizontal="center" vertical="center"/>
    </xf>
    <xf numFmtId="0" fontId="49" fillId="0" borderId="17" xfId="7" applyFont="1" applyFill="1" applyBorder="1" applyAlignment="1" applyProtection="1">
      <alignment horizontal="center" vertical="center"/>
    </xf>
    <xf numFmtId="0" fontId="49" fillId="0" borderId="68" xfId="7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39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12" fillId="0" borderId="39" xfId="7" applyFont="1" applyFill="1" applyBorder="1" applyAlignment="1" applyProtection="1">
      <alignment horizontal="center" vertical="center"/>
    </xf>
    <xf numFmtId="0" fontId="12" fillId="0" borderId="21" xfId="7" applyFont="1" applyFill="1" applyBorder="1" applyAlignment="1" applyProtection="1">
      <alignment horizontal="center" vertical="center"/>
    </xf>
    <xf numFmtId="0" fontId="12" fillId="0" borderId="40" xfId="7" applyFont="1" applyFill="1" applyBorder="1" applyAlignment="1" applyProtection="1">
      <alignment horizontal="center" vertical="center"/>
    </xf>
    <xf numFmtId="0" fontId="94" fillId="0" borderId="16" xfId="1" applyFont="1" applyBorder="1" applyAlignment="1">
      <alignment horizontal="center" vertical="center"/>
    </xf>
    <xf numFmtId="0" fontId="94" fillId="0" borderId="15" xfId="1" applyFont="1" applyBorder="1" applyAlignment="1">
      <alignment horizontal="center" vertical="center"/>
    </xf>
    <xf numFmtId="0" fontId="94" fillId="0" borderId="16" xfId="1" applyFont="1" applyBorder="1" applyAlignment="1">
      <alignment horizontal="center" vertical="center" wrapText="1"/>
    </xf>
    <xf numFmtId="0" fontId="94" fillId="0" borderId="15" xfId="1" applyFont="1" applyBorder="1" applyAlignment="1">
      <alignment horizontal="center" vertical="center" wrapText="1"/>
    </xf>
    <xf numFmtId="0" fontId="94" fillId="0" borderId="23" xfId="1" applyFont="1" applyBorder="1" applyAlignment="1">
      <alignment horizontal="center" vertical="center"/>
    </xf>
    <xf numFmtId="0" fontId="94" fillId="0" borderId="66" xfId="1" applyFont="1" applyBorder="1" applyAlignment="1">
      <alignment horizontal="center" vertical="center"/>
    </xf>
    <xf numFmtId="0" fontId="94" fillId="0" borderId="21" xfId="1" applyFont="1" applyBorder="1" applyAlignment="1">
      <alignment horizontal="center" vertical="top"/>
    </xf>
    <xf numFmtId="0" fontId="96" fillId="0" borderId="0" xfId="1" applyFont="1" applyAlignment="1">
      <alignment horizontal="center"/>
    </xf>
    <xf numFmtId="0" fontId="97" fillId="0" borderId="0" xfId="1" applyFont="1" applyAlignment="1">
      <alignment horizontal="center"/>
    </xf>
    <xf numFmtId="0" fontId="98" fillId="0" borderId="0" xfId="1" applyFont="1" applyAlignment="1">
      <alignment horizontal="center"/>
    </xf>
    <xf numFmtId="0" fontId="99" fillId="0" borderId="0" xfId="1" applyFont="1"/>
    <xf numFmtId="0" fontId="101" fillId="0" borderId="23" xfId="1" applyFont="1" applyBorder="1" applyAlignment="1">
      <alignment horizontal="left" vertical="center" wrapText="1"/>
    </xf>
    <xf numFmtId="0" fontId="101" fillId="0" borderId="4" xfId="1" applyFont="1" applyBorder="1" applyAlignment="1">
      <alignment horizontal="left" vertical="center" wrapText="1"/>
    </xf>
    <xf numFmtId="0" fontId="101" fillId="0" borderId="19" xfId="1" applyFont="1" applyBorder="1" applyAlignment="1">
      <alignment horizontal="left" vertical="center" wrapText="1"/>
    </xf>
    <xf numFmtId="0" fontId="101" fillId="0" borderId="21" xfId="1" applyFont="1" applyBorder="1" applyAlignment="1">
      <alignment horizontal="left" vertical="center" wrapText="1"/>
    </xf>
    <xf numFmtId="0" fontId="101" fillId="0" borderId="18" xfId="1" applyFont="1" applyBorder="1" applyAlignment="1">
      <alignment horizontal="center" vertical="center" wrapText="1"/>
    </xf>
    <xf numFmtId="0" fontId="101" fillId="0" borderId="30" xfId="1" applyFont="1" applyBorder="1" applyAlignment="1">
      <alignment horizontal="center" vertical="center" wrapText="1"/>
    </xf>
    <xf numFmtId="0" fontId="101" fillId="0" borderId="37" xfId="1" applyFont="1" applyBorder="1" applyAlignment="1">
      <alignment horizontal="center" vertical="center" wrapText="1"/>
    </xf>
    <xf numFmtId="0" fontId="101" fillId="0" borderId="2" xfId="1" applyFont="1" applyBorder="1" applyAlignment="1">
      <alignment horizontal="center" vertical="center" wrapText="1"/>
    </xf>
    <xf numFmtId="0" fontId="101" fillId="0" borderId="22" xfId="1" applyFont="1" applyBorder="1" applyAlignment="1">
      <alignment horizontal="center" vertical="center" wrapText="1"/>
    </xf>
    <xf numFmtId="0" fontId="86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2" fillId="0" borderId="0" xfId="0" quotePrefix="1" applyFont="1" applyFill="1" applyAlignment="1">
      <alignment horizontal="left" vertical="top" wrapText="1"/>
    </xf>
    <xf numFmtId="0" fontId="52" fillId="0" borderId="0" xfId="0" applyFont="1" applyFill="1" applyAlignment="1">
      <alignment vertical="top" wrapText="1"/>
    </xf>
    <xf numFmtId="0" fontId="77" fillId="0" borderId="0" xfId="0" quotePrefix="1" applyFont="1" applyAlignment="1">
      <alignment vertical="top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quotePrefix="1" applyFont="1" applyAlignment="1">
      <alignment horizontal="left" vertical="top" wrapText="1"/>
    </xf>
    <xf numFmtId="0" fontId="20" fillId="3" borderId="38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52" fillId="0" borderId="22" xfId="0" applyFont="1" applyBorder="1" applyAlignment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wrapText="1"/>
    </xf>
    <xf numFmtId="0" fontId="52" fillId="0" borderId="0" xfId="0" quotePrefix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22" xfId="0" applyFont="1" applyFill="1" applyBorder="1" applyAlignment="1"/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27" fillId="8" borderId="18" xfId="0" applyFont="1" applyFill="1" applyBorder="1" applyAlignment="1" applyProtection="1">
      <alignment horizontal="left" vertical="center" wrapText="1"/>
    </xf>
    <xf numFmtId="0" fontId="27" fillId="8" borderId="30" xfId="0" applyFont="1" applyFill="1" applyBorder="1" applyAlignment="1" applyProtection="1">
      <alignment horizontal="left" vertical="center" wrapText="1"/>
    </xf>
    <xf numFmtId="0" fontId="27" fillId="8" borderId="13" xfId="0" applyFont="1" applyFill="1" applyBorder="1" applyAlignment="1" applyProtection="1">
      <alignment horizontal="left" vertical="center" wrapText="1"/>
    </xf>
    <xf numFmtId="0" fontId="42" fillId="8" borderId="18" xfId="0" applyFont="1" applyFill="1" applyBorder="1" applyAlignment="1" applyProtection="1">
      <alignment horizontal="left" vertical="center" wrapText="1"/>
    </xf>
    <xf numFmtId="0" fontId="42" fillId="8" borderId="30" xfId="0" applyFont="1" applyFill="1" applyBorder="1" applyAlignment="1" applyProtection="1">
      <alignment horizontal="left" vertical="center" wrapText="1"/>
    </xf>
    <xf numFmtId="0" fontId="42" fillId="8" borderId="13" xfId="0" applyFont="1" applyFill="1" applyBorder="1" applyAlignment="1" applyProtection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4000000}"/>
    <cellStyle name="Normal_jqrev" xfId="4" xr:uid="{00000000-0005-0000-0000-000005000000}"/>
    <cellStyle name="Normal_Sheet1" xfId="5" xr:uid="{00000000-0005-0000-0000-000006000000}"/>
    <cellStyle name="Normal_Sheet2" xfId="6" xr:uid="{00000000-0005-0000-0000-000007000000}"/>
    <cellStyle name="Normal_YBFPQNEW" xfId="7" xr:uid="{00000000-0005-0000-0000-000008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61</xdr:row>
      <xdr:rowOff>0</xdr:rowOff>
    </xdr:from>
    <xdr:to>
      <xdr:col>9</xdr:col>
      <xdr:colOff>0</xdr:colOff>
      <xdr:row>87</xdr:row>
      <xdr:rowOff>140955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49" y="9296400"/>
          <a:ext cx="5467351" cy="410335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685799</xdr:colOff>
      <xdr:row>90</xdr:row>
      <xdr:rowOff>0</xdr:rowOff>
    </xdr:from>
    <xdr:to>
      <xdr:col>9</xdr:col>
      <xdr:colOff>9524</xdr:colOff>
      <xdr:row>117</xdr:row>
      <xdr:rowOff>7144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13716000"/>
          <a:ext cx="5495925" cy="412194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685799</xdr:colOff>
      <xdr:row>118</xdr:row>
      <xdr:rowOff>0</xdr:rowOff>
    </xdr:from>
    <xdr:to>
      <xdr:col>9</xdr:col>
      <xdr:colOff>9524</xdr:colOff>
      <xdr:row>145</xdr:row>
      <xdr:rowOff>7144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17983200"/>
          <a:ext cx="5495925" cy="412194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9</xdr:col>
      <xdr:colOff>19050</xdr:colOff>
      <xdr:row>173</xdr:row>
      <xdr:rowOff>14288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2250400"/>
          <a:ext cx="5505450" cy="41290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152399</xdr:rowOff>
    </xdr:from>
    <xdr:to>
      <xdr:col>9</xdr:col>
      <xdr:colOff>10974</xdr:colOff>
      <xdr:row>185</xdr:row>
      <xdr:rowOff>142874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517599"/>
          <a:ext cx="5497374" cy="1819275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</xdr:spPr>
    </xdr:pic>
    <xdr:clientData/>
  </xdr:twoCellAnchor>
  <xdr:twoCellAnchor>
    <xdr:from>
      <xdr:col>1</xdr:col>
      <xdr:colOff>0</xdr:colOff>
      <xdr:row>186</xdr:row>
      <xdr:rowOff>152399</xdr:rowOff>
    </xdr:from>
    <xdr:to>
      <xdr:col>9</xdr:col>
      <xdr:colOff>0</xdr:colOff>
      <xdr:row>211</xdr:row>
      <xdr:rowOff>123824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5800" y="28498799"/>
          <a:ext cx="5486400" cy="37814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0"/>
            </a:spcAft>
          </a:pPr>
          <a:r>
            <a:rPr lang="en-US" sz="1100" b="1" u="sng" kern="0">
              <a:effectLst/>
              <a:latin typeface="Times New Roman" panose="02020603050405020304" pitchFamily="18" charset="0"/>
            </a:rPr>
            <a:t>Changes from JQ2019 to JQ2020</a:t>
          </a:r>
          <a:endParaRPr lang="en-GB" sz="1100" b="1" u="sng" kern="0">
            <a:effectLst/>
            <a:latin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>
          <a:pPr algn="just"/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Below is a complete list of all changes to JQ2020.  Items in bold are significant changes.</a:t>
          </a:r>
        </a:p>
        <a:p>
          <a:pPr algn="just"/>
          <a:r>
            <a:rPr lang="en-GB" sz="1100">
              <a:effectLst/>
              <a:highlight>
                <a:srgbClr val="FFFF00"/>
              </a:highlight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lvl="0" indent="-342900" algn="just">
            <a:buFont typeface="+mj-lt"/>
            <a:buAutoNum type="arabicParenR"/>
            <a:tabLst>
              <a:tab pos="229870" algn="l"/>
              <a:tab pos="450215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Definitions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Included additional products under definition of production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Changed definition of veneer to </a:t>
          </a:r>
          <a:r>
            <a:rPr lang="en-GB" sz="1100" b="1" u="sng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exclude</a:t>
          </a:r>
          <a:r>
            <a:rPr lang="en-GB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veneer used for plywood </a:t>
          </a: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(item 7). This reverts to the pre-2017 definition.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Removed reference to particle board as an aggregate (item 8.2).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Added fine OSB to definition of OSB (item 8.2.1).</a:t>
          </a:r>
        </a:p>
        <a:p>
          <a:pPr marL="342900" lvl="0" indent="-342900" algn="just">
            <a:buFont typeface="+mj-lt"/>
            <a:buAutoNum type="arabicParenR"/>
            <a:tabLst>
              <a:tab pos="2298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Questionnaires 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Changed representation of unit “mt” to “t” (metric tonnes).  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Cubic metre (m</a:t>
          </a:r>
          <a:r>
            <a:rPr lang="en-GB" sz="11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3</a:t>
          </a: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 referenced as solid volume (in accordance with definitions).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Included m</a:t>
          </a:r>
          <a:r>
            <a:rPr lang="en-GB" sz="11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3</a:t>
          </a: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ub (underbark) for roundwood on ITTO 2. </a:t>
          </a:r>
        </a:p>
        <a:p>
          <a:pPr marL="742950" lvl="1" indent="-285750" algn="just">
            <a:buFont typeface="+mj-lt"/>
            <a:buAutoNum type="alphaLcParenR"/>
            <a:tabLst>
              <a:tab pos="4584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ECE-EU</a:t>
          </a:r>
        </a:p>
        <a:p>
          <a:pPr marL="1143000" lvl="2" indent="-228600" algn="just">
            <a:buFont typeface="+mj-lt"/>
            <a:buAutoNum type="romanLcParenR"/>
            <a:tabLst>
              <a:tab pos="6870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Removed the “ex” (partial) HS codes</a:t>
          </a:r>
        </a:p>
        <a:p>
          <a:pPr marL="1143000" lvl="2" indent="-228600" algn="just">
            <a:buFont typeface="+mj-lt"/>
            <a:buAutoNum type="romanLcParenR"/>
            <a:tabLst>
              <a:tab pos="687070" algn="l"/>
            </a:tabLst>
          </a:pPr>
          <a:r>
            <a:rPr lang="en-GB" sz="11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Removed item 1.2.C.Other (3 rows)</a:t>
          </a: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0" lvl="2" indent="-228600" algn="just">
            <a:buFont typeface="+mj-lt"/>
            <a:buAutoNum type="romanLcParenR"/>
            <a:tabLst>
              <a:tab pos="687070" algn="l"/>
            </a:tabLst>
          </a:pPr>
          <a:r>
            <a:rPr lang="en-GB" sz="11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Restored data checks between this questionnaire and JQ2</a:t>
          </a:r>
        </a:p>
        <a:p>
          <a:pPr marL="342900" lvl="0" indent="-342900" algn="just">
            <a:spcAft>
              <a:spcPts val="0"/>
            </a:spcAft>
            <a:buFont typeface="+mj-lt"/>
            <a:buAutoNum type="arabicParenR"/>
            <a:tabLst>
              <a:tab pos="229870" algn="l"/>
            </a:tabLst>
          </a:pPr>
          <a:endParaRPr lang="en-GB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38100</xdr:rowOff>
        </xdr:from>
        <xdr:to>
          <xdr:col>9</xdr:col>
          <xdr:colOff>9525</xdr:colOff>
          <xdr:row>60</xdr:row>
          <xdr:rowOff>57150</xdr:rowOff>
        </xdr:to>
        <xdr:sp macro="" textlink="">
          <xdr:nvSpPr>
            <xdr:cNvPr id="74753" name="Object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0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9525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6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9525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7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8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9:B106"/>
  <sheetViews>
    <sheetView workbookViewId="0"/>
  </sheetViews>
  <sheetFormatPr defaultColWidth="9" defaultRowHeight="12" x14ac:dyDescent="0.15"/>
  <cols>
    <col min="1" max="16384" width="9" style="997"/>
  </cols>
  <sheetData>
    <row r="59" spans="2:2" x14ac:dyDescent="0.15">
      <c r="B59"/>
    </row>
    <row r="60" spans="2:2" x14ac:dyDescent="0.15">
      <c r="B60"/>
    </row>
    <row r="61" spans="2:2" x14ac:dyDescent="0.15">
      <c r="B61"/>
    </row>
    <row r="62" spans="2:2" x14ac:dyDescent="0.15">
      <c r="B62"/>
    </row>
    <row r="66" spans="2:2" x14ac:dyDescent="0.15">
      <c r="B66"/>
    </row>
    <row r="106" spans="1:1" x14ac:dyDescent="0.15">
      <c r="A106"/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74753" r:id="rId4">
          <objectPr defaultSize="0" r:id="rId5">
            <anchor moveWithCells="1">
              <from>
                <xdr:col>1</xdr:col>
                <xdr:colOff>19050</xdr:colOff>
                <xdr:row>0</xdr:row>
                <xdr:rowOff>38100</xdr:rowOff>
              </from>
              <to>
                <xdr:col>9</xdr:col>
                <xdr:colOff>9525</xdr:colOff>
                <xdr:row>60</xdr:row>
                <xdr:rowOff>57150</xdr:rowOff>
              </to>
            </anchor>
          </objectPr>
        </oleObject>
      </mc:Choice>
      <mc:Fallback>
        <oleObject progId="Word.Document.12" shapeId="7475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269"/>
  <sheetViews>
    <sheetView tabSelected="1" workbookViewId="0">
      <pane ySplit="1" topLeftCell="A2" activePane="bottomLeft" state="frozen"/>
      <selection activeCell="E16" sqref="E16"/>
      <selection pane="bottomLeft" activeCell="G17" sqref="G17"/>
    </sheetView>
  </sheetViews>
  <sheetFormatPr defaultColWidth="9" defaultRowHeight="15" x14ac:dyDescent="0.15"/>
  <cols>
    <col min="1" max="1" width="16.625" style="902" customWidth="1"/>
    <col min="2" max="2" width="13" style="902" bestFit="1" customWidth="1"/>
    <col min="3" max="3" width="10.375" style="961" customWidth="1"/>
    <col min="4" max="4" width="22.25" style="510" customWidth="1"/>
    <col min="5" max="16384" width="9" style="510"/>
  </cols>
  <sheetData>
    <row r="1" spans="1:4" ht="30.75" customHeight="1" thickTop="1" thickBot="1" x14ac:dyDescent="0.2">
      <c r="A1" s="874" t="s">
        <v>303</v>
      </c>
      <c r="B1" s="903" t="s">
        <v>195</v>
      </c>
      <c r="C1" s="903" t="s">
        <v>304</v>
      </c>
      <c r="D1" s="553" t="s">
        <v>305</v>
      </c>
    </row>
    <row r="2" spans="1:4" ht="15.75" thickTop="1" x14ac:dyDescent="0.25">
      <c r="A2" s="875">
        <v>1</v>
      </c>
      <c r="B2" s="904" t="s">
        <v>81</v>
      </c>
      <c r="C2" s="927" t="s">
        <v>196</v>
      </c>
      <c r="D2" s="511"/>
    </row>
    <row r="3" spans="1:4" x14ac:dyDescent="0.25">
      <c r="A3" s="876">
        <v>1</v>
      </c>
      <c r="B3" s="905" t="s">
        <v>81</v>
      </c>
      <c r="C3" s="928">
        <v>4403</v>
      </c>
      <c r="D3" s="512"/>
    </row>
    <row r="4" spans="1:4" x14ac:dyDescent="0.25">
      <c r="A4" s="877">
        <v>1</v>
      </c>
      <c r="B4" s="906" t="s">
        <v>83</v>
      </c>
      <c r="C4" s="928" t="s">
        <v>196</v>
      </c>
      <c r="D4" s="513"/>
    </row>
    <row r="5" spans="1:4" x14ac:dyDescent="0.25">
      <c r="A5" s="878">
        <v>1</v>
      </c>
      <c r="B5" s="907" t="s">
        <v>83</v>
      </c>
      <c r="C5" s="928">
        <v>4403</v>
      </c>
      <c r="D5" s="513"/>
    </row>
    <row r="6" spans="1:4" x14ac:dyDescent="0.25">
      <c r="A6" s="878">
        <v>1</v>
      </c>
      <c r="B6" s="907" t="s">
        <v>128</v>
      </c>
      <c r="C6" s="928" t="s">
        <v>196</v>
      </c>
      <c r="D6" s="513"/>
    </row>
    <row r="7" spans="1:4" x14ac:dyDescent="0.25">
      <c r="A7" s="878">
        <v>1</v>
      </c>
      <c r="B7" s="907" t="s">
        <v>128</v>
      </c>
      <c r="C7" s="928">
        <v>4403</v>
      </c>
      <c r="D7" s="513"/>
    </row>
    <row r="8" spans="1:4" x14ac:dyDescent="0.25">
      <c r="A8" s="693">
        <v>1</v>
      </c>
      <c r="B8" s="694" t="s">
        <v>411</v>
      </c>
      <c r="C8" s="928">
        <v>440111</v>
      </c>
      <c r="D8" s="685"/>
    </row>
    <row r="9" spans="1:4" x14ac:dyDescent="0.25">
      <c r="A9" s="693">
        <v>1</v>
      </c>
      <c r="B9" s="694" t="s">
        <v>411</v>
      </c>
      <c r="C9" s="928">
        <v>440112</v>
      </c>
      <c r="D9" s="685"/>
    </row>
    <row r="10" spans="1:4" ht="15.75" thickBot="1" x14ac:dyDescent="0.3">
      <c r="A10" s="693">
        <v>1</v>
      </c>
      <c r="B10" s="694" t="s">
        <v>411</v>
      </c>
      <c r="C10" s="928">
        <v>4403</v>
      </c>
      <c r="D10" s="685"/>
    </row>
    <row r="11" spans="1:4" ht="15.75" thickTop="1" x14ac:dyDescent="0.25">
      <c r="A11" s="875">
        <v>1.1000000000000001</v>
      </c>
      <c r="B11" s="904" t="s">
        <v>81</v>
      </c>
      <c r="C11" s="927" t="s">
        <v>196</v>
      </c>
      <c r="D11" s="513"/>
    </row>
    <row r="12" spans="1:4" x14ac:dyDescent="0.25">
      <c r="A12" s="693" t="s">
        <v>203</v>
      </c>
      <c r="B12" s="908" t="s">
        <v>83</v>
      </c>
      <c r="C12" s="695" t="s">
        <v>196</v>
      </c>
      <c r="D12" s="513"/>
    </row>
    <row r="13" spans="1:4" x14ac:dyDescent="0.25">
      <c r="A13" s="693" t="s">
        <v>203</v>
      </c>
      <c r="B13" s="908" t="s">
        <v>128</v>
      </c>
      <c r="C13" s="695" t="s">
        <v>196</v>
      </c>
      <c r="D13" s="513"/>
    </row>
    <row r="14" spans="1:4" x14ac:dyDescent="0.25">
      <c r="A14" s="693">
        <v>1.1000000000000001</v>
      </c>
      <c r="B14" s="694" t="s">
        <v>411</v>
      </c>
      <c r="C14" s="695">
        <v>440111</v>
      </c>
      <c r="D14" s="513"/>
    </row>
    <row r="15" spans="1:4" ht="15.75" thickBot="1" x14ac:dyDescent="0.3">
      <c r="A15" s="879" t="s">
        <v>203</v>
      </c>
      <c r="B15" s="694" t="s">
        <v>411</v>
      </c>
      <c r="C15" s="929">
        <v>440112</v>
      </c>
      <c r="D15" s="513"/>
    </row>
    <row r="16" spans="1:4" ht="15.75" thickTop="1" x14ac:dyDescent="0.25">
      <c r="A16" s="875" t="s">
        <v>547</v>
      </c>
      <c r="B16" s="904" t="s">
        <v>81</v>
      </c>
      <c r="C16" s="688" t="s">
        <v>196</v>
      </c>
      <c r="D16" s="685" t="s">
        <v>299</v>
      </c>
    </row>
    <row r="17" spans="1:4" x14ac:dyDescent="0.25">
      <c r="A17" s="693" t="s">
        <v>547</v>
      </c>
      <c r="B17" s="908" t="s">
        <v>83</v>
      </c>
      <c r="C17" s="686" t="s">
        <v>196</v>
      </c>
      <c r="D17" s="685" t="s">
        <v>299</v>
      </c>
    </row>
    <row r="18" spans="1:4" x14ac:dyDescent="0.25">
      <c r="A18" s="693" t="s">
        <v>547</v>
      </c>
      <c r="B18" s="908" t="s">
        <v>128</v>
      </c>
      <c r="C18" s="686" t="s">
        <v>196</v>
      </c>
      <c r="D18" s="685" t="s">
        <v>299</v>
      </c>
    </row>
    <row r="19" spans="1:4" ht="15.75" thickBot="1" x14ac:dyDescent="0.3">
      <c r="A19" s="693" t="s">
        <v>547</v>
      </c>
      <c r="B19" s="694" t="s">
        <v>411</v>
      </c>
      <c r="C19" s="695">
        <v>440111</v>
      </c>
      <c r="D19" s="513"/>
    </row>
    <row r="20" spans="1:4" ht="15.75" thickTop="1" x14ac:dyDescent="0.25">
      <c r="A20" s="875" t="s">
        <v>548</v>
      </c>
      <c r="B20" s="904" t="s">
        <v>81</v>
      </c>
      <c r="C20" s="688" t="s">
        <v>196</v>
      </c>
      <c r="D20" s="685" t="s">
        <v>299</v>
      </c>
    </row>
    <row r="21" spans="1:4" x14ac:dyDescent="0.25">
      <c r="A21" s="693" t="s">
        <v>548</v>
      </c>
      <c r="B21" s="908" t="s">
        <v>83</v>
      </c>
      <c r="C21" s="686" t="s">
        <v>196</v>
      </c>
      <c r="D21" s="685" t="s">
        <v>299</v>
      </c>
    </row>
    <row r="22" spans="1:4" x14ac:dyDescent="0.25">
      <c r="A22" s="693" t="s">
        <v>548</v>
      </c>
      <c r="B22" s="908" t="s">
        <v>128</v>
      </c>
      <c r="C22" s="686" t="s">
        <v>196</v>
      </c>
      <c r="D22" s="685" t="s">
        <v>299</v>
      </c>
    </row>
    <row r="23" spans="1:4" ht="15.75" thickBot="1" x14ac:dyDescent="0.3">
      <c r="A23" s="693" t="s">
        <v>548</v>
      </c>
      <c r="B23" s="694" t="s">
        <v>411</v>
      </c>
      <c r="C23" s="695">
        <v>440112</v>
      </c>
      <c r="D23" s="513"/>
    </row>
    <row r="24" spans="1:4" ht="15.75" thickTop="1" x14ac:dyDescent="0.25">
      <c r="A24" s="875">
        <v>1.2</v>
      </c>
      <c r="B24" s="904" t="s">
        <v>81</v>
      </c>
      <c r="C24" s="927">
        <v>4403</v>
      </c>
      <c r="D24" s="685"/>
    </row>
    <row r="25" spans="1:4" x14ac:dyDescent="0.25">
      <c r="A25" s="693">
        <v>1.2</v>
      </c>
      <c r="B25" s="908" t="s">
        <v>83</v>
      </c>
      <c r="C25" s="695">
        <v>4403</v>
      </c>
      <c r="D25" s="685"/>
    </row>
    <row r="26" spans="1:4" x14ac:dyDescent="0.25">
      <c r="A26" s="693">
        <v>1.2</v>
      </c>
      <c r="B26" s="908" t="s">
        <v>128</v>
      </c>
      <c r="C26" s="695">
        <v>4403</v>
      </c>
      <c r="D26" s="685"/>
    </row>
    <row r="27" spans="1:4" ht="15.75" thickBot="1" x14ac:dyDescent="0.3">
      <c r="A27" s="880">
        <v>1.2</v>
      </c>
      <c r="B27" s="909" t="s">
        <v>411</v>
      </c>
      <c r="C27" s="930">
        <v>4403</v>
      </c>
      <c r="D27" s="513"/>
    </row>
    <row r="28" spans="1:4" x14ac:dyDescent="0.25">
      <c r="A28" s="881" t="s">
        <v>20</v>
      </c>
      <c r="B28" s="910" t="s">
        <v>81</v>
      </c>
      <c r="C28" s="689">
        <v>440310</v>
      </c>
      <c r="D28" s="685" t="s">
        <v>299</v>
      </c>
    </row>
    <row r="29" spans="1:4" x14ac:dyDescent="0.25">
      <c r="A29" s="876" t="s">
        <v>204</v>
      </c>
      <c r="B29" s="905" t="s">
        <v>81</v>
      </c>
      <c r="C29" s="928">
        <v>440320</v>
      </c>
      <c r="D29" s="513"/>
    </row>
    <row r="30" spans="1:4" x14ac:dyDescent="0.25">
      <c r="A30" s="693" t="s">
        <v>20</v>
      </c>
      <c r="B30" s="694" t="s">
        <v>83</v>
      </c>
      <c r="C30" s="686">
        <v>440310</v>
      </c>
      <c r="D30" s="685" t="s">
        <v>299</v>
      </c>
    </row>
    <row r="31" spans="1:4" x14ac:dyDescent="0.25">
      <c r="A31" s="693" t="s">
        <v>20</v>
      </c>
      <c r="B31" s="908" t="s">
        <v>83</v>
      </c>
      <c r="C31" s="695" t="s">
        <v>197</v>
      </c>
      <c r="D31" s="513"/>
    </row>
    <row r="32" spans="1:4" x14ac:dyDescent="0.25">
      <c r="A32" s="693" t="s">
        <v>20</v>
      </c>
      <c r="B32" s="694" t="s">
        <v>128</v>
      </c>
      <c r="C32" s="686">
        <v>440310</v>
      </c>
      <c r="D32" s="685" t="s">
        <v>299</v>
      </c>
    </row>
    <row r="33" spans="1:4" x14ac:dyDescent="0.25">
      <c r="A33" s="693" t="s">
        <v>20</v>
      </c>
      <c r="B33" s="908" t="s">
        <v>128</v>
      </c>
      <c r="C33" s="695" t="s">
        <v>197</v>
      </c>
      <c r="D33" s="513"/>
    </row>
    <row r="34" spans="1:4" x14ac:dyDescent="0.25">
      <c r="A34" s="693" t="s">
        <v>20</v>
      </c>
      <c r="B34" s="694" t="s">
        <v>411</v>
      </c>
      <c r="C34" s="695">
        <v>440311</v>
      </c>
      <c r="D34" s="513"/>
    </row>
    <row r="35" spans="1:4" x14ac:dyDescent="0.25">
      <c r="A35" s="693" t="s">
        <v>20</v>
      </c>
      <c r="B35" s="694" t="s">
        <v>411</v>
      </c>
      <c r="C35" s="695">
        <v>440321</v>
      </c>
      <c r="D35" s="513"/>
    </row>
    <row r="36" spans="1:4" x14ac:dyDescent="0.25">
      <c r="A36" s="693" t="s">
        <v>20</v>
      </c>
      <c r="B36" s="694" t="s">
        <v>411</v>
      </c>
      <c r="C36" s="695">
        <v>440322</v>
      </c>
      <c r="D36" s="513"/>
    </row>
    <row r="37" spans="1:4" x14ac:dyDescent="0.25">
      <c r="A37" s="693" t="s">
        <v>20</v>
      </c>
      <c r="B37" s="694" t="s">
        <v>411</v>
      </c>
      <c r="C37" s="695">
        <v>440323</v>
      </c>
      <c r="D37" s="513"/>
    </row>
    <row r="38" spans="1:4" x14ac:dyDescent="0.25">
      <c r="A38" s="693" t="s">
        <v>20</v>
      </c>
      <c r="B38" s="694" t="s">
        <v>411</v>
      </c>
      <c r="C38" s="695">
        <v>440324</v>
      </c>
      <c r="D38" s="513"/>
    </row>
    <row r="39" spans="1:4" x14ac:dyDescent="0.25">
      <c r="A39" s="693" t="s">
        <v>20</v>
      </c>
      <c r="B39" s="694" t="s">
        <v>411</v>
      </c>
      <c r="C39" s="695">
        <v>440325</v>
      </c>
      <c r="D39" s="513"/>
    </row>
    <row r="40" spans="1:4" ht="15.75" thickBot="1" x14ac:dyDescent="0.3">
      <c r="A40" s="693" t="s">
        <v>20</v>
      </c>
      <c r="B40" s="694" t="s">
        <v>411</v>
      </c>
      <c r="C40" s="695">
        <v>440326</v>
      </c>
      <c r="D40" s="513"/>
    </row>
    <row r="41" spans="1:4" ht="15.75" thickTop="1" x14ac:dyDescent="0.25">
      <c r="A41" s="690" t="s">
        <v>57</v>
      </c>
      <c r="B41" s="691" t="s">
        <v>81</v>
      </c>
      <c r="C41" s="692">
        <v>440310</v>
      </c>
      <c r="D41" s="685" t="s">
        <v>299</v>
      </c>
    </row>
    <row r="42" spans="1:4" x14ac:dyDescent="0.25">
      <c r="A42" s="693" t="s">
        <v>57</v>
      </c>
      <c r="B42" s="694" t="s">
        <v>81</v>
      </c>
      <c r="C42" s="695" t="s">
        <v>198</v>
      </c>
      <c r="D42" s="513"/>
    </row>
    <row r="43" spans="1:4" x14ac:dyDescent="0.25">
      <c r="A43" s="693" t="s">
        <v>57</v>
      </c>
      <c r="B43" s="694" t="s">
        <v>81</v>
      </c>
      <c r="C43" s="695" t="s">
        <v>199</v>
      </c>
      <c r="D43" s="513"/>
    </row>
    <row r="44" spans="1:4" x14ac:dyDescent="0.25">
      <c r="A44" s="693" t="s">
        <v>57</v>
      </c>
      <c r="B44" s="694" t="s">
        <v>81</v>
      </c>
      <c r="C44" s="695" t="s">
        <v>200</v>
      </c>
      <c r="D44" s="513"/>
    </row>
    <row r="45" spans="1:4" x14ac:dyDescent="0.25">
      <c r="A45" s="693" t="s">
        <v>57</v>
      </c>
      <c r="B45" s="694" t="s">
        <v>81</v>
      </c>
      <c r="C45" s="695" t="s">
        <v>201</v>
      </c>
      <c r="D45" s="513"/>
    </row>
    <row r="46" spans="1:4" x14ac:dyDescent="0.25">
      <c r="A46" s="693" t="s">
        <v>549</v>
      </c>
      <c r="B46" s="694" t="s">
        <v>81</v>
      </c>
      <c r="C46" s="695" t="s">
        <v>202</v>
      </c>
      <c r="D46" s="513"/>
    </row>
    <row r="47" spans="1:4" x14ac:dyDescent="0.25">
      <c r="A47" s="693" t="s">
        <v>57</v>
      </c>
      <c r="B47" s="694" t="s">
        <v>83</v>
      </c>
      <c r="C47" s="686">
        <v>440310</v>
      </c>
      <c r="D47" s="685" t="s">
        <v>299</v>
      </c>
    </row>
    <row r="48" spans="1:4" x14ac:dyDescent="0.25">
      <c r="A48" s="693" t="s">
        <v>57</v>
      </c>
      <c r="B48" s="694" t="s">
        <v>83</v>
      </c>
      <c r="C48" s="695" t="s">
        <v>198</v>
      </c>
      <c r="D48" s="513"/>
    </row>
    <row r="49" spans="1:4" x14ac:dyDescent="0.25">
      <c r="A49" s="693" t="s">
        <v>57</v>
      </c>
      <c r="B49" s="694" t="s">
        <v>83</v>
      </c>
      <c r="C49" s="695" t="s">
        <v>199</v>
      </c>
      <c r="D49" s="513"/>
    </row>
    <row r="50" spans="1:4" x14ac:dyDescent="0.25">
      <c r="A50" s="693" t="s">
        <v>57</v>
      </c>
      <c r="B50" s="694" t="s">
        <v>83</v>
      </c>
      <c r="C50" s="695" t="s">
        <v>200</v>
      </c>
      <c r="D50" s="513"/>
    </row>
    <row r="51" spans="1:4" x14ac:dyDescent="0.25">
      <c r="A51" s="693" t="s">
        <v>57</v>
      </c>
      <c r="B51" s="694" t="s">
        <v>83</v>
      </c>
      <c r="C51" s="695" t="s">
        <v>201</v>
      </c>
      <c r="D51" s="513"/>
    </row>
    <row r="52" spans="1:4" x14ac:dyDescent="0.25">
      <c r="A52" s="693" t="s">
        <v>549</v>
      </c>
      <c r="B52" s="694" t="s">
        <v>83</v>
      </c>
      <c r="C52" s="695" t="s">
        <v>202</v>
      </c>
      <c r="D52" s="513"/>
    </row>
    <row r="53" spans="1:4" x14ac:dyDescent="0.25">
      <c r="A53" s="693" t="s">
        <v>57</v>
      </c>
      <c r="B53" s="694" t="s">
        <v>128</v>
      </c>
      <c r="C53" s="686">
        <v>440310</v>
      </c>
      <c r="D53" s="685" t="s">
        <v>299</v>
      </c>
    </row>
    <row r="54" spans="1:4" x14ac:dyDescent="0.25">
      <c r="A54" s="693" t="s">
        <v>57</v>
      </c>
      <c r="B54" s="694" t="s">
        <v>128</v>
      </c>
      <c r="C54" s="695" t="s">
        <v>198</v>
      </c>
      <c r="D54" s="513"/>
    </row>
    <row r="55" spans="1:4" x14ac:dyDescent="0.25">
      <c r="A55" s="693" t="s">
        <v>57</v>
      </c>
      <c r="B55" s="694" t="s">
        <v>128</v>
      </c>
      <c r="C55" s="695" t="s">
        <v>199</v>
      </c>
      <c r="D55" s="513"/>
    </row>
    <row r="56" spans="1:4" x14ac:dyDescent="0.25">
      <c r="A56" s="693" t="s">
        <v>57</v>
      </c>
      <c r="B56" s="694" t="s">
        <v>128</v>
      </c>
      <c r="C56" s="695" t="s">
        <v>200</v>
      </c>
      <c r="D56" s="513"/>
    </row>
    <row r="57" spans="1:4" x14ac:dyDescent="0.25">
      <c r="A57" s="693" t="s">
        <v>57</v>
      </c>
      <c r="B57" s="694" t="s">
        <v>128</v>
      </c>
      <c r="C57" s="695" t="s">
        <v>201</v>
      </c>
      <c r="D57" s="513"/>
    </row>
    <row r="58" spans="1:4" x14ac:dyDescent="0.25">
      <c r="A58" s="693" t="s">
        <v>57</v>
      </c>
      <c r="B58" s="694" t="s">
        <v>128</v>
      </c>
      <c r="C58" s="695">
        <v>440399</v>
      </c>
      <c r="D58" s="513"/>
    </row>
    <row r="59" spans="1:4" x14ac:dyDescent="0.25">
      <c r="A59" s="693" t="s">
        <v>57</v>
      </c>
      <c r="B59" s="694" t="s">
        <v>411</v>
      </c>
      <c r="C59" s="695">
        <v>440312</v>
      </c>
      <c r="D59" s="513"/>
    </row>
    <row r="60" spans="1:4" x14ac:dyDescent="0.25">
      <c r="A60" s="693" t="s">
        <v>57</v>
      </c>
      <c r="B60" s="694" t="s">
        <v>411</v>
      </c>
      <c r="C60" s="695">
        <v>440341</v>
      </c>
      <c r="D60" s="513"/>
    </row>
    <row r="61" spans="1:4" x14ac:dyDescent="0.25">
      <c r="A61" s="693" t="s">
        <v>57</v>
      </c>
      <c r="B61" s="694" t="s">
        <v>411</v>
      </c>
      <c r="C61" s="695">
        <v>440349</v>
      </c>
      <c r="D61" s="513"/>
    </row>
    <row r="62" spans="1:4" x14ac:dyDescent="0.25">
      <c r="A62" s="693" t="s">
        <v>57</v>
      </c>
      <c r="B62" s="694" t="s">
        <v>411</v>
      </c>
      <c r="C62" s="695">
        <v>440391</v>
      </c>
      <c r="D62" s="513"/>
    </row>
    <row r="63" spans="1:4" x14ac:dyDescent="0.25">
      <c r="A63" s="693" t="s">
        <v>57</v>
      </c>
      <c r="B63" s="694" t="s">
        <v>411</v>
      </c>
      <c r="C63" s="695">
        <v>440393</v>
      </c>
      <c r="D63" s="513"/>
    </row>
    <row r="64" spans="1:4" x14ac:dyDescent="0.25">
      <c r="A64" s="693" t="s">
        <v>57</v>
      </c>
      <c r="B64" s="694" t="s">
        <v>411</v>
      </c>
      <c r="C64" s="695">
        <v>440394</v>
      </c>
      <c r="D64" s="513"/>
    </row>
    <row r="65" spans="1:4" x14ac:dyDescent="0.25">
      <c r="A65" s="693" t="s">
        <v>57</v>
      </c>
      <c r="B65" s="694" t="s">
        <v>411</v>
      </c>
      <c r="C65" s="695">
        <v>440395</v>
      </c>
      <c r="D65" s="513"/>
    </row>
    <row r="66" spans="1:4" x14ac:dyDescent="0.25">
      <c r="A66" s="693" t="s">
        <v>57</v>
      </c>
      <c r="B66" s="694" t="s">
        <v>411</v>
      </c>
      <c r="C66" s="695">
        <v>440396</v>
      </c>
      <c r="D66" s="513"/>
    </row>
    <row r="67" spans="1:4" x14ac:dyDescent="0.25">
      <c r="A67" s="693" t="s">
        <v>57</v>
      </c>
      <c r="B67" s="694" t="s">
        <v>411</v>
      </c>
      <c r="C67" s="695">
        <v>440397</v>
      </c>
      <c r="D67" s="513"/>
    </row>
    <row r="68" spans="1:4" x14ac:dyDescent="0.25">
      <c r="A68" s="693" t="s">
        <v>57</v>
      </c>
      <c r="B68" s="694" t="s">
        <v>411</v>
      </c>
      <c r="C68" s="695">
        <v>440398</v>
      </c>
      <c r="D68" s="513"/>
    </row>
    <row r="69" spans="1:4" ht="15.75" thickBot="1" x14ac:dyDescent="0.3">
      <c r="A69" s="693" t="s">
        <v>57</v>
      </c>
      <c r="B69" s="911" t="s">
        <v>411</v>
      </c>
      <c r="C69" s="695">
        <v>440399</v>
      </c>
      <c r="D69" s="513"/>
    </row>
    <row r="70" spans="1:4" ht="15.75" thickTop="1" x14ac:dyDescent="0.25">
      <c r="A70" s="882" t="s">
        <v>205</v>
      </c>
      <c r="B70" s="904" t="s">
        <v>81</v>
      </c>
      <c r="C70" s="696">
        <v>440310</v>
      </c>
      <c r="D70" s="697" t="s">
        <v>206</v>
      </c>
    </row>
    <row r="71" spans="1:4" x14ac:dyDescent="0.25">
      <c r="A71" s="693" t="s">
        <v>66</v>
      </c>
      <c r="B71" s="905" t="s">
        <v>81</v>
      </c>
      <c r="C71" s="695" t="s">
        <v>198</v>
      </c>
      <c r="D71" s="513"/>
    </row>
    <row r="72" spans="1:4" x14ac:dyDescent="0.25">
      <c r="A72" s="883" t="s">
        <v>205</v>
      </c>
      <c r="B72" s="905" t="s">
        <v>81</v>
      </c>
      <c r="C72" s="933" t="s">
        <v>199</v>
      </c>
      <c r="D72" s="513"/>
    </row>
    <row r="73" spans="1:4" x14ac:dyDescent="0.25">
      <c r="A73" s="884" t="s">
        <v>205</v>
      </c>
      <c r="B73" s="905" t="s">
        <v>81</v>
      </c>
      <c r="C73" s="698" t="s">
        <v>202</v>
      </c>
      <c r="D73" s="697" t="s">
        <v>206</v>
      </c>
    </row>
    <row r="74" spans="1:4" x14ac:dyDescent="0.25">
      <c r="A74" s="877" t="s">
        <v>205</v>
      </c>
      <c r="B74" s="906" t="s">
        <v>83</v>
      </c>
      <c r="C74" s="698">
        <v>440310</v>
      </c>
      <c r="D74" s="697" t="s">
        <v>206</v>
      </c>
    </row>
    <row r="75" spans="1:4" x14ac:dyDescent="0.25">
      <c r="A75" s="877" t="s">
        <v>205</v>
      </c>
      <c r="B75" s="906" t="s">
        <v>83</v>
      </c>
      <c r="C75" s="934" t="s">
        <v>198</v>
      </c>
      <c r="D75" s="513"/>
    </row>
    <row r="76" spans="1:4" x14ac:dyDescent="0.25">
      <c r="A76" s="885" t="s">
        <v>205</v>
      </c>
      <c r="B76" s="912" t="s">
        <v>83</v>
      </c>
      <c r="C76" s="703" t="s">
        <v>199</v>
      </c>
      <c r="D76" s="513"/>
    </row>
    <row r="77" spans="1:4" x14ac:dyDescent="0.25">
      <c r="A77" s="877" t="s">
        <v>205</v>
      </c>
      <c r="B77" s="906" t="s">
        <v>83</v>
      </c>
      <c r="C77" s="705" t="s">
        <v>202</v>
      </c>
      <c r="D77" s="697" t="s">
        <v>206</v>
      </c>
    </row>
    <row r="78" spans="1:4" x14ac:dyDescent="0.25">
      <c r="A78" s="693" t="s">
        <v>205</v>
      </c>
      <c r="B78" s="694" t="s">
        <v>128</v>
      </c>
      <c r="C78" s="698">
        <v>440310</v>
      </c>
      <c r="D78" s="697" t="s">
        <v>206</v>
      </c>
    </row>
    <row r="79" spans="1:4" x14ac:dyDescent="0.25">
      <c r="A79" s="693" t="s">
        <v>205</v>
      </c>
      <c r="B79" s="694" t="s">
        <v>128</v>
      </c>
      <c r="C79" s="695" t="s">
        <v>198</v>
      </c>
      <c r="D79" s="513"/>
    </row>
    <row r="80" spans="1:4" x14ac:dyDescent="0.25">
      <c r="A80" s="693" t="s">
        <v>205</v>
      </c>
      <c r="B80" s="694" t="s">
        <v>128</v>
      </c>
      <c r="C80" s="695" t="s">
        <v>199</v>
      </c>
      <c r="D80" s="513"/>
    </row>
    <row r="81" spans="1:4" x14ac:dyDescent="0.25">
      <c r="A81" s="693" t="s">
        <v>66</v>
      </c>
      <c r="B81" s="694" t="s">
        <v>128</v>
      </c>
      <c r="C81" s="686" t="s">
        <v>202</v>
      </c>
      <c r="D81" s="685" t="s">
        <v>299</v>
      </c>
    </row>
    <row r="82" spans="1:4" x14ac:dyDescent="0.25">
      <c r="A82" s="693" t="s">
        <v>66</v>
      </c>
      <c r="B82" s="694" t="s">
        <v>411</v>
      </c>
      <c r="C82" s="686">
        <v>440312</v>
      </c>
      <c r="D82" s="685" t="s">
        <v>299</v>
      </c>
    </row>
    <row r="83" spans="1:4" x14ac:dyDescent="0.25">
      <c r="A83" s="693" t="s">
        <v>66</v>
      </c>
      <c r="B83" s="694" t="s">
        <v>411</v>
      </c>
      <c r="C83" s="695">
        <v>440341</v>
      </c>
      <c r="D83" s="513"/>
    </row>
    <row r="84" spans="1:4" ht="15.75" thickBot="1" x14ac:dyDescent="0.3">
      <c r="A84" s="879" t="s">
        <v>205</v>
      </c>
      <c r="B84" s="911" t="s">
        <v>411</v>
      </c>
      <c r="C84" s="929">
        <v>440349</v>
      </c>
      <c r="D84" s="697"/>
    </row>
    <row r="85" spans="1:4" ht="15.75" thickTop="1" x14ac:dyDescent="0.25">
      <c r="A85" s="882">
        <v>2</v>
      </c>
      <c r="B85" s="904" t="s">
        <v>81</v>
      </c>
      <c r="C85" s="696">
        <v>440200</v>
      </c>
      <c r="D85" s="697" t="s">
        <v>299</v>
      </c>
    </row>
    <row r="86" spans="1:4" x14ac:dyDescent="0.25">
      <c r="A86" s="877" t="s">
        <v>207</v>
      </c>
      <c r="B86" s="906" t="s">
        <v>83</v>
      </c>
      <c r="C86" s="934" t="s">
        <v>208</v>
      </c>
      <c r="D86" s="513"/>
    </row>
    <row r="87" spans="1:4" x14ac:dyDescent="0.25">
      <c r="A87" s="886" t="s">
        <v>207</v>
      </c>
      <c r="B87" s="913" t="s">
        <v>128</v>
      </c>
      <c r="C87" s="935" t="s">
        <v>208</v>
      </c>
      <c r="D87" s="513"/>
    </row>
    <row r="88" spans="1:4" ht="15.75" thickBot="1" x14ac:dyDescent="0.3">
      <c r="A88" s="887" t="s">
        <v>207</v>
      </c>
      <c r="B88" s="914" t="s">
        <v>411</v>
      </c>
      <c r="C88" s="936" t="s">
        <v>208</v>
      </c>
      <c r="D88" s="513"/>
    </row>
    <row r="89" spans="1:4" ht="15.75" thickTop="1" x14ac:dyDescent="0.25">
      <c r="A89" s="882">
        <v>3</v>
      </c>
      <c r="B89" s="904" t="s">
        <v>81</v>
      </c>
      <c r="C89" s="932">
        <v>440121</v>
      </c>
      <c r="D89" s="513"/>
    </row>
    <row r="90" spans="1:4" x14ac:dyDescent="0.25">
      <c r="A90" s="883">
        <v>3</v>
      </c>
      <c r="B90" s="905" t="s">
        <v>81</v>
      </c>
      <c r="C90" s="933">
        <v>440122</v>
      </c>
      <c r="D90" s="513"/>
    </row>
    <row r="91" spans="1:4" x14ac:dyDescent="0.25">
      <c r="A91" s="693">
        <v>3</v>
      </c>
      <c r="B91" s="905" t="s">
        <v>81</v>
      </c>
      <c r="C91" s="686">
        <v>440130</v>
      </c>
      <c r="D91" s="697" t="s">
        <v>206</v>
      </c>
    </row>
    <row r="92" spans="1:4" x14ac:dyDescent="0.25">
      <c r="A92" s="877">
        <v>3</v>
      </c>
      <c r="B92" s="906" t="s">
        <v>83</v>
      </c>
      <c r="C92" s="934" t="s">
        <v>209</v>
      </c>
      <c r="D92" s="513"/>
    </row>
    <row r="93" spans="1:4" x14ac:dyDescent="0.25">
      <c r="A93" s="693">
        <v>3</v>
      </c>
      <c r="B93" s="694" t="s">
        <v>83</v>
      </c>
      <c r="C93" s="695" t="s">
        <v>210</v>
      </c>
      <c r="D93" s="513"/>
    </row>
    <row r="94" spans="1:4" x14ac:dyDescent="0.25">
      <c r="A94" s="693">
        <v>3</v>
      </c>
      <c r="B94" s="694" t="s">
        <v>83</v>
      </c>
      <c r="C94" s="686">
        <v>440130</v>
      </c>
      <c r="D94" s="697" t="s">
        <v>206</v>
      </c>
    </row>
    <row r="95" spans="1:4" x14ac:dyDescent="0.25">
      <c r="A95" s="693">
        <v>3</v>
      </c>
      <c r="B95" s="694" t="s">
        <v>128</v>
      </c>
      <c r="C95" s="695" t="s">
        <v>209</v>
      </c>
      <c r="D95" s="513"/>
    </row>
    <row r="96" spans="1:4" x14ac:dyDescent="0.25">
      <c r="A96" s="693">
        <v>3</v>
      </c>
      <c r="B96" s="694" t="s">
        <v>128</v>
      </c>
      <c r="C96" s="695" t="s">
        <v>210</v>
      </c>
      <c r="D96" s="513"/>
    </row>
    <row r="97" spans="1:4" x14ac:dyDescent="0.25">
      <c r="A97" s="693">
        <v>3</v>
      </c>
      <c r="B97" s="694" t="s">
        <v>128</v>
      </c>
      <c r="C97" s="686">
        <v>440139</v>
      </c>
      <c r="D97" s="685" t="s">
        <v>299</v>
      </c>
    </row>
    <row r="98" spans="1:4" x14ac:dyDescent="0.25">
      <c r="A98" s="693">
        <v>3</v>
      </c>
      <c r="B98" s="694" t="s">
        <v>411</v>
      </c>
      <c r="C98" s="695">
        <v>440121</v>
      </c>
      <c r="D98" s="513"/>
    </row>
    <row r="99" spans="1:4" x14ac:dyDescent="0.25">
      <c r="A99" s="693">
        <v>3</v>
      </c>
      <c r="B99" s="694" t="s">
        <v>411</v>
      </c>
      <c r="C99" s="695" t="s">
        <v>210</v>
      </c>
      <c r="D99" s="513"/>
    </row>
    <row r="100" spans="1:4" ht="15.75" thickBot="1" x14ac:dyDescent="0.3">
      <c r="A100" s="879">
        <v>3</v>
      </c>
      <c r="B100" s="911" t="s">
        <v>411</v>
      </c>
      <c r="C100" s="929">
        <v>440140</v>
      </c>
      <c r="D100" s="514"/>
    </row>
    <row r="101" spans="1:4" ht="15.75" thickTop="1" x14ac:dyDescent="0.25">
      <c r="A101" s="882">
        <v>3.1</v>
      </c>
      <c r="B101" s="904" t="s">
        <v>81</v>
      </c>
      <c r="C101" s="932">
        <v>440121</v>
      </c>
      <c r="D101" s="513"/>
    </row>
    <row r="102" spans="1:4" x14ac:dyDescent="0.25">
      <c r="A102" s="883">
        <v>3.1</v>
      </c>
      <c r="B102" s="905" t="s">
        <v>81</v>
      </c>
      <c r="C102" s="933">
        <v>440122</v>
      </c>
      <c r="D102" s="513"/>
    </row>
    <row r="103" spans="1:4" x14ac:dyDescent="0.25">
      <c r="A103" s="877" t="s">
        <v>211</v>
      </c>
      <c r="B103" s="906" t="s">
        <v>83</v>
      </c>
      <c r="C103" s="934" t="s">
        <v>209</v>
      </c>
      <c r="D103" s="513"/>
    </row>
    <row r="104" spans="1:4" x14ac:dyDescent="0.25">
      <c r="A104" s="878" t="s">
        <v>211</v>
      </c>
      <c r="B104" s="907" t="s">
        <v>83</v>
      </c>
      <c r="C104" s="937" t="s">
        <v>210</v>
      </c>
      <c r="D104" s="513"/>
    </row>
    <row r="105" spans="1:4" x14ac:dyDescent="0.25">
      <c r="A105" s="878" t="s">
        <v>211</v>
      </c>
      <c r="B105" s="907" t="s">
        <v>128</v>
      </c>
      <c r="C105" s="937" t="s">
        <v>209</v>
      </c>
      <c r="D105" s="513"/>
    </row>
    <row r="106" spans="1:4" x14ac:dyDescent="0.25">
      <c r="A106" s="885" t="s">
        <v>103</v>
      </c>
      <c r="B106" s="912" t="s">
        <v>128</v>
      </c>
      <c r="C106" s="703" t="s">
        <v>210</v>
      </c>
      <c r="D106" s="513"/>
    </row>
    <row r="107" spans="1:4" x14ac:dyDescent="0.25">
      <c r="A107" s="885" t="s">
        <v>103</v>
      </c>
      <c r="B107" s="912" t="s">
        <v>411</v>
      </c>
      <c r="C107" s="937" t="s">
        <v>209</v>
      </c>
      <c r="D107" s="513"/>
    </row>
    <row r="108" spans="1:4" ht="15.75" thickBot="1" x14ac:dyDescent="0.3">
      <c r="A108" s="885" t="s">
        <v>103</v>
      </c>
      <c r="B108" s="912" t="s">
        <v>411</v>
      </c>
      <c r="C108" s="703" t="s">
        <v>210</v>
      </c>
      <c r="D108" s="513"/>
    </row>
    <row r="109" spans="1:4" ht="15.75" thickTop="1" x14ac:dyDescent="0.25">
      <c r="A109" s="882">
        <v>3.2</v>
      </c>
      <c r="B109" s="904" t="s">
        <v>81</v>
      </c>
      <c r="C109" s="696">
        <v>440130</v>
      </c>
      <c r="D109" s="697" t="s">
        <v>206</v>
      </c>
    </row>
    <row r="110" spans="1:4" x14ac:dyDescent="0.25">
      <c r="A110" s="877" t="s">
        <v>212</v>
      </c>
      <c r="B110" s="906" t="s">
        <v>128</v>
      </c>
      <c r="C110" s="705">
        <v>440130</v>
      </c>
      <c r="D110" s="697" t="s">
        <v>206</v>
      </c>
    </row>
    <row r="111" spans="1:4" x14ac:dyDescent="0.25">
      <c r="A111" s="886" t="s">
        <v>104</v>
      </c>
      <c r="B111" s="913" t="s">
        <v>128</v>
      </c>
      <c r="C111" s="702" t="s">
        <v>213</v>
      </c>
      <c r="D111" s="697" t="s">
        <v>299</v>
      </c>
    </row>
    <row r="112" spans="1:4" ht="15.75" thickBot="1" x14ac:dyDescent="0.3">
      <c r="A112" s="887" t="s">
        <v>104</v>
      </c>
      <c r="B112" s="914" t="s">
        <v>411</v>
      </c>
      <c r="C112" s="699">
        <v>440140</v>
      </c>
      <c r="D112" s="697" t="s">
        <v>299</v>
      </c>
    </row>
    <row r="113" spans="1:4" ht="15.75" thickTop="1" x14ac:dyDescent="0.25">
      <c r="A113" s="882">
        <v>4</v>
      </c>
      <c r="B113" s="904" t="s">
        <v>81</v>
      </c>
      <c r="C113" s="696">
        <v>440130</v>
      </c>
      <c r="D113" s="685" t="s">
        <v>206</v>
      </c>
    </row>
    <row r="114" spans="1:4" x14ac:dyDescent="0.25">
      <c r="A114" s="886">
        <v>4</v>
      </c>
      <c r="B114" s="913" t="s">
        <v>83</v>
      </c>
      <c r="C114" s="702">
        <v>440130</v>
      </c>
      <c r="D114" s="685" t="s">
        <v>206</v>
      </c>
    </row>
    <row r="115" spans="1:4" x14ac:dyDescent="0.25">
      <c r="A115" s="886">
        <v>4</v>
      </c>
      <c r="B115" s="913" t="s">
        <v>128</v>
      </c>
      <c r="C115" s="701">
        <v>440139</v>
      </c>
      <c r="D115" s="685" t="s">
        <v>299</v>
      </c>
    </row>
    <row r="116" spans="1:4" ht="15.75" thickBot="1" x14ac:dyDescent="0.3">
      <c r="A116" s="888">
        <v>4</v>
      </c>
      <c r="B116" s="915" t="s">
        <v>411</v>
      </c>
      <c r="C116" s="699">
        <v>440140</v>
      </c>
      <c r="D116" s="697" t="s">
        <v>206</v>
      </c>
    </row>
    <row r="117" spans="1:4" ht="15.75" thickTop="1" x14ac:dyDescent="0.25">
      <c r="A117" s="882">
        <v>5</v>
      </c>
      <c r="B117" s="904" t="s">
        <v>81</v>
      </c>
      <c r="C117" s="696">
        <v>440130</v>
      </c>
      <c r="D117" s="685" t="s">
        <v>206</v>
      </c>
    </row>
    <row r="118" spans="1:4" x14ac:dyDescent="0.25">
      <c r="A118" s="886">
        <v>5</v>
      </c>
      <c r="B118" s="913" t="s">
        <v>83</v>
      </c>
      <c r="C118" s="702">
        <v>440130</v>
      </c>
      <c r="D118" s="685" t="s">
        <v>206</v>
      </c>
    </row>
    <row r="119" spans="1:4" x14ac:dyDescent="0.25">
      <c r="A119" s="886">
        <v>5</v>
      </c>
      <c r="B119" s="913" t="s">
        <v>128</v>
      </c>
      <c r="C119" s="703">
        <v>440131</v>
      </c>
      <c r="D119" s="685"/>
    </row>
    <row r="120" spans="1:4" x14ac:dyDescent="0.25">
      <c r="A120" s="886">
        <v>5</v>
      </c>
      <c r="B120" s="913" t="s">
        <v>128</v>
      </c>
      <c r="C120" s="701">
        <v>440139</v>
      </c>
      <c r="D120" s="685" t="s">
        <v>299</v>
      </c>
    </row>
    <row r="121" spans="1:4" x14ac:dyDescent="0.25">
      <c r="A121" s="886">
        <v>5</v>
      </c>
      <c r="B121" s="913" t="s">
        <v>411</v>
      </c>
      <c r="C121" s="703">
        <v>440131</v>
      </c>
      <c r="D121" s="685"/>
    </row>
    <row r="122" spans="1:4" ht="15.75" thickBot="1" x14ac:dyDescent="0.3">
      <c r="A122" s="888">
        <v>5</v>
      </c>
      <c r="B122" s="915" t="s">
        <v>411</v>
      </c>
      <c r="C122" s="936">
        <v>440139</v>
      </c>
      <c r="D122" s="697"/>
    </row>
    <row r="123" spans="1:4" ht="15.75" thickTop="1" x14ac:dyDescent="0.25">
      <c r="A123" s="882">
        <v>5.0999999999999996</v>
      </c>
      <c r="B123" s="904" t="s">
        <v>81</v>
      </c>
      <c r="C123" s="696">
        <v>440130</v>
      </c>
      <c r="D123" s="685" t="s">
        <v>206</v>
      </c>
    </row>
    <row r="124" spans="1:4" x14ac:dyDescent="0.25">
      <c r="A124" s="886">
        <v>5.0999999999999996</v>
      </c>
      <c r="B124" s="913" t="s">
        <v>83</v>
      </c>
      <c r="C124" s="702" t="s">
        <v>215</v>
      </c>
      <c r="D124" s="697" t="s">
        <v>206</v>
      </c>
    </row>
    <row r="125" spans="1:4" x14ac:dyDescent="0.25">
      <c r="A125" s="886">
        <v>5.0999999999999996</v>
      </c>
      <c r="B125" s="913" t="s">
        <v>128</v>
      </c>
      <c r="C125" s="935" t="s">
        <v>214</v>
      </c>
      <c r="D125" s="514"/>
    </row>
    <row r="126" spans="1:4" ht="15.75" thickBot="1" x14ac:dyDescent="0.3">
      <c r="A126" s="887">
        <v>5.0999999999999996</v>
      </c>
      <c r="B126" s="914" t="s">
        <v>411</v>
      </c>
      <c r="C126" s="936" t="s">
        <v>214</v>
      </c>
      <c r="D126" s="513"/>
    </row>
    <row r="127" spans="1:4" ht="15.75" thickTop="1" x14ac:dyDescent="0.25">
      <c r="A127" s="882">
        <v>5.2</v>
      </c>
      <c r="B127" s="904" t="s">
        <v>81</v>
      </c>
      <c r="C127" s="696">
        <v>440130</v>
      </c>
      <c r="D127" s="685" t="s">
        <v>206</v>
      </c>
    </row>
    <row r="128" spans="1:4" x14ac:dyDescent="0.25">
      <c r="A128" s="886">
        <v>5.2</v>
      </c>
      <c r="B128" s="913" t="s">
        <v>83</v>
      </c>
      <c r="C128" s="702" t="s">
        <v>215</v>
      </c>
      <c r="D128" s="697" t="s">
        <v>206</v>
      </c>
    </row>
    <row r="129" spans="1:4" x14ac:dyDescent="0.25">
      <c r="A129" s="886">
        <v>5.2</v>
      </c>
      <c r="B129" s="913" t="s">
        <v>128</v>
      </c>
      <c r="C129" s="702">
        <v>440139</v>
      </c>
      <c r="D129" s="697" t="s">
        <v>206</v>
      </c>
    </row>
    <row r="130" spans="1:4" ht="15.75" thickBot="1" x14ac:dyDescent="0.3">
      <c r="A130" s="887">
        <v>5.2</v>
      </c>
      <c r="B130" s="914" t="s">
        <v>411</v>
      </c>
      <c r="C130" s="936">
        <v>440139</v>
      </c>
      <c r="D130" s="514"/>
    </row>
    <row r="131" spans="1:4" ht="15.75" thickTop="1" x14ac:dyDescent="0.25">
      <c r="A131" s="889">
        <v>6</v>
      </c>
      <c r="B131" s="916" t="s">
        <v>81</v>
      </c>
      <c r="C131" s="938">
        <v>4406</v>
      </c>
      <c r="D131" s="514"/>
    </row>
    <row r="132" spans="1:4" x14ac:dyDescent="0.25">
      <c r="A132" s="886">
        <v>6</v>
      </c>
      <c r="B132" s="913" t="s">
        <v>81</v>
      </c>
      <c r="C132" s="935">
        <v>4407</v>
      </c>
      <c r="D132" s="514"/>
    </row>
    <row r="133" spans="1:4" x14ac:dyDescent="0.25">
      <c r="A133" s="886">
        <v>6</v>
      </c>
      <c r="B133" s="913" t="s">
        <v>83</v>
      </c>
      <c r="C133" s="935">
        <v>4406</v>
      </c>
      <c r="D133" s="514"/>
    </row>
    <row r="134" spans="1:4" x14ac:dyDescent="0.25">
      <c r="A134" s="886">
        <v>6</v>
      </c>
      <c r="B134" s="913" t="s">
        <v>83</v>
      </c>
      <c r="C134" s="937">
        <v>4407</v>
      </c>
      <c r="D134" s="514"/>
    </row>
    <row r="135" spans="1:4" x14ac:dyDescent="0.25">
      <c r="A135" s="886">
        <v>6</v>
      </c>
      <c r="B135" s="913" t="s">
        <v>128</v>
      </c>
      <c r="C135" s="937">
        <v>4406</v>
      </c>
      <c r="D135" s="514"/>
    </row>
    <row r="136" spans="1:4" x14ac:dyDescent="0.25">
      <c r="A136" s="886">
        <v>6</v>
      </c>
      <c r="B136" s="913" t="s">
        <v>128</v>
      </c>
      <c r="C136" s="937">
        <v>4407</v>
      </c>
      <c r="D136" s="514"/>
    </row>
    <row r="137" spans="1:4" x14ac:dyDescent="0.25">
      <c r="A137" s="886">
        <v>6</v>
      </c>
      <c r="B137" s="913" t="s">
        <v>411</v>
      </c>
      <c r="C137" s="703">
        <v>4406</v>
      </c>
      <c r="D137" s="514"/>
    </row>
    <row r="138" spans="1:4" ht="15.75" thickBot="1" x14ac:dyDescent="0.3">
      <c r="A138" s="888">
        <v>6</v>
      </c>
      <c r="B138" s="915" t="s">
        <v>411</v>
      </c>
      <c r="C138" s="936">
        <v>4407</v>
      </c>
      <c r="D138" s="514"/>
    </row>
    <row r="139" spans="1:4" ht="15.75" thickTop="1" x14ac:dyDescent="0.25">
      <c r="A139" s="889" t="s">
        <v>365</v>
      </c>
      <c r="B139" s="916" t="s">
        <v>81</v>
      </c>
      <c r="C139" s="704">
        <v>440610</v>
      </c>
      <c r="D139" s="697" t="s">
        <v>206</v>
      </c>
    </row>
    <row r="140" spans="1:4" x14ac:dyDescent="0.25">
      <c r="A140" s="886" t="s">
        <v>365</v>
      </c>
      <c r="B140" s="913" t="s">
        <v>81</v>
      </c>
      <c r="C140" s="702">
        <v>440690</v>
      </c>
      <c r="D140" s="697" t="s">
        <v>206</v>
      </c>
    </row>
    <row r="141" spans="1:4" x14ac:dyDescent="0.25">
      <c r="A141" s="886" t="s">
        <v>365</v>
      </c>
      <c r="B141" s="913" t="s">
        <v>81</v>
      </c>
      <c r="C141" s="935">
        <v>440710</v>
      </c>
      <c r="D141" s="513"/>
    </row>
    <row r="142" spans="1:4" x14ac:dyDescent="0.25">
      <c r="A142" s="886" t="s">
        <v>365</v>
      </c>
      <c r="B142" s="913" t="s">
        <v>83</v>
      </c>
      <c r="C142" s="702">
        <v>440610</v>
      </c>
      <c r="D142" s="685" t="s">
        <v>299</v>
      </c>
    </row>
    <row r="143" spans="1:4" x14ac:dyDescent="0.25">
      <c r="A143" s="886" t="s">
        <v>365</v>
      </c>
      <c r="B143" s="913" t="s">
        <v>83</v>
      </c>
      <c r="C143" s="702">
        <v>440690</v>
      </c>
      <c r="D143" s="685" t="s">
        <v>299</v>
      </c>
    </row>
    <row r="144" spans="1:4" x14ac:dyDescent="0.25">
      <c r="A144" s="886" t="s">
        <v>365</v>
      </c>
      <c r="B144" s="913" t="s">
        <v>83</v>
      </c>
      <c r="C144" s="935">
        <v>440710</v>
      </c>
      <c r="D144" s="513"/>
    </row>
    <row r="145" spans="1:4" x14ac:dyDescent="0.25">
      <c r="A145" s="886" t="s">
        <v>365</v>
      </c>
      <c r="B145" s="913" t="s">
        <v>128</v>
      </c>
      <c r="C145" s="702">
        <v>440610</v>
      </c>
      <c r="D145" s="685" t="s">
        <v>299</v>
      </c>
    </row>
    <row r="146" spans="1:4" x14ac:dyDescent="0.25">
      <c r="A146" s="886" t="s">
        <v>365</v>
      </c>
      <c r="B146" s="913" t="s">
        <v>128</v>
      </c>
      <c r="C146" s="702">
        <v>440690</v>
      </c>
      <c r="D146" s="685" t="s">
        <v>299</v>
      </c>
    </row>
    <row r="147" spans="1:4" x14ac:dyDescent="0.25">
      <c r="A147" s="886" t="s">
        <v>365</v>
      </c>
      <c r="B147" s="913" t="s">
        <v>128</v>
      </c>
      <c r="C147" s="935">
        <v>440710</v>
      </c>
      <c r="D147" s="513"/>
    </row>
    <row r="148" spans="1:4" x14ac:dyDescent="0.25">
      <c r="A148" s="886" t="s">
        <v>365</v>
      </c>
      <c r="B148" s="913" t="s">
        <v>411</v>
      </c>
      <c r="C148" s="935">
        <v>440611</v>
      </c>
      <c r="D148" s="513"/>
    </row>
    <row r="149" spans="1:4" x14ac:dyDescent="0.25">
      <c r="A149" s="886" t="s">
        <v>365</v>
      </c>
      <c r="B149" s="913" t="s">
        <v>411</v>
      </c>
      <c r="C149" s="935">
        <v>440691</v>
      </c>
      <c r="D149" s="513"/>
    </row>
    <row r="150" spans="1:4" x14ac:dyDescent="0.25">
      <c r="A150" s="886" t="s">
        <v>365</v>
      </c>
      <c r="B150" s="913" t="s">
        <v>411</v>
      </c>
      <c r="C150" s="935">
        <v>440711</v>
      </c>
      <c r="D150" s="513"/>
    </row>
    <row r="151" spans="1:4" x14ac:dyDescent="0.25">
      <c r="A151" s="886" t="s">
        <v>365</v>
      </c>
      <c r="B151" s="913" t="s">
        <v>411</v>
      </c>
      <c r="C151" s="935">
        <v>440712</v>
      </c>
      <c r="D151" s="513"/>
    </row>
    <row r="152" spans="1:4" ht="15.75" thickBot="1" x14ac:dyDescent="0.3">
      <c r="A152" s="886" t="s">
        <v>365</v>
      </c>
      <c r="B152" s="913" t="s">
        <v>411</v>
      </c>
      <c r="C152" s="935">
        <v>440719</v>
      </c>
      <c r="D152" s="685"/>
    </row>
    <row r="153" spans="1:4" ht="15.75" thickTop="1" x14ac:dyDescent="0.25">
      <c r="A153" s="889" t="s">
        <v>366</v>
      </c>
      <c r="B153" s="916" t="s">
        <v>81</v>
      </c>
      <c r="C153" s="704">
        <v>440610</v>
      </c>
      <c r="D153" s="697" t="s">
        <v>206</v>
      </c>
    </row>
    <row r="154" spans="1:4" x14ac:dyDescent="0.25">
      <c r="A154" s="886" t="s">
        <v>366</v>
      </c>
      <c r="B154" s="913" t="s">
        <v>81</v>
      </c>
      <c r="C154" s="702">
        <v>440690</v>
      </c>
      <c r="D154" s="697" t="s">
        <v>206</v>
      </c>
    </row>
    <row r="155" spans="1:4" x14ac:dyDescent="0.25">
      <c r="A155" s="886" t="s">
        <v>366</v>
      </c>
      <c r="B155" s="913" t="s">
        <v>81</v>
      </c>
      <c r="C155" s="935">
        <v>440724</v>
      </c>
      <c r="D155" s="513"/>
    </row>
    <row r="156" spans="1:4" x14ac:dyDescent="0.25">
      <c r="A156" s="886" t="s">
        <v>366</v>
      </c>
      <c r="B156" s="913" t="s">
        <v>81</v>
      </c>
      <c r="C156" s="935">
        <v>440725</v>
      </c>
      <c r="D156" s="513"/>
    </row>
    <row r="157" spans="1:4" x14ac:dyDescent="0.25">
      <c r="A157" s="886" t="s">
        <v>366</v>
      </c>
      <c r="B157" s="913" t="s">
        <v>81</v>
      </c>
      <c r="C157" s="935">
        <v>440726</v>
      </c>
      <c r="D157" s="513"/>
    </row>
    <row r="158" spans="1:4" x14ac:dyDescent="0.25">
      <c r="A158" s="886" t="s">
        <v>366</v>
      </c>
      <c r="B158" s="913" t="s">
        <v>81</v>
      </c>
      <c r="C158" s="935">
        <v>440729</v>
      </c>
      <c r="D158" s="513"/>
    </row>
    <row r="159" spans="1:4" x14ac:dyDescent="0.25">
      <c r="A159" s="886" t="s">
        <v>366</v>
      </c>
      <c r="B159" s="913" t="s">
        <v>81</v>
      </c>
      <c r="C159" s="935">
        <v>440791</v>
      </c>
      <c r="D159" s="513"/>
    </row>
    <row r="160" spans="1:4" x14ac:dyDescent="0.25">
      <c r="A160" s="886" t="s">
        <v>366</v>
      </c>
      <c r="B160" s="913" t="s">
        <v>81</v>
      </c>
      <c r="C160" s="935">
        <v>440792</v>
      </c>
      <c r="D160" s="513"/>
    </row>
    <row r="161" spans="1:4" x14ac:dyDescent="0.25">
      <c r="A161" s="886" t="s">
        <v>366</v>
      </c>
      <c r="B161" s="913" t="s">
        <v>81</v>
      </c>
      <c r="C161" s="935">
        <v>440799</v>
      </c>
      <c r="D161" s="513"/>
    </row>
    <row r="162" spans="1:4" x14ac:dyDescent="0.25">
      <c r="A162" s="886" t="s">
        <v>366</v>
      </c>
      <c r="B162" s="913" t="s">
        <v>83</v>
      </c>
      <c r="C162" s="702">
        <v>440610</v>
      </c>
      <c r="D162" s="685" t="s">
        <v>299</v>
      </c>
    </row>
    <row r="163" spans="1:4" x14ac:dyDescent="0.25">
      <c r="A163" s="886" t="s">
        <v>366</v>
      </c>
      <c r="B163" s="913" t="s">
        <v>83</v>
      </c>
      <c r="C163" s="702">
        <v>440690</v>
      </c>
      <c r="D163" s="685" t="s">
        <v>299</v>
      </c>
    </row>
    <row r="164" spans="1:4" x14ac:dyDescent="0.25">
      <c r="A164" s="877" t="s">
        <v>366</v>
      </c>
      <c r="B164" s="906" t="s">
        <v>83</v>
      </c>
      <c r="C164" s="934" t="s">
        <v>216</v>
      </c>
      <c r="D164" s="513"/>
    </row>
    <row r="165" spans="1:4" x14ac:dyDescent="0.25">
      <c r="A165" s="878" t="s">
        <v>366</v>
      </c>
      <c r="B165" s="907" t="s">
        <v>83</v>
      </c>
      <c r="C165" s="937" t="s">
        <v>217</v>
      </c>
      <c r="D165" s="513"/>
    </row>
    <row r="166" spans="1:4" x14ac:dyDescent="0.25">
      <c r="A166" s="878" t="s">
        <v>366</v>
      </c>
      <c r="B166" s="907" t="s">
        <v>83</v>
      </c>
      <c r="C166" s="937" t="s">
        <v>218</v>
      </c>
      <c r="D166" s="513"/>
    </row>
    <row r="167" spans="1:4" x14ac:dyDescent="0.25">
      <c r="A167" s="878" t="s">
        <v>366</v>
      </c>
      <c r="B167" s="907" t="s">
        <v>83</v>
      </c>
      <c r="C167" s="937" t="s">
        <v>219</v>
      </c>
      <c r="D167" s="513"/>
    </row>
    <row r="168" spans="1:4" x14ac:dyDescent="0.25">
      <c r="A168" s="878" t="s">
        <v>366</v>
      </c>
      <c r="B168" s="907" t="s">
        <v>83</v>
      </c>
      <c r="C168" s="937" t="s">
        <v>220</v>
      </c>
      <c r="D168" s="513"/>
    </row>
    <row r="169" spans="1:4" x14ac:dyDescent="0.25">
      <c r="A169" s="878" t="s">
        <v>366</v>
      </c>
      <c r="B169" s="907" t="s">
        <v>83</v>
      </c>
      <c r="C169" s="937" t="s">
        <v>221</v>
      </c>
      <c r="D169" s="513"/>
    </row>
    <row r="170" spans="1:4" x14ac:dyDescent="0.25">
      <c r="A170" s="878" t="s">
        <v>366</v>
      </c>
      <c r="B170" s="907" t="s">
        <v>83</v>
      </c>
      <c r="C170" s="937" t="s">
        <v>222</v>
      </c>
      <c r="D170" s="513"/>
    </row>
    <row r="171" spans="1:4" x14ac:dyDescent="0.25">
      <c r="A171" s="878" t="s">
        <v>366</v>
      </c>
      <c r="B171" s="907" t="s">
        <v>83</v>
      </c>
      <c r="C171" s="937" t="s">
        <v>223</v>
      </c>
      <c r="D171" s="513"/>
    </row>
    <row r="172" spans="1:4" x14ac:dyDescent="0.25">
      <c r="A172" s="878" t="s">
        <v>366</v>
      </c>
      <c r="B172" s="907" t="s">
        <v>83</v>
      </c>
      <c r="C172" s="937" t="s">
        <v>224</v>
      </c>
      <c r="D172" s="513"/>
    </row>
    <row r="173" spans="1:4" x14ac:dyDescent="0.25">
      <c r="A173" s="878" t="s">
        <v>366</v>
      </c>
      <c r="B173" s="907" t="s">
        <v>83</v>
      </c>
      <c r="C173" s="937" t="s">
        <v>225</v>
      </c>
      <c r="D173" s="513"/>
    </row>
    <row r="174" spans="1:4" x14ac:dyDescent="0.25">
      <c r="A174" s="878" t="s">
        <v>366</v>
      </c>
      <c r="B174" s="907" t="s">
        <v>83</v>
      </c>
      <c r="C174" s="937" t="s">
        <v>226</v>
      </c>
      <c r="D174" s="513"/>
    </row>
    <row r="175" spans="1:4" x14ac:dyDescent="0.25">
      <c r="A175" s="878" t="s">
        <v>366</v>
      </c>
      <c r="B175" s="907" t="s">
        <v>83</v>
      </c>
      <c r="C175" s="937" t="s">
        <v>227</v>
      </c>
      <c r="D175" s="513"/>
    </row>
    <row r="176" spans="1:4" x14ac:dyDescent="0.25">
      <c r="A176" s="878" t="s">
        <v>366</v>
      </c>
      <c r="B176" s="907" t="s">
        <v>83</v>
      </c>
      <c r="C176" s="937" t="s">
        <v>228</v>
      </c>
      <c r="D176" s="513"/>
    </row>
    <row r="177" spans="1:4" x14ac:dyDescent="0.25">
      <c r="A177" s="878" t="s">
        <v>366</v>
      </c>
      <c r="B177" s="907" t="s">
        <v>128</v>
      </c>
      <c r="C177" s="700">
        <v>440610</v>
      </c>
      <c r="D177" s="685" t="s">
        <v>299</v>
      </c>
    </row>
    <row r="178" spans="1:4" x14ac:dyDescent="0.25">
      <c r="A178" s="878" t="s">
        <v>366</v>
      </c>
      <c r="B178" s="907" t="s">
        <v>128</v>
      </c>
      <c r="C178" s="700">
        <v>440690</v>
      </c>
      <c r="D178" s="685" t="s">
        <v>299</v>
      </c>
    </row>
    <row r="179" spans="1:4" x14ac:dyDescent="0.25">
      <c r="A179" s="878" t="s">
        <v>366</v>
      </c>
      <c r="B179" s="907" t="s">
        <v>128</v>
      </c>
      <c r="C179" s="937" t="s">
        <v>216</v>
      </c>
      <c r="D179" s="513"/>
    </row>
    <row r="180" spans="1:4" x14ac:dyDescent="0.25">
      <c r="A180" s="878" t="s">
        <v>366</v>
      </c>
      <c r="B180" s="907" t="s">
        <v>128</v>
      </c>
      <c r="C180" s="937" t="s">
        <v>217</v>
      </c>
      <c r="D180" s="513"/>
    </row>
    <row r="181" spans="1:4" x14ac:dyDescent="0.25">
      <c r="A181" s="878" t="s">
        <v>366</v>
      </c>
      <c r="B181" s="907" t="s">
        <v>128</v>
      </c>
      <c r="C181" s="937" t="s">
        <v>218</v>
      </c>
      <c r="D181" s="513"/>
    </row>
    <row r="182" spans="1:4" x14ac:dyDescent="0.25">
      <c r="A182" s="878" t="s">
        <v>366</v>
      </c>
      <c r="B182" s="907" t="s">
        <v>128</v>
      </c>
      <c r="C182" s="937" t="s">
        <v>219</v>
      </c>
      <c r="D182" s="513"/>
    </row>
    <row r="183" spans="1:4" x14ac:dyDescent="0.25">
      <c r="A183" s="878" t="s">
        <v>366</v>
      </c>
      <c r="B183" s="907" t="s">
        <v>128</v>
      </c>
      <c r="C183" s="937" t="s">
        <v>220</v>
      </c>
      <c r="D183" s="513"/>
    </row>
    <row r="184" spans="1:4" x14ac:dyDescent="0.25">
      <c r="A184" s="878" t="s">
        <v>366</v>
      </c>
      <c r="B184" s="907" t="s">
        <v>128</v>
      </c>
      <c r="C184" s="937" t="s">
        <v>221</v>
      </c>
      <c r="D184" s="513"/>
    </row>
    <row r="185" spans="1:4" x14ac:dyDescent="0.25">
      <c r="A185" s="878" t="s">
        <v>366</v>
      </c>
      <c r="B185" s="907" t="s">
        <v>128</v>
      </c>
      <c r="C185" s="937" t="s">
        <v>222</v>
      </c>
      <c r="D185" s="513"/>
    </row>
    <row r="186" spans="1:4" x14ac:dyDescent="0.25">
      <c r="A186" s="878" t="s">
        <v>366</v>
      </c>
      <c r="B186" s="907" t="s">
        <v>128</v>
      </c>
      <c r="C186" s="937" t="s">
        <v>223</v>
      </c>
      <c r="D186" s="513"/>
    </row>
    <row r="187" spans="1:4" x14ac:dyDescent="0.25">
      <c r="A187" s="878" t="s">
        <v>366</v>
      </c>
      <c r="B187" s="907" t="s">
        <v>128</v>
      </c>
      <c r="C187" s="937" t="s">
        <v>224</v>
      </c>
      <c r="D187" s="513"/>
    </row>
    <row r="188" spans="1:4" x14ac:dyDescent="0.25">
      <c r="A188" s="878" t="s">
        <v>366</v>
      </c>
      <c r="B188" s="907" t="s">
        <v>128</v>
      </c>
      <c r="C188" s="937" t="s">
        <v>225</v>
      </c>
      <c r="D188" s="513"/>
    </row>
    <row r="189" spans="1:4" x14ac:dyDescent="0.25">
      <c r="A189" s="878" t="s">
        <v>366</v>
      </c>
      <c r="B189" s="907" t="s">
        <v>128</v>
      </c>
      <c r="C189" s="937" t="s">
        <v>226</v>
      </c>
      <c r="D189" s="513"/>
    </row>
    <row r="190" spans="1:4" x14ac:dyDescent="0.25">
      <c r="A190" s="878" t="s">
        <v>366</v>
      </c>
      <c r="B190" s="907" t="s">
        <v>128</v>
      </c>
      <c r="C190" s="937" t="s">
        <v>227</v>
      </c>
      <c r="D190" s="513"/>
    </row>
    <row r="191" spans="1:4" x14ac:dyDescent="0.25">
      <c r="A191" s="878" t="s">
        <v>366</v>
      </c>
      <c r="B191" s="912" t="s">
        <v>128</v>
      </c>
      <c r="C191" s="703" t="s">
        <v>228</v>
      </c>
      <c r="D191" s="513"/>
    </row>
    <row r="192" spans="1:4" x14ac:dyDescent="0.25">
      <c r="A192" s="878" t="s">
        <v>366</v>
      </c>
      <c r="B192" s="912" t="s">
        <v>411</v>
      </c>
      <c r="C192" s="703">
        <v>4406.12</v>
      </c>
      <c r="D192" s="513"/>
    </row>
    <row r="193" spans="1:4" x14ac:dyDescent="0.25">
      <c r="A193" s="878" t="s">
        <v>366</v>
      </c>
      <c r="B193" s="912" t="s">
        <v>411</v>
      </c>
      <c r="C193" s="703">
        <v>4406.92</v>
      </c>
      <c r="D193" s="513"/>
    </row>
    <row r="194" spans="1:4" x14ac:dyDescent="0.25">
      <c r="A194" s="878" t="s">
        <v>366</v>
      </c>
      <c r="B194" s="912" t="s">
        <v>411</v>
      </c>
      <c r="C194" s="703">
        <v>4407.21</v>
      </c>
      <c r="D194" s="513"/>
    </row>
    <row r="195" spans="1:4" x14ac:dyDescent="0.25">
      <c r="A195" s="878" t="s">
        <v>366</v>
      </c>
      <c r="B195" s="912" t="s">
        <v>411</v>
      </c>
      <c r="C195" s="703">
        <v>4407.22</v>
      </c>
      <c r="D195" s="513"/>
    </row>
    <row r="196" spans="1:4" x14ac:dyDescent="0.25">
      <c r="A196" s="878" t="s">
        <v>366</v>
      </c>
      <c r="B196" s="912" t="s">
        <v>411</v>
      </c>
      <c r="C196" s="703">
        <v>4407.25</v>
      </c>
      <c r="D196" s="513"/>
    </row>
    <row r="197" spans="1:4" x14ac:dyDescent="0.25">
      <c r="A197" s="878" t="s">
        <v>366</v>
      </c>
      <c r="B197" s="912" t="s">
        <v>411</v>
      </c>
      <c r="C197" s="703">
        <v>4407.26</v>
      </c>
      <c r="D197" s="513"/>
    </row>
    <row r="198" spans="1:4" x14ac:dyDescent="0.25">
      <c r="A198" s="878" t="s">
        <v>366</v>
      </c>
      <c r="B198" s="912" t="s">
        <v>411</v>
      </c>
      <c r="C198" s="703">
        <v>4407.2700000000004</v>
      </c>
      <c r="D198" s="513"/>
    </row>
    <row r="199" spans="1:4" x14ac:dyDescent="0.25">
      <c r="A199" s="878" t="s">
        <v>366</v>
      </c>
      <c r="B199" s="912" t="s">
        <v>411</v>
      </c>
      <c r="C199" s="703">
        <v>4407.28</v>
      </c>
      <c r="D199" s="513"/>
    </row>
    <row r="200" spans="1:4" x14ac:dyDescent="0.25">
      <c r="A200" s="878" t="s">
        <v>366</v>
      </c>
      <c r="B200" s="912" t="s">
        <v>411</v>
      </c>
      <c r="C200" s="703">
        <v>4407.29</v>
      </c>
      <c r="D200" s="513"/>
    </row>
    <row r="201" spans="1:4" x14ac:dyDescent="0.25">
      <c r="A201" s="878" t="s">
        <v>366</v>
      </c>
      <c r="B201" s="912" t="s">
        <v>411</v>
      </c>
      <c r="C201" s="703">
        <v>4407.91</v>
      </c>
      <c r="D201" s="513"/>
    </row>
    <row r="202" spans="1:4" x14ac:dyDescent="0.25">
      <c r="A202" s="878" t="s">
        <v>366</v>
      </c>
      <c r="B202" s="912" t="s">
        <v>411</v>
      </c>
      <c r="C202" s="703">
        <v>4407.92</v>
      </c>
      <c r="D202" s="513"/>
    </row>
    <row r="203" spans="1:4" x14ac:dyDescent="0.25">
      <c r="A203" s="878" t="s">
        <v>366</v>
      </c>
      <c r="B203" s="912" t="s">
        <v>411</v>
      </c>
      <c r="C203" s="703">
        <v>4407.93</v>
      </c>
      <c r="D203" s="513"/>
    </row>
    <row r="204" spans="1:4" x14ac:dyDescent="0.25">
      <c r="A204" s="878" t="s">
        <v>366</v>
      </c>
      <c r="B204" s="912" t="s">
        <v>411</v>
      </c>
      <c r="C204" s="703">
        <v>4407.9399999999996</v>
      </c>
      <c r="D204" s="513"/>
    </row>
    <row r="205" spans="1:4" x14ac:dyDescent="0.25">
      <c r="A205" s="878" t="s">
        <v>366</v>
      </c>
      <c r="B205" s="912" t="s">
        <v>411</v>
      </c>
      <c r="C205" s="703">
        <v>4407.95</v>
      </c>
      <c r="D205" s="513"/>
    </row>
    <row r="206" spans="1:4" x14ac:dyDescent="0.25">
      <c r="A206" s="878" t="s">
        <v>366</v>
      </c>
      <c r="B206" s="912" t="s">
        <v>411</v>
      </c>
      <c r="C206" s="703">
        <v>4407.96</v>
      </c>
      <c r="D206" s="513"/>
    </row>
    <row r="207" spans="1:4" x14ac:dyDescent="0.25">
      <c r="A207" s="878" t="s">
        <v>366</v>
      </c>
      <c r="B207" s="912" t="s">
        <v>411</v>
      </c>
      <c r="C207" s="703">
        <v>4407.97</v>
      </c>
      <c r="D207" s="513"/>
    </row>
    <row r="208" spans="1:4" ht="15.75" thickBot="1" x14ac:dyDescent="0.3">
      <c r="A208" s="887" t="s">
        <v>366</v>
      </c>
      <c r="B208" s="914" t="s">
        <v>411</v>
      </c>
      <c r="C208" s="936">
        <v>4407.99</v>
      </c>
      <c r="D208" s="513"/>
    </row>
    <row r="209" spans="1:4" ht="15.75" thickTop="1" x14ac:dyDescent="0.25">
      <c r="A209" s="886" t="s">
        <v>367</v>
      </c>
      <c r="B209" s="913" t="s">
        <v>81</v>
      </c>
      <c r="C209" s="702">
        <v>440610</v>
      </c>
      <c r="D209" s="697" t="s">
        <v>299</v>
      </c>
    </row>
    <row r="210" spans="1:4" x14ac:dyDescent="0.25">
      <c r="A210" s="886" t="s">
        <v>367</v>
      </c>
      <c r="B210" s="913" t="s">
        <v>81</v>
      </c>
      <c r="C210" s="702">
        <v>440690</v>
      </c>
      <c r="D210" s="697" t="s">
        <v>299</v>
      </c>
    </row>
    <row r="211" spans="1:4" x14ac:dyDescent="0.25">
      <c r="A211" s="886" t="s">
        <v>367</v>
      </c>
      <c r="B211" s="913" t="s">
        <v>81</v>
      </c>
      <c r="C211" s="935">
        <v>440724</v>
      </c>
      <c r="D211" s="513"/>
    </row>
    <row r="212" spans="1:4" x14ac:dyDescent="0.25">
      <c r="A212" s="886" t="s">
        <v>367</v>
      </c>
      <c r="B212" s="913" t="s">
        <v>81</v>
      </c>
      <c r="C212" s="935">
        <v>440725</v>
      </c>
      <c r="D212" s="513"/>
    </row>
    <row r="213" spans="1:4" x14ac:dyDescent="0.25">
      <c r="A213" s="886" t="s">
        <v>367</v>
      </c>
      <c r="B213" s="913" t="s">
        <v>81</v>
      </c>
      <c r="C213" s="935">
        <v>440726</v>
      </c>
      <c r="D213" s="513"/>
    </row>
    <row r="214" spans="1:4" x14ac:dyDescent="0.25">
      <c r="A214" s="886" t="s">
        <v>367</v>
      </c>
      <c r="B214" s="913" t="s">
        <v>81</v>
      </c>
      <c r="C214" s="935">
        <v>440729</v>
      </c>
      <c r="D214" s="513"/>
    </row>
    <row r="215" spans="1:4" x14ac:dyDescent="0.25">
      <c r="A215" s="886" t="s">
        <v>367</v>
      </c>
      <c r="B215" s="913" t="s">
        <v>81</v>
      </c>
      <c r="C215" s="702">
        <v>440799</v>
      </c>
      <c r="D215" s="697" t="s">
        <v>206</v>
      </c>
    </row>
    <row r="216" spans="1:4" x14ac:dyDescent="0.25">
      <c r="A216" s="886" t="s">
        <v>367</v>
      </c>
      <c r="B216" s="913" t="s">
        <v>83</v>
      </c>
      <c r="C216" s="702">
        <v>440610</v>
      </c>
      <c r="D216" s="697" t="s">
        <v>299</v>
      </c>
    </row>
    <row r="217" spans="1:4" x14ac:dyDescent="0.25">
      <c r="A217" s="886" t="s">
        <v>367</v>
      </c>
      <c r="B217" s="913" t="s">
        <v>83</v>
      </c>
      <c r="C217" s="702">
        <v>440690</v>
      </c>
      <c r="D217" s="697" t="s">
        <v>299</v>
      </c>
    </row>
    <row r="218" spans="1:4" x14ac:dyDescent="0.25">
      <c r="A218" s="878" t="s">
        <v>367</v>
      </c>
      <c r="B218" s="907" t="s">
        <v>83</v>
      </c>
      <c r="C218" s="937" t="s">
        <v>216</v>
      </c>
      <c r="D218" s="513"/>
    </row>
    <row r="219" spans="1:4" x14ac:dyDescent="0.25">
      <c r="A219" s="878" t="s">
        <v>367</v>
      </c>
      <c r="B219" s="907" t="s">
        <v>83</v>
      </c>
      <c r="C219" s="937" t="s">
        <v>217</v>
      </c>
      <c r="D219" s="513"/>
    </row>
    <row r="220" spans="1:4" x14ac:dyDescent="0.25">
      <c r="A220" s="878" t="s">
        <v>367</v>
      </c>
      <c r="B220" s="907" t="s">
        <v>83</v>
      </c>
      <c r="C220" s="937" t="s">
        <v>218</v>
      </c>
      <c r="D220" s="513"/>
    </row>
    <row r="221" spans="1:4" x14ac:dyDescent="0.25">
      <c r="A221" s="878" t="s">
        <v>367</v>
      </c>
      <c r="B221" s="907" t="s">
        <v>83</v>
      </c>
      <c r="C221" s="937" t="s">
        <v>219</v>
      </c>
      <c r="D221" s="513"/>
    </row>
    <row r="222" spans="1:4" x14ac:dyDescent="0.25">
      <c r="A222" s="878" t="s">
        <v>367</v>
      </c>
      <c r="B222" s="907" t="s">
        <v>83</v>
      </c>
      <c r="C222" s="937" t="s">
        <v>220</v>
      </c>
      <c r="D222" s="513"/>
    </row>
    <row r="223" spans="1:4" x14ac:dyDescent="0.25">
      <c r="A223" s="878" t="s">
        <v>367</v>
      </c>
      <c r="B223" s="907" t="s">
        <v>83</v>
      </c>
      <c r="C223" s="937" t="s">
        <v>221</v>
      </c>
      <c r="D223" s="513"/>
    </row>
    <row r="224" spans="1:4" x14ac:dyDescent="0.25">
      <c r="A224" s="878" t="s">
        <v>367</v>
      </c>
      <c r="B224" s="907" t="s">
        <v>83</v>
      </c>
      <c r="C224" s="937" t="s">
        <v>222</v>
      </c>
      <c r="D224" s="513"/>
    </row>
    <row r="225" spans="1:4" x14ac:dyDescent="0.25">
      <c r="A225" s="878" t="s">
        <v>367</v>
      </c>
      <c r="B225" s="907" t="s">
        <v>83</v>
      </c>
      <c r="C225" s="700" t="s">
        <v>228</v>
      </c>
      <c r="D225" s="697" t="s">
        <v>206</v>
      </c>
    </row>
    <row r="226" spans="1:4" x14ac:dyDescent="0.25">
      <c r="A226" s="878" t="s">
        <v>367</v>
      </c>
      <c r="B226" s="907" t="s">
        <v>128</v>
      </c>
      <c r="C226" s="700">
        <v>440610</v>
      </c>
      <c r="D226" s="697" t="s">
        <v>299</v>
      </c>
    </row>
    <row r="227" spans="1:4" x14ac:dyDescent="0.25">
      <c r="A227" s="878" t="s">
        <v>367</v>
      </c>
      <c r="B227" s="907" t="s">
        <v>128</v>
      </c>
      <c r="C227" s="700">
        <v>440690</v>
      </c>
      <c r="D227" s="697" t="s">
        <v>299</v>
      </c>
    </row>
    <row r="228" spans="1:4" x14ac:dyDescent="0.25">
      <c r="A228" s="878" t="s">
        <v>367</v>
      </c>
      <c r="B228" s="907" t="s">
        <v>128</v>
      </c>
      <c r="C228" s="937" t="s">
        <v>216</v>
      </c>
      <c r="D228" s="513"/>
    </row>
    <row r="229" spans="1:4" x14ac:dyDescent="0.25">
      <c r="A229" s="878" t="s">
        <v>367</v>
      </c>
      <c r="B229" s="907" t="s">
        <v>128</v>
      </c>
      <c r="C229" s="937" t="s">
        <v>217</v>
      </c>
      <c r="D229" s="513"/>
    </row>
    <row r="230" spans="1:4" x14ac:dyDescent="0.25">
      <c r="A230" s="878" t="s">
        <v>367</v>
      </c>
      <c r="B230" s="907" t="s">
        <v>128</v>
      </c>
      <c r="C230" s="937" t="s">
        <v>218</v>
      </c>
      <c r="D230" s="513"/>
    </row>
    <row r="231" spans="1:4" x14ac:dyDescent="0.25">
      <c r="A231" s="878" t="s">
        <v>367</v>
      </c>
      <c r="B231" s="907" t="s">
        <v>128</v>
      </c>
      <c r="C231" s="937" t="s">
        <v>219</v>
      </c>
      <c r="D231" s="513"/>
    </row>
    <row r="232" spans="1:4" x14ac:dyDescent="0.25">
      <c r="A232" s="878" t="s">
        <v>367</v>
      </c>
      <c r="B232" s="907" t="s">
        <v>128</v>
      </c>
      <c r="C232" s="937" t="s">
        <v>220</v>
      </c>
      <c r="D232" s="513"/>
    </row>
    <row r="233" spans="1:4" x14ac:dyDescent="0.25">
      <c r="A233" s="878" t="s">
        <v>367</v>
      </c>
      <c r="B233" s="907" t="s">
        <v>128</v>
      </c>
      <c r="C233" s="937" t="s">
        <v>221</v>
      </c>
      <c r="D233" s="513"/>
    </row>
    <row r="234" spans="1:4" x14ac:dyDescent="0.25">
      <c r="A234" s="878" t="s">
        <v>367</v>
      </c>
      <c r="B234" s="907" t="s">
        <v>128</v>
      </c>
      <c r="C234" s="937" t="s">
        <v>222</v>
      </c>
      <c r="D234" s="513"/>
    </row>
    <row r="235" spans="1:4" x14ac:dyDescent="0.25">
      <c r="A235" s="885" t="s">
        <v>367</v>
      </c>
      <c r="B235" s="912" t="s">
        <v>128</v>
      </c>
      <c r="C235" s="701" t="s">
        <v>228</v>
      </c>
      <c r="D235" s="685" t="s">
        <v>299</v>
      </c>
    </row>
    <row r="236" spans="1:4" x14ac:dyDescent="0.25">
      <c r="A236" s="885" t="s">
        <v>367</v>
      </c>
      <c r="B236" s="912" t="s">
        <v>411</v>
      </c>
      <c r="C236" s="701">
        <v>440612</v>
      </c>
      <c r="D236" s="697" t="s">
        <v>206</v>
      </c>
    </row>
    <row r="237" spans="1:4" x14ac:dyDescent="0.25">
      <c r="A237" s="885" t="s">
        <v>367</v>
      </c>
      <c r="B237" s="912" t="s">
        <v>411</v>
      </c>
      <c r="C237" s="701">
        <v>440692</v>
      </c>
      <c r="D237" s="697" t="s">
        <v>206</v>
      </c>
    </row>
    <row r="238" spans="1:4" x14ac:dyDescent="0.25">
      <c r="A238" s="885" t="s">
        <v>367</v>
      </c>
      <c r="B238" s="912" t="s">
        <v>411</v>
      </c>
      <c r="C238" s="703">
        <v>440721</v>
      </c>
      <c r="D238" s="513"/>
    </row>
    <row r="239" spans="1:4" x14ac:dyDescent="0.25">
      <c r="A239" s="885" t="s">
        <v>367</v>
      </c>
      <c r="B239" s="912" t="s">
        <v>411</v>
      </c>
      <c r="C239" s="703">
        <v>440722</v>
      </c>
      <c r="D239" s="513"/>
    </row>
    <row r="240" spans="1:4" x14ac:dyDescent="0.25">
      <c r="A240" s="885" t="s">
        <v>367</v>
      </c>
      <c r="B240" s="912" t="s">
        <v>411</v>
      </c>
      <c r="C240" s="703">
        <v>440725</v>
      </c>
      <c r="D240" s="513"/>
    </row>
    <row r="241" spans="1:4" x14ac:dyDescent="0.25">
      <c r="A241" s="885" t="s">
        <v>367</v>
      </c>
      <c r="B241" s="912" t="s">
        <v>411</v>
      </c>
      <c r="C241" s="703">
        <v>440726</v>
      </c>
      <c r="D241" s="513"/>
    </row>
    <row r="242" spans="1:4" x14ac:dyDescent="0.25">
      <c r="A242" s="885" t="s">
        <v>367</v>
      </c>
      <c r="B242" s="912" t="s">
        <v>411</v>
      </c>
      <c r="C242" s="703">
        <v>440727</v>
      </c>
      <c r="D242" s="513"/>
    </row>
    <row r="243" spans="1:4" x14ac:dyDescent="0.25">
      <c r="A243" s="885" t="s">
        <v>367</v>
      </c>
      <c r="B243" s="912" t="s">
        <v>411</v>
      </c>
      <c r="C243" s="703">
        <v>440728</v>
      </c>
      <c r="D243" s="513"/>
    </row>
    <row r="244" spans="1:4" ht="15.75" thickBot="1" x14ac:dyDescent="0.3">
      <c r="A244" s="885" t="s">
        <v>367</v>
      </c>
      <c r="B244" s="912" t="s">
        <v>411</v>
      </c>
      <c r="C244" s="703">
        <v>440729</v>
      </c>
      <c r="D244" s="513"/>
    </row>
    <row r="245" spans="1:4" ht="15.75" thickTop="1" x14ac:dyDescent="0.25">
      <c r="A245" s="889">
        <v>7</v>
      </c>
      <c r="B245" s="916" t="s">
        <v>81</v>
      </c>
      <c r="C245" s="938">
        <v>4408</v>
      </c>
      <c r="D245" s="514"/>
    </row>
    <row r="246" spans="1:4" x14ac:dyDescent="0.25">
      <c r="A246" s="878">
        <v>7</v>
      </c>
      <c r="B246" s="907" t="s">
        <v>83</v>
      </c>
      <c r="C246" s="937">
        <v>4408</v>
      </c>
      <c r="D246" s="513"/>
    </row>
    <row r="247" spans="1:4" x14ac:dyDescent="0.25">
      <c r="A247" s="878">
        <v>7</v>
      </c>
      <c r="B247" s="907" t="s">
        <v>128</v>
      </c>
      <c r="C247" s="937">
        <v>4408</v>
      </c>
      <c r="D247" s="514"/>
    </row>
    <row r="248" spans="1:4" ht="15.75" thickBot="1" x14ac:dyDescent="0.3">
      <c r="A248" s="887">
        <v>7</v>
      </c>
      <c r="B248" s="914" t="s">
        <v>411</v>
      </c>
      <c r="C248" s="937">
        <v>4408</v>
      </c>
      <c r="D248" s="514"/>
    </row>
    <row r="249" spans="1:4" ht="15.75" thickTop="1" x14ac:dyDescent="0.25">
      <c r="A249" s="889" t="s">
        <v>369</v>
      </c>
      <c r="B249" s="916" t="s">
        <v>81</v>
      </c>
      <c r="C249" s="938">
        <v>440810</v>
      </c>
      <c r="D249" s="514"/>
    </row>
    <row r="250" spans="1:4" x14ac:dyDescent="0.25">
      <c r="A250" s="878" t="s">
        <v>369</v>
      </c>
      <c r="B250" s="907" t="s">
        <v>83</v>
      </c>
      <c r="C250" s="937" t="s">
        <v>229</v>
      </c>
      <c r="D250" s="513"/>
    </row>
    <row r="251" spans="1:4" x14ac:dyDescent="0.25">
      <c r="A251" s="885" t="s">
        <v>369</v>
      </c>
      <c r="B251" s="912" t="s">
        <v>128</v>
      </c>
      <c r="C251" s="703" t="s">
        <v>229</v>
      </c>
      <c r="D251" s="513"/>
    </row>
    <row r="252" spans="1:4" ht="15.75" thickBot="1" x14ac:dyDescent="0.3">
      <c r="A252" s="887" t="s">
        <v>369</v>
      </c>
      <c r="B252" s="914" t="s">
        <v>411</v>
      </c>
      <c r="C252" s="936" t="s">
        <v>229</v>
      </c>
      <c r="D252" s="513"/>
    </row>
    <row r="253" spans="1:4" ht="15.75" thickTop="1" x14ac:dyDescent="0.25">
      <c r="A253" s="889" t="s">
        <v>370</v>
      </c>
      <c r="B253" s="916" t="s">
        <v>81</v>
      </c>
      <c r="C253" s="939">
        <v>440831</v>
      </c>
      <c r="D253" s="513"/>
    </row>
    <row r="254" spans="1:4" x14ac:dyDescent="0.25">
      <c r="A254" s="886" t="s">
        <v>370</v>
      </c>
      <c r="B254" s="913" t="s">
        <v>81</v>
      </c>
      <c r="C254" s="940">
        <v>440839</v>
      </c>
      <c r="D254" s="513"/>
    </row>
    <row r="255" spans="1:4" x14ac:dyDescent="0.25">
      <c r="A255" s="886" t="s">
        <v>370</v>
      </c>
      <c r="B255" s="913" t="s">
        <v>81</v>
      </c>
      <c r="C255" s="935">
        <v>440890</v>
      </c>
      <c r="D255" s="514"/>
    </row>
    <row r="256" spans="1:4" x14ac:dyDescent="0.25">
      <c r="A256" s="878" t="s">
        <v>370</v>
      </c>
      <c r="B256" s="907" t="s">
        <v>83</v>
      </c>
      <c r="C256" s="937" t="s">
        <v>230</v>
      </c>
      <c r="D256" s="513"/>
    </row>
    <row r="257" spans="1:4" x14ac:dyDescent="0.25">
      <c r="A257" s="878" t="s">
        <v>370</v>
      </c>
      <c r="B257" s="907" t="s">
        <v>83</v>
      </c>
      <c r="C257" s="937" t="s">
        <v>231</v>
      </c>
      <c r="D257" s="513"/>
    </row>
    <row r="258" spans="1:4" x14ac:dyDescent="0.25">
      <c r="A258" s="878" t="s">
        <v>370</v>
      </c>
      <c r="B258" s="907" t="s">
        <v>83</v>
      </c>
      <c r="C258" s="937" t="s">
        <v>232</v>
      </c>
      <c r="D258" s="513"/>
    </row>
    <row r="259" spans="1:4" x14ac:dyDescent="0.25">
      <c r="A259" s="878" t="s">
        <v>370</v>
      </c>
      <c r="B259" s="907" t="s">
        <v>128</v>
      </c>
      <c r="C259" s="937" t="s">
        <v>230</v>
      </c>
      <c r="D259" s="513"/>
    </row>
    <row r="260" spans="1:4" x14ac:dyDescent="0.25">
      <c r="A260" s="878" t="s">
        <v>370</v>
      </c>
      <c r="B260" s="907" t="s">
        <v>128</v>
      </c>
      <c r="C260" s="937" t="s">
        <v>231</v>
      </c>
      <c r="D260" s="513"/>
    </row>
    <row r="261" spans="1:4" x14ac:dyDescent="0.25">
      <c r="A261" s="885" t="s">
        <v>370</v>
      </c>
      <c r="B261" s="912" t="s">
        <v>128</v>
      </c>
      <c r="C261" s="703" t="s">
        <v>232</v>
      </c>
      <c r="D261" s="513"/>
    </row>
    <row r="262" spans="1:4" x14ac:dyDescent="0.25">
      <c r="A262" s="885" t="s">
        <v>370</v>
      </c>
      <c r="B262" s="912" t="s">
        <v>411</v>
      </c>
      <c r="C262" s="703">
        <v>440831</v>
      </c>
      <c r="D262" s="513"/>
    </row>
    <row r="263" spans="1:4" x14ac:dyDescent="0.25">
      <c r="A263" s="885" t="s">
        <v>370</v>
      </c>
      <c r="B263" s="912" t="s">
        <v>411</v>
      </c>
      <c r="C263" s="703">
        <v>440839</v>
      </c>
      <c r="D263" s="513"/>
    </row>
    <row r="264" spans="1:4" ht="15.75" thickBot="1" x14ac:dyDescent="0.3">
      <c r="A264" s="885" t="s">
        <v>370</v>
      </c>
      <c r="B264" s="912" t="s">
        <v>411</v>
      </c>
      <c r="C264" s="936">
        <v>440890</v>
      </c>
      <c r="D264" s="513"/>
    </row>
    <row r="265" spans="1:4" ht="15.75" thickTop="1" x14ac:dyDescent="0.25">
      <c r="A265" s="889" t="s">
        <v>371</v>
      </c>
      <c r="B265" s="916" t="s">
        <v>81</v>
      </c>
      <c r="C265" s="939">
        <v>440831</v>
      </c>
      <c r="D265" s="513"/>
    </row>
    <row r="266" spans="1:4" x14ac:dyDescent="0.25">
      <c r="A266" s="886" t="s">
        <v>371</v>
      </c>
      <c r="B266" s="913" t="s">
        <v>81</v>
      </c>
      <c r="C266" s="940">
        <v>440839</v>
      </c>
      <c r="D266" s="513"/>
    </row>
    <row r="267" spans="1:4" x14ac:dyDescent="0.25">
      <c r="A267" s="886" t="s">
        <v>371</v>
      </c>
      <c r="B267" s="913" t="s">
        <v>81</v>
      </c>
      <c r="C267" s="702">
        <v>440890</v>
      </c>
      <c r="D267" s="697" t="s">
        <v>206</v>
      </c>
    </row>
    <row r="268" spans="1:4" x14ac:dyDescent="0.25">
      <c r="A268" s="878" t="s">
        <v>371</v>
      </c>
      <c r="B268" s="907" t="s">
        <v>83</v>
      </c>
      <c r="C268" s="937" t="s">
        <v>230</v>
      </c>
      <c r="D268" s="513"/>
    </row>
    <row r="269" spans="1:4" x14ac:dyDescent="0.25">
      <c r="A269" s="878" t="s">
        <v>371</v>
      </c>
      <c r="B269" s="907" t="s">
        <v>83</v>
      </c>
      <c r="C269" s="937" t="s">
        <v>231</v>
      </c>
      <c r="D269" s="513"/>
    </row>
    <row r="270" spans="1:4" x14ac:dyDescent="0.25">
      <c r="A270" s="878" t="s">
        <v>371</v>
      </c>
      <c r="B270" s="907" t="s">
        <v>83</v>
      </c>
      <c r="C270" s="700" t="s">
        <v>232</v>
      </c>
      <c r="D270" s="697" t="s">
        <v>206</v>
      </c>
    </row>
    <row r="271" spans="1:4" x14ac:dyDescent="0.25">
      <c r="A271" s="878" t="s">
        <v>371</v>
      </c>
      <c r="B271" s="907" t="s">
        <v>128</v>
      </c>
      <c r="C271" s="937" t="s">
        <v>230</v>
      </c>
      <c r="D271" s="513"/>
    </row>
    <row r="272" spans="1:4" x14ac:dyDescent="0.25">
      <c r="A272" s="878" t="s">
        <v>371</v>
      </c>
      <c r="B272" s="907" t="s">
        <v>128</v>
      </c>
      <c r="C272" s="937" t="s">
        <v>231</v>
      </c>
      <c r="D272" s="513"/>
    </row>
    <row r="273" spans="1:4" x14ac:dyDescent="0.25">
      <c r="A273" s="885" t="s">
        <v>371</v>
      </c>
      <c r="B273" s="912" t="s">
        <v>128</v>
      </c>
      <c r="C273" s="701" t="s">
        <v>232</v>
      </c>
      <c r="D273" s="685" t="s">
        <v>299</v>
      </c>
    </row>
    <row r="274" spans="1:4" x14ac:dyDescent="0.25">
      <c r="A274" s="885" t="s">
        <v>371</v>
      </c>
      <c r="B274" s="912" t="s">
        <v>411</v>
      </c>
      <c r="C274" s="703">
        <v>440831</v>
      </c>
      <c r="D274" s="513"/>
    </row>
    <row r="275" spans="1:4" ht="15.75" thickBot="1" x14ac:dyDescent="0.3">
      <c r="A275" s="887" t="s">
        <v>371</v>
      </c>
      <c r="B275" s="914" t="s">
        <v>411</v>
      </c>
      <c r="C275" s="936">
        <v>440839</v>
      </c>
      <c r="D275" s="514"/>
    </row>
    <row r="276" spans="1:4" ht="15.75" thickTop="1" x14ac:dyDescent="0.25">
      <c r="A276" s="886">
        <v>8</v>
      </c>
      <c r="B276" s="913" t="s">
        <v>81</v>
      </c>
      <c r="C276" s="940">
        <v>4410</v>
      </c>
      <c r="D276" s="514"/>
    </row>
    <row r="277" spans="1:4" x14ac:dyDescent="0.25">
      <c r="A277" s="886">
        <v>8</v>
      </c>
      <c r="B277" s="913" t="s">
        <v>81</v>
      </c>
      <c r="C277" s="940">
        <v>4411</v>
      </c>
      <c r="D277" s="514"/>
    </row>
    <row r="278" spans="1:4" x14ac:dyDescent="0.25">
      <c r="A278" s="878">
        <v>8</v>
      </c>
      <c r="B278" s="907" t="s">
        <v>81</v>
      </c>
      <c r="C278" s="928">
        <v>441213</v>
      </c>
      <c r="D278" s="514"/>
    </row>
    <row r="279" spans="1:4" x14ac:dyDescent="0.25">
      <c r="A279" s="878">
        <v>8</v>
      </c>
      <c r="B279" s="907" t="s">
        <v>81</v>
      </c>
      <c r="C279" s="928">
        <v>441214</v>
      </c>
      <c r="D279" s="514"/>
    </row>
    <row r="280" spans="1:4" x14ac:dyDescent="0.25">
      <c r="A280" s="878">
        <v>8</v>
      </c>
      <c r="B280" s="907" t="s">
        <v>81</v>
      </c>
      <c r="C280" s="928">
        <v>441219</v>
      </c>
      <c r="D280" s="514"/>
    </row>
    <row r="281" spans="1:4" x14ac:dyDescent="0.25">
      <c r="A281" s="878">
        <v>8</v>
      </c>
      <c r="B281" s="907" t="s">
        <v>81</v>
      </c>
      <c r="C281" s="684" t="s">
        <v>245</v>
      </c>
      <c r="D281" s="697" t="s">
        <v>299</v>
      </c>
    </row>
    <row r="282" spans="1:4" x14ac:dyDescent="0.25">
      <c r="A282" s="878">
        <v>8</v>
      </c>
      <c r="B282" s="907" t="s">
        <v>83</v>
      </c>
      <c r="C282" s="928" t="s">
        <v>233</v>
      </c>
      <c r="D282" s="514"/>
    </row>
    <row r="283" spans="1:4" x14ac:dyDescent="0.25">
      <c r="A283" s="878">
        <v>8</v>
      </c>
      <c r="B283" s="907" t="s">
        <v>83</v>
      </c>
      <c r="C283" s="928">
        <v>4411</v>
      </c>
      <c r="D283" s="514"/>
    </row>
    <row r="284" spans="1:4" x14ac:dyDescent="0.25">
      <c r="A284" s="878">
        <v>8</v>
      </c>
      <c r="B284" s="907" t="s">
        <v>83</v>
      </c>
      <c r="C284" s="928" t="s">
        <v>241</v>
      </c>
      <c r="D284" s="514"/>
    </row>
    <row r="285" spans="1:4" x14ac:dyDescent="0.25">
      <c r="A285" s="878">
        <v>8</v>
      </c>
      <c r="B285" s="907" t="s">
        <v>83</v>
      </c>
      <c r="C285" s="928" t="s">
        <v>242</v>
      </c>
      <c r="D285" s="514"/>
    </row>
    <row r="286" spans="1:4" x14ac:dyDescent="0.25">
      <c r="A286" s="878">
        <v>8</v>
      </c>
      <c r="B286" s="907" t="s">
        <v>83</v>
      </c>
      <c r="C286" s="928" t="s">
        <v>243</v>
      </c>
      <c r="D286" s="514"/>
    </row>
    <row r="287" spans="1:4" x14ac:dyDescent="0.25">
      <c r="A287" s="878">
        <v>8</v>
      </c>
      <c r="B287" s="907" t="s">
        <v>83</v>
      </c>
      <c r="C287" s="928" t="s">
        <v>244</v>
      </c>
      <c r="D287" s="514"/>
    </row>
    <row r="288" spans="1:4" x14ac:dyDescent="0.25">
      <c r="A288" s="878">
        <v>8</v>
      </c>
      <c r="B288" s="907" t="s">
        <v>83</v>
      </c>
      <c r="C288" s="928" t="s">
        <v>245</v>
      </c>
      <c r="D288" s="514"/>
    </row>
    <row r="289" spans="1:4" x14ac:dyDescent="0.25">
      <c r="A289" s="878">
        <v>8</v>
      </c>
      <c r="B289" s="907" t="s">
        <v>128</v>
      </c>
      <c r="C289" s="928" t="s">
        <v>233</v>
      </c>
      <c r="D289" s="514"/>
    </row>
    <row r="290" spans="1:4" x14ac:dyDescent="0.25">
      <c r="A290" s="878">
        <v>8</v>
      </c>
      <c r="B290" s="907" t="s">
        <v>128</v>
      </c>
      <c r="C290" s="928">
        <v>4411</v>
      </c>
      <c r="D290" s="514"/>
    </row>
    <row r="291" spans="1:4" x14ac:dyDescent="0.25">
      <c r="A291" s="878">
        <v>8</v>
      </c>
      <c r="B291" s="907" t="s">
        <v>128</v>
      </c>
      <c r="C291" s="928" t="s">
        <v>241</v>
      </c>
      <c r="D291" s="514"/>
    </row>
    <row r="292" spans="1:4" x14ac:dyDescent="0.25">
      <c r="A292" s="878">
        <v>8</v>
      </c>
      <c r="B292" s="907" t="s">
        <v>128</v>
      </c>
      <c r="C292" s="928" t="s">
        <v>242</v>
      </c>
      <c r="D292" s="514"/>
    </row>
    <row r="293" spans="1:4" x14ac:dyDescent="0.25">
      <c r="A293" s="878">
        <v>8</v>
      </c>
      <c r="B293" s="907" t="s">
        <v>128</v>
      </c>
      <c r="C293" s="928" t="s">
        <v>243</v>
      </c>
      <c r="D293" s="514"/>
    </row>
    <row r="294" spans="1:4" x14ac:dyDescent="0.25">
      <c r="A294" s="878">
        <v>8</v>
      </c>
      <c r="B294" s="907" t="s">
        <v>128</v>
      </c>
      <c r="C294" s="928" t="s">
        <v>244</v>
      </c>
      <c r="D294" s="514"/>
    </row>
    <row r="295" spans="1:4" x14ac:dyDescent="0.25">
      <c r="A295" s="885">
        <v>8</v>
      </c>
      <c r="B295" s="912" t="s">
        <v>128</v>
      </c>
      <c r="C295" s="928" t="s">
        <v>245</v>
      </c>
      <c r="D295" s="514"/>
    </row>
    <row r="296" spans="1:4" x14ac:dyDescent="0.25">
      <c r="A296" s="885">
        <v>8</v>
      </c>
      <c r="B296" s="912" t="s">
        <v>411</v>
      </c>
      <c r="C296" s="928">
        <v>4410</v>
      </c>
      <c r="D296" s="514"/>
    </row>
    <row r="297" spans="1:4" x14ac:dyDescent="0.25">
      <c r="A297" s="885">
        <v>8</v>
      </c>
      <c r="B297" s="912" t="s">
        <v>411</v>
      </c>
      <c r="C297" s="928">
        <v>4411</v>
      </c>
      <c r="D297" s="514"/>
    </row>
    <row r="298" spans="1:4" x14ac:dyDescent="0.25">
      <c r="A298" s="885">
        <v>8</v>
      </c>
      <c r="B298" s="912" t="s">
        <v>411</v>
      </c>
      <c r="C298" s="928">
        <v>441231</v>
      </c>
      <c r="D298" s="514"/>
    </row>
    <row r="299" spans="1:4" x14ac:dyDescent="0.25">
      <c r="A299" s="885">
        <v>8</v>
      </c>
      <c r="B299" s="912" t="s">
        <v>411</v>
      </c>
      <c r="C299" s="928">
        <v>441233</v>
      </c>
      <c r="D299" s="514"/>
    </row>
    <row r="300" spans="1:4" x14ac:dyDescent="0.25">
      <c r="A300" s="885">
        <v>8</v>
      </c>
      <c r="B300" s="912" t="s">
        <v>411</v>
      </c>
      <c r="C300" s="928">
        <v>441234</v>
      </c>
      <c r="D300" s="514"/>
    </row>
    <row r="301" spans="1:4" x14ac:dyDescent="0.25">
      <c r="A301" s="885">
        <v>8</v>
      </c>
      <c r="B301" s="912" t="s">
        <v>411</v>
      </c>
      <c r="C301" s="928">
        <v>441239</v>
      </c>
      <c r="D301" s="514"/>
    </row>
    <row r="302" spans="1:4" x14ac:dyDescent="0.25">
      <c r="A302" s="885">
        <v>8</v>
      </c>
      <c r="B302" s="912" t="s">
        <v>411</v>
      </c>
      <c r="C302" s="928">
        <v>441294</v>
      </c>
      <c r="D302" s="514"/>
    </row>
    <row r="303" spans="1:4" ht="15.75" thickBot="1" x14ac:dyDescent="0.3">
      <c r="A303" s="885">
        <v>8</v>
      </c>
      <c r="B303" s="912" t="s">
        <v>411</v>
      </c>
      <c r="C303" s="928">
        <v>441299</v>
      </c>
      <c r="D303" s="514"/>
    </row>
    <row r="304" spans="1:4" ht="15.75" thickTop="1" x14ac:dyDescent="0.25">
      <c r="A304" s="889">
        <v>8.1</v>
      </c>
      <c r="B304" s="916" t="s">
        <v>81</v>
      </c>
      <c r="C304" s="938">
        <v>441213</v>
      </c>
      <c r="D304" s="514"/>
    </row>
    <row r="305" spans="1:4" x14ac:dyDescent="0.25">
      <c r="A305" s="886">
        <v>8.1</v>
      </c>
      <c r="B305" s="913" t="s">
        <v>81</v>
      </c>
      <c r="C305" s="695">
        <v>441214</v>
      </c>
      <c r="D305" s="514"/>
    </row>
    <row r="306" spans="1:4" x14ac:dyDescent="0.25">
      <c r="A306" s="886">
        <v>8.1</v>
      </c>
      <c r="B306" s="913" t="s">
        <v>81</v>
      </c>
      <c r="C306" s="695">
        <v>441219</v>
      </c>
      <c r="D306" s="514"/>
    </row>
    <row r="307" spans="1:4" x14ac:dyDescent="0.25">
      <c r="A307" s="886">
        <v>8.1</v>
      </c>
      <c r="B307" s="913" t="s">
        <v>81</v>
      </c>
      <c r="C307" s="686">
        <v>441299</v>
      </c>
      <c r="D307" s="697" t="s">
        <v>299</v>
      </c>
    </row>
    <row r="308" spans="1:4" x14ac:dyDescent="0.25">
      <c r="A308" s="877">
        <v>8.1</v>
      </c>
      <c r="B308" s="906" t="s">
        <v>83</v>
      </c>
      <c r="C308" s="934" t="s">
        <v>241</v>
      </c>
      <c r="D308" s="514"/>
    </row>
    <row r="309" spans="1:4" x14ac:dyDescent="0.25">
      <c r="A309" s="878">
        <v>8.1</v>
      </c>
      <c r="B309" s="907" t="s">
        <v>83</v>
      </c>
      <c r="C309" s="937" t="s">
        <v>242</v>
      </c>
      <c r="D309" s="514"/>
    </row>
    <row r="310" spans="1:4" x14ac:dyDescent="0.25">
      <c r="A310" s="878">
        <v>8.1</v>
      </c>
      <c r="B310" s="907" t="s">
        <v>83</v>
      </c>
      <c r="C310" s="937" t="s">
        <v>243</v>
      </c>
      <c r="D310" s="514"/>
    </row>
    <row r="311" spans="1:4" x14ac:dyDescent="0.25">
      <c r="A311" s="878">
        <v>8.1</v>
      </c>
      <c r="B311" s="907" t="s">
        <v>83</v>
      </c>
      <c r="C311" s="937" t="s">
        <v>244</v>
      </c>
      <c r="D311" s="514"/>
    </row>
    <row r="312" spans="1:4" x14ac:dyDescent="0.25">
      <c r="A312" s="878">
        <v>8.1</v>
      </c>
      <c r="B312" s="907" t="s">
        <v>83</v>
      </c>
      <c r="C312" s="937" t="s">
        <v>245</v>
      </c>
      <c r="D312" s="514"/>
    </row>
    <row r="313" spans="1:4" x14ac:dyDescent="0.25">
      <c r="A313" s="886">
        <v>8.1</v>
      </c>
      <c r="B313" s="913" t="s">
        <v>128</v>
      </c>
      <c r="C313" s="935">
        <v>441231</v>
      </c>
      <c r="D313" s="514"/>
    </row>
    <row r="314" spans="1:4" x14ac:dyDescent="0.25">
      <c r="A314" s="886">
        <v>8.1</v>
      </c>
      <c r="B314" s="913" t="s">
        <v>128</v>
      </c>
      <c r="C314" s="935">
        <v>441232</v>
      </c>
      <c r="D314" s="514"/>
    </row>
    <row r="315" spans="1:4" x14ac:dyDescent="0.25">
      <c r="A315" s="886">
        <v>8.1</v>
      </c>
      <c r="B315" s="913" t="s">
        <v>128</v>
      </c>
      <c r="C315" s="935">
        <v>441239</v>
      </c>
      <c r="D315" s="514"/>
    </row>
    <row r="316" spans="1:4" x14ac:dyDescent="0.25">
      <c r="A316" s="886">
        <v>8.1</v>
      </c>
      <c r="B316" s="913" t="s">
        <v>128</v>
      </c>
      <c r="C316" s="935">
        <v>441294</v>
      </c>
      <c r="D316" s="514"/>
    </row>
    <row r="317" spans="1:4" x14ac:dyDescent="0.25">
      <c r="A317" s="886">
        <v>8.1</v>
      </c>
      <c r="B317" s="913" t="s">
        <v>128</v>
      </c>
      <c r="C317" s="935">
        <v>441299</v>
      </c>
      <c r="D317" s="514"/>
    </row>
    <row r="318" spans="1:4" x14ac:dyDescent="0.25">
      <c r="A318" s="886">
        <v>8.1</v>
      </c>
      <c r="B318" s="913" t="s">
        <v>411</v>
      </c>
      <c r="C318" s="935">
        <v>441231</v>
      </c>
      <c r="D318" s="514"/>
    </row>
    <row r="319" spans="1:4" x14ac:dyDescent="0.25">
      <c r="A319" s="886">
        <v>8.1</v>
      </c>
      <c r="B319" s="913" t="s">
        <v>411</v>
      </c>
      <c r="C319" s="935">
        <v>441233</v>
      </c>
      <c r="D319" s="514"/>
    </row>
    <row r="320" spans="1:4" x14ac:dyDescent="0.25">
      <c r="A320" s="886">
        <v>8.1</v>
      </c>
      <c r="B320" s="913" t="s">
        <v>411</v>
      </c>
      <c r="C320" s="935">
        <v>441234</v>
      </c>
      <c r="D320" s="514"/>
    </row>
    <row r="321" spans="1:4" x14ac:dyDescent="0.25">
      <c r="A321" s="886">
        <v>8.1</v>
      </c>
      <c r="B321" s="913" t="s">
        <v>411</v>
      </c>
      <c r="C321" s="935">
        <v>441239</v>
      </c>
      <c r="D321" s="514"/>
    </row>
    <row r="322" spans="1:4" x14ac:dyDescent="0.25">
      <c r="A322" s="886">
        <v>8.1</v>
      </c>
      <c r="B322" s="913" t="s">
        <v>411</v>
      </c>
      <c r="C322" s="935">
        <v>441294</v>
      </c>
      <c r="D322" s="514"/>
    </row>
    <row r="323" spans="1:4" ht="15.75" thickBot="1" x14ac:dyDescent="0.3">
      <c r="A323" s="888">
        <v>8.1</v>
      </c>
      <c r="B323" s="913" t="s">
        <v>411</v>
      </c>
      <c r="C323" s="941">
        <v>441299</v>
      </c>
      <c r="D323" s="514"/>
    </row>
    <row r="324" spans="1:4" ht="15.75" thickTop="1" x14ac:dyDescent="0.25">
      <c r="A324" s="889" t="s">
        <v>373</v>
      </c>
      <c r="B324" s="916" t="s">
        <v>81</v>
      </c>
      <c r="C324" s="938">
        <v>441219</v>
      </c>
      <c r="D324" s="514"/>
    </row>
    <row r="325" spans="1:4" x14ac:dyDescent="0.25">
      <c r="A325" s="886" t="s">
        <v>373</v>
      </c>
      <c r="B325" s="913" t="s">
        <v>81</v>
      </c>
      <c r="C325" s="702">
        <v>441299</v>
      </c>
      <c r="D325" s="697" t="s">
        <v>206</v>
      </c>
    </row>
    <row r="326" spans="1:4" x14ac:dyDescent="0.25">
      <c r="A326" s="878" t="s">
        <v>373</v>
      </c>
      <c r="B326" s="907" t="s">
        <v>83</v>
      </c>
      <c r="C326" s="937" t="s">
        <v>243</v>
      </c>
      <c r="D326" s="513"/>
    </row>
    <row r="327" spans="1:4" x14ac:dyDescent="0.25">
      <c r="A327" s="886" t="s">
        <v>373</v>
      </c>
      <c r="B327" s="913" t="s">
        <v>83</v>
      </c>
      <c r="C327" s="702">
        <v>441294</v>
      </c>
      <c r="D327" s="697" t="s">
        <v>206</v>
      </c>
    </row>
    <row r="328" spans="1:4" x14ac:dyDescent="0.25">
      <c r="A328" s="886" t="s">
        <v>373</v>
      </c>
      <c r="B328" s="913" t="s">
        <v>83</v>
      </c>
      <c r="C328" s="702">
        <v>441299</v>
      </c>
      <c r="D328" s="697" t="s">
        <v>206</v>
      </c>
    </row>
    <row r="329" spans="1:4" x14ac:dyDescent="0.25">
      <c r="A329" s="693" t="s">
        <v>373</v>
      </c>
      <c r="B329" s="694" t="s">
        <v>128</v>
      </c>
      <c r="C329" s="695" t="s">
        <v>243</v>
      </c>
      <c r="D329" s="513"/>
    </row>
    <row r="330" spans="1:4" x14ac:dyDescent="0.25">
      <c r="A330" s="693" t="s">
        <v>373</v>
      </c>
      <c r="B330" s="694" t="s">
        <v>128</v>
      </c>
      <c r="C330" s="686">
        <v>441294</v>
      </c>
      <c r="D330" s="697" t="s">
        <v>206</v>
      </c>
    </row>
    <row r="331" spans="1:4" x14ac:dyDescent="0.25">
      <c r="A331" s="693" t="s">
        <v>373</v>
      </c>
      <c r="B331" s="694" t="s">
        <v>128</v>
      </c>
      <c r="C331" s="686">
        <v>441299</v>
      </c>
      <c r="D331" s="697" t="s">
        <v>299</v>
      </c>
    </row>
    <row r="332" spans="1:4" x14ac:dyDescent="0.25">
      <c r="A332" s="693" t="s">
        <v>373</v>
      </c>
      <c r="B332" s="694" t="s">
        <v>411</v>
      </c>
      <c r="C332" s="695">
        <v>441239</v>
      </c>
      <c r="D332" s="514"/>
    </row>
    <row r="333" spans="1:4" x14ac:dyDescent="0.25">
      <c r="A333" s="693" t="s">
        <v>373</v>
      </c>
      <c r="B333" s="694" t="s">
        <v>411</v>
      </c>
      <c r="C333" s="686">
        <v>441294</v>
      </c>
      <c r="D333" s="697" t="s">
        <v>206</v>
      </c>
    </row>
    <row r="334" spans="1:4" ht="15.75" thickBot="1" x14ac:dyDescent="0.3">
      <c r="A334" s="879" t="s">
        <v>373</v>
      </c>
      <c r="B334" s="911" t="s">
        <v>411</v>
      </c>
      <c r="C334" s="687">
        <v>441299</v>
      </c>
      <c r="D334" s="697" t="s">
        <v>206</v>
      </c>
    </row>
    <row r="335" spans="1:4" ht="15.75" thickTop="1" x14ac:dyDescent="0.25">
      <c r="A335" s="690" t="s">
        <v>374</v>
      </c>
      <c r="B335" s="691" t="s">
        <v>81</v>
      </c>
      <c r="C335" s="931">
        <v>441213</v>
      </c>
      <c r="D335" s="514"/>
    </row>
    <row r="336" spans="1:4" x14ac:dyDescent="0.25">
      <c r="A336" s="693" t="s">
        <v>374</v>
      </c>
      <c r="B336" s="694" t="s">
        <v>81</v>
      </c>
      <c r="C336" s="695">
        <v>441214</v>
      </c>
      <c r="D336" s="514"/>
    </row>
    <row r="337" spans="1:4" x14ac:dyDescent="0.25">
      <c r="A337" s="693" t="s">
        <v>374</v>
      </c>
      <c r="B337" s="694" t="s">
        <v>81</v>
      </c>
      <c r="C337" s="686">
        <v>441299</v>
      </c>
      <c r="D337" s="697" t="s">
        <v>299</v>
      </c>
    </row>
    <row r="338" spans="1:4" x14ac:dyDescent="0.25">
      <c r="A338" s="877" t="s">
        <v>374</v>
      </c>
      <c r="B338" s="906" t="s">
        <v>83</v>
      </c>
      <c r="C338" s="934" t="s">
        <v>241</v>
      </c>
      <c r="D338" s="513"/>
    </row>
    <row r="339" spans="1:4" x14ac:dyDescent="0.25">
      <c r="A339" s="878" t="s">
        <v>374</v>
      </c>
      <c r="B339" s="907" t="s">
        <v>83</v>
      </c>
      <c r="C339" s="937" t="s">
        <v>242</v>
      </c>
      <c r="D339" s="513"/>
    </row>
    <row r="340" spans="1:4" x14ac:dyDescent="0.25">
      <c r="A340" s="878" t="s">
        <v>374</v>
      </c>
      <c r="B340" s="907" t="s">
        <v>83</v>
      </c>
      <c r="C340" s="700" t="s">
        <v>244</v>
      </c>
      <c r="D340" s="685" t="s">
        <v>206</v>
      </c>
    </row>
    <row r="341" spans="1:4" x14ac:dyDescent="0.25">
      <c r="A341" s="878" t="s">
        <v>374</v>
      </c>
      <c r="B341" s="907" t="s">
        <v>83</v>
      </c>
      <c r="C341" s="700" t="s">
        <v>245</v>
      </c>
      <c r="D341" s="685" t="s">
        <v>206</v>
      </c>
    </row>
    <row r="342" spans="1:4" x14ac:dyDescent="0.25">
      <c r="A342" s="878" t="s">
        <v>374</v>
      </c>
      <c r="B342" s="907" t="s">
        <v>128</v>
      </c>
      <c r="C342" s="937" t="s">
        <v>241</v>
      </c>
      <c r="D342" s="513"/>
    </row>
    <row r="343" spans="1:4" x14ac:dyDescent="0.25">
      <c r="A343" s="878" t="s">
        <v>374</v>
      </c>
      <c r="B343" s="907" t="s">
        <v>128</v>
      </c>
      <c r="C343" s="937" t="s">
        <v>242</v>
      </c>
      <c r="D343" s="513"/>
    </row>
    <row r="344" spans="1:4" x14ac:dyDescent="0.25">
      <c r="A344" s="878" t="s">
        <v>374</v>
      </c>
      <c r="B344" s="907" t="s">
        <v>128</v>
      </c>
      <c r="C344" s="700" t="s">
        <v>244</v>
      </c>
      <c r="D344" s="685" t="s">
        <v>206</v>
      </c>
    </row>
    <row r="345" spans="1:4" x14ac:dyDescent="0.25">
      <c r="A345" s="885" t="s">
        <v>374</v>
      </c>
      <c r="B345" s="912" t="s">
        <v>128</v>
      </c>
      <c r="C345" s="701" t="s">
        <v>245</v>
      </c>
      <c r="D345" s="685" t="s">
        <v>206</v>
      </c>
    </row>
    <row r="346" spans="1:4" x14ac:dyDescent="0.25">
      <c r="A346" s="885" t="s">
        <v>374</v>
      </c>
      <c r="B346" s="912" t="s">
        <v>411</v>
      </c>
      <c r="C346" s="703">
        <v>441231</v>
      </c>
      <c r="D346" s="513"/>
    </row>
    <row r="347" spans="1:4" x14ac:dyDescent="0.25">
      <c r="A347" s="885" t="s">
        <v>374</v>
      </c>
      <c r="B347" s="912" t="s">
        <v>411</v>
      </c>
      <c r="C347" s="703">
        <v>441233</v>
      </c>
      <c r="D347" s="513"/>
    </row>
    <row r="348" spans="1:4" x14ac:dyDescent="0.25">
      <c r="A348" s="885" t="s">
        <v>374</v>
      </c>
      <c r="B348" s="912" t="s">
        <v>411</v>
      </c>
      <c r="C348" s="703">
        <v>441234</v>
      </c>
      <c r="D348" s="513"/>
    </row>
    <row r="349" spans="1:4" x14ac:dyDescent="0.25">
      <c r="A349" s="885" t="s">
        <v>374</v>
      </c>
      <c r="B349" s="912" t="s">
        <v>411</v>
      </c>
      <c r="C349" s="701">
        <v>441294</v>
      </c>
      <c r="D349" s="685" t="s">
        <v>206</v>
      </c>
    </row>
    <row r="350" spans="1:4" ht="15.75" thickBot="1" x14ac:dyDescent="0.3">
      <c r="A350" s="885" t="s">
        <v>374</v>
      </c>
      <c r="B350" s="912" t="s">
        <v>411</v>
      </c>
      <c r="C350" s="699">
        <v>441299</v>
      </c>
      <c r="D350" s="685" t="s">
        <v>206</v>
      </c>
    </row>
    <row r="351" spans="1:4" ht="15.75" thickTop="1" x14ac:dyDescent="0.25">
      <c r="A351" s="889" t="s">
        <v>375</v>
      </c>
      <c r="B351" s="916" t="s">
        <v>81</v>
      </c>
      <c r="C351" s="938">
        <v>441213</v>
      </c>
      <c r="D351" s="513"/>
    </row>
    <row r="352" spans="1:4" x14ac:dyDescent="0.25">
      <c r="A352" s="886" t="s">
        <v>375</v>
      </c>
      <c r="B352" s="913" t="s">
        <v>81</v>
      </c>
      <c r="C352" s="702">
        <v>441214</v>
      </c>
      <c r="D352" s="685" t="s">
        <v>206</v>
      </c>
    </row>
    <row r="353" spans="1:4" x14ac:dyDescent="0.25">
      <c r="A353" s="886" t="s">
        <v>375</v>
      </c>
      <c r="B353" s="913" t="s">
        <v>81</v>
      </c>
      <c r="C353" s="686">
        <v>441299</v>
      </c>
      <c r="D353" s="685" t="s">
        <v>206</v>
      </c>
    </row>
    <row r="354" spans="1:4" x14ac:dyDescent="0.25">
      <c r="A354" s="877" t="s">
        <v>375</v>
      </c>
      <c r="B354" s="906" t="s">
        <v>83</v>
      </c>
      <c r="C354" s="934" t="s">
        <v>241</v>
      </c>
      <c r="D354" s="513"/>
    </row>
    <row r="355" spans="1:4" x14ac:dyDescent="0.25">
      <c r="A355" s="878" t="s">
        <v>375</v>
      </c>
      <c r="B355" s="907" t="s">
        <v>83</v>
      </c>
      <c r="C355" s="700" t="s">
        <v>242</v>
      </c>
      <c r="D355" s="685" t="s">
        <v>206</v>
      </c>
    </row>
    <row r="356" spans="1:4" x14ac:dyDescent="0.25">
      <c r="A356" s="878" t="s">
        <v>375</v>
      </c>
      <c r="B356" s="907" t="s">
        <v>83</v>
      </c>
      <c r="C356" s="700" t="s">
        <v>244</v>
      </c>
      <c r="D356" s="697" t="s">
        <v>206</v>
      </c>
    </row>
    <row r="357" spans="1:4" x14ac:dyDescent="0.25">
      <c r="A357" s="878" t="s">
        <v>375</v>
      </c>
      <c r="B357" s="907" t="s">
        <v>83</v>
      </c>
      <c r="C357" s="700" t="s">
        <v>245</v>
      </c>
      <c r="D357" s="697" t="s">
        <v>206</v>
      </c>
    </row>
    <row r="358" spans="1:4" x14ac:dyDescent="0.25">
      <c r="A358" s="878" t="s">
        <v>375</v>
      </c>
      <c r="B358" s="907" t="s">
        <v>128</v>
      </c>
      <c r="C358" s="937" t="s">
        <v>241</v>
      </c>
      <c r="D358" s="513"/>
    </row>
    <row r="359" spans="1:4" x14ac:dyDescent="0.25">
      <c r="A359" s="878" t="s">
        <v>375</v>
      </c>
      <c r="B359" s="907" t="s">
        <v>128</v>
      </c>
      <c r="C359" s="700" t="s">
        <v>242</v>
      </c>
      <c r="D359" s="697" t="s">
        <v>206</v>
      </c>
    </row>
    <row r="360" spans="1:4" x14ac:dyDescent="0.25">
      <c r="A360" s="878" t="s">
        <v>375</v>
      </c>
      <c r="B360" s="907" t="s">
        <v>128</v>
      </c>
      <c r="C360" s="700" t="s">
        <v>244</v>
      </c>
      <c r="D360" s="697" t="s">
        <v>206</v>
      </c>
    </row>
    <row r="361" spans="1:4" x14ac:dyDescent="0.25">
      <c r="A361" s="885" t="s">
        <v>375</v>
      </c>
      <c r="B361" s="912" t="s">
        <v>128</v>
      </c>
      <c r="C361" s="701" t="s">
        <v>245</v>
      </c>
      <c r="D361" s="697" t="s">
        <v>299</v>
      </c>
    </row>
    <row r="362" spans="1:4" x14ac:dyDescent="0.25">
      <c r="A362" s="885" t="s">
        <v>375</v>
      </c>
      <c r="B362" s="912" t="s">
        <v>411</v>
      </c>
      <c r="C362" s="703">
        <v>441231</v>
      </c>
      <c r="D362" s="514"/>
    </row>
    <row r="363" spans="1:4" x14ac:dyDescent="0.25">
      <c r="A363" s="885" t="s">
        <v>375</v>
      </c>
      <c r="B363" s="912" t="s">
        <v>411</v>
      </c>
      <c r="C363" s="701">
        <v>441294</v>
      </c>
      <c r="D363" s="697" t="s">
        <v>299</v>
      </c>
    </row>
    <row r="364" spans="1:4" ht="15.75" thickBot="1" x14ac:dyDescent="0.3">
      <c r="A364" s="885" t="s">
        <v>375</v>
      </c>
      <c r="B364" s="912" t="s">
        <v>411</v>
      </c>
      <c r="C364" s="699">
        <v>441299</v>
      </c>
      <c r="D364" s="697" t="s">
        <v>299</v>
      </c>
    </row>
    <row r="365" spans="1:4" ht="15.75" thickTop="1" x14ac:dyDescent="0.25">
      <c r="A365" s="690">
        <v>8.1999999999999993</v>
      </c>
      <c r="B365" s="691" t="s">
        <v>81</v>
      </c>
      <c r="C365" s="931">
        <v>4410</v>
      </c>
      <c r="D365" s="513"/>
    </row>
    <row r="366" spans="1:4" x14ac:dyDescent="0.25">
      <c r="A366" s="693">
        <v>8.1999999999999993</v>
      </c>
      <c r="B366" s="694" t="s">
        <v>83</v>
      </c>
      <c r="C366" s="695">
        <v>4410</v>
      </c>
      <c r="D366" s="513"/>
    </row>
    <row r="367" spans="1:4" x14ac:dyDescent="0.25">
      <c r="A367" s="693">
        <v>8.1999999999999993</v>
      </c>
      <c r="B367" s="694" t="s">
        <v>128</v>
      </c>
      <c r="C367" s="695">
        <v>4410</v>
      </c>
      <c r="D367" s="513"/>
    </row>
    <row r="368" spans="1:4" ht="15.75" thickBot="1" x14ac:dyDescent="0.3">
      <c r="A368" s="693">
        <v>8.1999999999999993</v>
      </c>
      <c r="B368" s="694" t="s">
        <v>411</v>
      </c>
      <c r="C368" s="695">
        <v>4410</v>
      </c>
      <c r="D368" s="513"/>
    </row>
    <row r="369" spans="1:4" ht="15.75" thickTop="1" x14ac:dyDescent="0.25">
      <c r="A369" s="690" t="s">
        <v>376</v>
      </c>
      <c r="B369" s="691" t="s">
        <v>81</v>
      </c>
      <c r="C369" s="692">
        <v>441021</v>
      </c>
      <c r="D369" s="685" t="s">
        <v>299</v>
      </c>
    </row>
    <row r="370" spans="1:4" x14ac:dyDescent="0.25">
      <c r="A370" s="693" t="s">
        <v>376</v>
      </c>
      <c r="B370" s="694" t="s">
        <v>81</v>
      </c>
      <c r="C370" s="686">
        <v>441029</v>
      </c>
      <c r="D370" s="685" t="s">
        <v>299</v>
      </c>
    </row>
    <row r="371" spans="1:4" x14ac:dyDescent="0.25">
      <c r="A371" s="877" t="s">
        <v>376</v>
      </c>
      <c r="B371" s="906" t="s">
        <v>83</v>
      </c>
      <c r="C371" s="934" t="s">
        <v>234</v>
      </c>
      <c r="D371" s="513"/>
    </row>
    <row r="372" spans="1:4" x14ac:dyDescent="0.25">
      <c r="A372" s="886" t="s">
        <v>376</v>
      </c>
      <c r="B372" s="913" t="s">
        <v>128</v>
      </c>
      <c r="C372" s="935" t="s">
        <v>234</v>
      </c>
      <c r="D372" s="513"/>
    </row>
    <row r="373" spans="1:4" ht="15.75" thickBot="1" x14ac:dyDescent="0.3">
      <c r="A373" s="887" t="s">
        <v>376</v>
      </c>
      <c r="B373" s="914" t="s">
        <v>411</v>
      </c>
      <c r="C373" s="936" t="s">
        <v>234</v>
      </c>
      <c r="D373" s="513"/>
    </row>
    <row r="374" spans="1:4" ht="15.75" thickTop="1" x14ac:dyDescent="0.25">
      <c r="A374" s="690">
        <v>8.3000000000000007</v>
      </c>
      <c r="B374" s="691" t="s">
        <v>81</v>
      </c>
      <c r="C374" s="931">
        <v>4411</v>
      </c>
      <c r="D374" s="513"/>
    </row>
    <row r="375" spans="1:4" x14ac:dyDescent="0.25">
      <c r="A375" s="877">
        <v>8.3000000000000007</v>
      </c>
      <c r="B375" s="906" t="s">
        <v>83</v>
      </c>
      <c r="C375" s="934">
        <v>4411</v>
      </c>
      <c r="D375" s="513"/>
    </row>
    <row r="376" spans="1:4" x14ac:dyDescent="0.25">
      <c r="A376" s="693">
        <v>8.3000000000000007</v>
      </c>
      <c r="B376" s="694" t="s">
        <v>128</v>
      </c>
      <c r="C376" s="695">
        <v>4411</v>
      </c>
      <c r="D376" s="513"/>
    </row>
    <row r="377" spans="1:4" ht="15.75" thickBot="1" x14ac:dyDescent="0.3">
      <c r="A377" s="693">
        <v>8.3000000000000007</v>
      </c>
      <c r="B377" s="694" t="s">
        <v>411</v>
      </c>
      <c r="C377" s="695">
        <v>4411</v>
      </c>
      <c r="D377" s="513"/>
    </row>
    <row r="378" spans="1:4" ht="15.75" thickTop="1" x14ac:dyDescent="0.25">
      <c r="A378" s="690" t="s">
        <v>378</v>
      </c>
      <c r="B378" s="691" t="s">
        <v>81</v>
      </c>
      <c r="C378" s="692">
        <v>441111</v>
      </c>
      <c r="D378" s="685" t="s">
        <v>299</v>
      </c>
    </row>
    <row r="379" spans="1:4" x14ac:dyDescent="0.25">
      <c r="A379" s="693" t="s">
        <v>378</v>
      </c>
      <c r="B379" s="694" t="s">
        <v>81</v>
      </c>
      <c r="C379" s="686">
        <v>441119</v>
      </c>
      <c r="D379" s="685" t="s">
        <v>299</v>
      </c>
    </row>
    <row r="380" spans="1:4" x14ac:dyDescent="0.25">
      <c r="A380" s="877" t="s">
        <v>378</v>
      </c>
      <c r="B380" s="906" t="s">
        <v>83</v>
      </c>
      <c r="C380" s="934" t="s">
        <v>238</v>
      </c>
      <c r="D380" s="513"/>
    </row>
    <row r="381" spans="1:4" x14ac:dyDescent="0.25">
      <c r="A381" s="886" t="s">
        <v>378</v>
      </c>
      <c r="B381" s="913" t="s">
        <v>128</v>
      </c>
      <c r="C381" s="935" t="s">
        <v>238</v>
      </c>
      <c r="D381" s="513"/>
    </row>
    <row r="382" spans="1:4" ht="15.75" thickBot="1" x14ac:dyDescent="0.3">
      <c r="A382" s="887" t="s">
        <v>378</v>
      </c>
      <c r="B382" s="914" t="s">
        <v>411</v>
      </c>
      <c r="C382" s="936" t="s">
        <v>238</v>
      </c>
      <c r="D382" s="513"/>
    </row>
    <row r="383" spans="1:4" ht="15.75" thickTop="1" x14ac:dyDescent="0.25">
      <c r="A383" s="690" t="s">
        <v>379</v>
      </c>
      <c r="B383" s="691" t="s">
        <v>81</v>
      </c>
      <c r="C383" s="692">
        <v>441111</v>
      </c>
      <c r="D383" s="685" t="s">
        <v>299</v>
      </c>
    </row>
    <row r="384" spans="1:4" x14ac:dyDescent="0.25">
      <c r="A384" s="693" t="s">
        <v>379</v>
      </c>
      <c r="B384" s="694" t="s">
        <v>81</v>
      </c>
      <c r="C384" s="686">
        <v>441119</v>
      </c>
      <c r="D384" s="685" t="s">
        <v>299</v>
      </c>
    </row>
    <row r="385" spans="1:4" x14ac:dyDescent="0.25">
      <c r="A385" s="693" t="s">
        <v>379</v>
      </c>
      <c r="B385" s="694" t="s">
        <v>81</v>
      </c>
      <c r="C385" s="686">
        <v>441121</v>
      </c>
      <c r="D385" s="685" t="s">
        <v>299</v>
      </c>
    </row>
    <row r="386" spans="1:4" x14ac:dyDescent="0.25">
      <c r="A386" s="693" t="s">
        <v>379</v>
      </c>
      <c r="B386" s="694" t="s">
        <v>81</v>
      </c>
      <c r="C386" s="686">
        <v>441129</v>
      </c>
      <c r="D386" s="685" t="s">
        <v>299</v>
      </c>
    </row>
    <row r="387" spans="1:4" x14ac:dyDescent="0.25">
      <c r="A387" s="877" t="s">
        <v>379</v>
      </c>
      <c r="B387" s="906" t="s">
        <v>83</v>
      </c>
      <c r="C387" s="934" t="s">
        <v>235</v>
      </c>
      <c r="D387" s="513"/>
    </row>
    <row r="388" spans="1:4" x14ac:dyDescent="0.25">
      <c r="A388" s="693" t="s">
        <v>379</v>
      </c>
      <c r="B388" s="694" t="s">
        <v>83</v>
      </c>
      <c r="C388" s="695" t="s">
        <v>236</v>
      </c>
      <c r="D388" s="513"/>
    </row>
    <row r="389" spans="1:4" x14ac:dyDescent="0.25">
      <c r="A389" s="693" t="s">
        <v>379</v>
      </c>
      <c r="B389" s="694" t="s">
        <v>83</v>
      </c>
      <c r="C389" s="686" t="s">
        <v>237</v>
      </c>
      <c r="D389" s="697" t="s">
        <v>299</v>
      </c>
    </row>
    <row r="390" spans="1:4" x14ac:dyDescent="0.25">
      <c r="A390" s="877" t="s">
        <v>379</v>
      </c>
      <c r="B390" s="906" t="s">
        <v>128</v>
      </c>
      <c r="C390" s="934" t="s">
        <v>235</v>
      </c>
      <c r="D390" s="513"/>
    </row>
    <row r="391" spans="1:4" x14ac:dyDescent="0.25">
      <c r="A391" s="878" t="s">
        <v>379</v>
      </c>
      <c r="B391" s="907" t="s">
        <v>128</v>
      </c>
      <c r="C391" s="937" t="s">
        <v>236</v>
      </c>
      <c r="D391" s="513"/>
    </row>
    <row r="392" spans="1:4" x14ac:dyDescent="0.25">
      <c r="A392" s="885" t="s">
        <v>379</v>
      </c>
      <c r="B392" s="912" t="s">
        <v>128</v>
      </c>
      <c r="C392" s="701" t="s">
        <v>237</v>
      </c>
      <c r="D392" s="697" t="s">
        <v>299</v>
      </c>
    </row>
    <row r="393" spans="1:4" x14ac:dyDescent="0.25">
      <c r="A393" s="885" t="s">
        <v>379</v>
      </c>
      <c r="B393" s="912" t="s">
        <v>411</v>
      </c>
      <c r="C393" s="703">
        <v>441112</v>
      </c>
      <c r="D393" s="513"/>
    </row>
    <row r="394" spans="1:4" x14ac:dyDescent="0.25">
      <c r="A394" s="885" t="s">
        <v>379</v>
      </c>
      <c r="B394" s="912" t="s">
        <v>411</v>
      </c>
      <c r="C394" s="703">
        <v>441113</v>
      </c>
      <c r="D394" s="513"/>
    </row>
    <row r="395" spans="1:4" ht="15.75" thickBot="1" x14ac:dyDescent="0.3">
      <c r="A395" s="887" t="s">
        <v>379</v>
      </c>
      <c r="B395" s="914" t="s">
        <v>411</v>
      </c>
      <c r="C395" s="699">
        <v>441114</v>
      </c>
      <c r="D395" s="697" t="s">
        <v>299</v>
      </c>
    </row>
    <row r="396" spans="1:4" ht="15.75" thickTop="1" x14ac:dyDescent="0.25">
      <c r="A396" s="889" t="s">
        <v>380</v>
      </c>
      <c r="B396" s="691" t="s">
        <v>81</v>
      </c>
      <c r="C396" s="938">
        <v>441131</v>
      </c>
      <c r="D396" s="513"/>
    </row>
    <row r="397" spans="1:4" x14ac:dyDescent="0.25">
      <c r="A397" s="886" t="s">
        <v>380</v>
      </c>
      <c r="B397" s="694" t="s">
        <v>81</v>
      </c>
      <c r="C397" s="935">
        <v>441139</v>
      </c>
      <c r="D397" s="513"/>
    </row>
    <row r="398" spans="1:4" x14ac:dyDescent="0.25">
      <c r="A398" s="886" t="s">
        <v>380</v>
      </c>
      <c r="B398" s="694" t="s">
        <v>81</v>
      </c>
      <c r="C398" s="935">
        <v>441191</v>
      </c>
      <c r="D398" s="513"/>
    </row>
    <row r="399" spans="1:4" x14ac:dyDescent="0.25">
      <c r="A399" s="886" t="s">
        <v>380</v>
      </c>
      <c r="B399" s="694" t="s">
        <v>81</v>
      </c>
      <c r="C399" s="935">
        <v>441199</v>
      </c>
      <c r="D399" s="513"/>
    </row>
    <row r="400" spans="1:4" x14ac:dyDescent="0.25">
      <c r="A400" s="886" t="s">
        <v>380</v>
      </c>
      <c r="B400" s="694" t="s">
        <v>83</v>
      </c>
      <c r="C400" s="702">
        <v>441114</v>
      </c>
      <c r="D400" s="685" t="s">
        <v>299</v>
      </c>
    </row>
    <row r="401" spans="1:4" x14ac:dyDescent="0.25">
      <c r="A401" s="886" t="s">
        <v>380</v>
      </c>
      <c r="B401" s="906" t="s">
        <v>83</v>
      </c>
      <c r="C401" s="934" t="s">
        <v>239</v>
      </c>
      <c r="D401" s="513"/>
    </row>
    <row r="402" spans="1:4" x14ac:dyDescent="0.25">
      <c r="A402" s="886" t="s">
        <v>380</v>
      </c>
      <c r="B402" s="907" t="s">
        <v>83</v>
      </c>
      <c r="C402" s="937" t="s">
        <v>240</v>
      </c>
      <c r="D402" s="513"/>
    </row>
    <row r="403" spans="1:4" x14ac:dyDescent="0.25">
      <c r="A403" s="886" t="s">
        <v>380</v>
      </c>
      <c r="B403" s="907" t="s">
        <v>128</v>
      </c>
      <c r="C403" s="700">
        <v>441114</v>
      </c>
      <c r="D403" s="685" t="s">
        <v>299</v>
      </c>
    </row>
    <row r="404" spans="1:4" x14ac:dyDescent="0.25">
      <c r="A404" s="886" t="s">
        <v>380</v>
      </c>
      <c r="B404" s="907" t="s">
        <v>128</v>
      </c>
      <c r="C404" s="937" t="s">
        <v>239</v>
      </c>
      <c r="D404" s="513"/>
    </row>
    <row r="405" spans="1:4" x14ac:dyDescent="0.25">
      <c r="A405" s="886" t="s">
        <v>380</v>
      </c>
      <c r="B405" s="912" t="s">
        <v>128</v>
      </c>
      <c r="C405" s="703" t="s">
        <v>240</v>
      </c>
      <c r="D405" s="513"/>
    </row>
    <row r="406" spans="1:4" x14ac:dyDescent="0.25">
      <c r="A406" s="886" t="s">
        <v>380</v>
      </c>
      <c r="B406" s="912" t="s">
        <v>411</v>
      </c>
      <c r="C406" s="701">
        <v>441114</v>
      </c>
      <c r="D406" s="697" t="s">
        <v>299</v>
      </c>
    </row>
    <row r="407" spans="1:4" x14ac:dyDescent="0.25">
      <c r="A407" s="886" t="s">
        <v>380</v>
      </c>
      <c r="B407" s="912" t="s">
        <v>411</v>
      </c>
      <c r="C407" s="703">
        <v>441193</v>
      </c>
      <c r="D407" s="513"/>
    </row>
    <row r="408" spans="1:4" ht="15.75" thickBot="1" x14ac:dyDescent="0.3">
      <c r="A408" s="886" t="s">
        <v>380</v>
      </c>
      <c r="B408" s="914" t="s">
        <v>411</v>
      </c>
      <c r="C408" s="936" t="s">
        <v>240</v>
      </c>
      <c r="D408" s="513"/>
    </row>
    <row r="409" spans="1:4" ht="15.75" thickTop="1" x14ac:dyDescent="0.25">
      <c r="A409" s="690">
        <v>9</v>
      </c>
      <c r="B409" s="691" t="s">
        <v>81</v>
      </c>
      <c r="C409" s="931">
        <v>4701</v>
      </c>
      <c r="D409" s="513"/>
    </row>
    <row r="410" spans="1:4" x14ac:dyDescent="0.25">
      <c r="A410" s="693">
        <v>9</v>
      </c>
      <c r="B410" s="694" t="s">
        <v>81</v>
      </c>
      <c r="C410" s="695">
        <v>4702</v>
      </c>
      <c r="D410" s="513"/>
    </row>
    <row r="411" spans="1:4" x14ac:dyDescent="0.25">
      <c r="A411" s="693">
        <v>9</v>
      </c>
      <c r="B411" s="694" t="s">
        <v>81</v>
      </c>
      <c r="C411" s="695">
        <v>4703</v>
      </c>
      <c r="D411" s="513"/>
    </row>
    <row r="412" spans="1:4" x14ac:dyDescent="0.25">
      <c r="A412" s="693">
        <v>9</v>
      </c>
      <c r="B412" s="694" t="s">
        <v>81</v>
      </c>
      <c r="C412" s="695">
        <v>4704</v>
      </c>
      <c r="D412" s="513"/>
    </row>
    <row r="413" spans="1:4" x14ac:dyDescent="0.25">
      <c r="A413" s="693">
        <v>9</v>
      </c>
      <c r="B413" s="694" t="s">
        <v>81</v>
      </c>
      <c r="C413" s="695">
        <v>4705</v>
      </c>
      <c r="D413" s="513"/>
    </row>
    <row r="414" spans="1:4" x14ac:dyDescent="0.25">
      <c r="A414" s="886">
        <v>9</v>
      </c>
      <c r="B414" s="913" t="s">
        <v>83</v>
      </c>
      <c r="C414" s="942">
        <v>4701</v>
      </c>
      <c r="D414" s="513"/>
    </row>
    <row r="415" spans="1:4" x14ac:dyDescent="0.25">
      <c r="A415" s="886">
        <v>9</v>
      </c>
      <c r="B415" s="913" t="s">
        <v>83</v>
      </c>
      <c r="C415" s="942">
        <v>4702</v>
      </c>
      <c r="D415" s="513"/>
    </row>
    <row r="416" spans="1:4" x14ac:dyDescent="0.25">
      <c r="A416" s="886">
        <v>9</v>
      </c>
      <c r="B416" s="913" t="s">
        <v>83</v>
      </c>
      <c r="C416" s="942">
        <v>4703</v>
      </c>
      <c r="D416" s="513"/>
    </row>
    <row r="417" spans="1:4" x14ac:dyDescent="0.25">
      <c r="A417" s="886">
        <v>9</v>
      </c>
      <c r="B417" s="913" t="s">
        <v>83</v>
      </c>
      <c r="C417" s="942">
        <v>4704</v>
      </c>
      <c r="D417" s="513"/>
    </row>
    <row r="418" spans="1:4" x14ac:dyDescent="0.25">
      <c r="A418" s="886">
        <v>9</v>
      </c>
      <c r="B418" s="913" t="s">
        <v>83</v>
      </c>
      <c r="C418" s="942">
        <v>4705</v>
      </c>
      <c r="D418" s="513"/>
    </row>
    <row r="419" spans="1:4" x14ac:dyDescent="0.25">
      <c r="A419" s="886">
        <v>9</v>
      </c>
      <c r="B419" s="913" t="s">
        <v>128</v>
      </c>
      <c r="C419" s="942" t="s">
        <v>246</v>
      </c>
      <c r="D419" s="513"/>
    </row>
    <row r="420" spans="1:4" x14ac:dyDescent="0.25">
      <c r="A420" s="886">
        <v>9</v>
      </c>
      <c r="B420" s="913" t="s">
        <v>128</v>
      </c>
      <c r="C420" s="942">
        <v>4702</v>
      </c>
      <c r="D420" s="513"/>
    </row>
    <row r="421" spans="1:4" x14ac:dyDescent="0.25">
      <c r="A421" s="886">
        <v>9</v>
      </c>
      <c r="B421" s="913" t="s">
        <v>128</v>
      </c>
      <c r="C421" s="942">
        <v>4703</v>
      </c>
      <c r="D421" s="513"/>
    </row>
    <row r="422" spans="1:4" x14ac:dyDescent="0.25">
      <c r="A422" s="886">
        <v>9</v>
      </c>
      <c r="B422" s="913" t="s">
        <v>128</v>
      </c>
      <c r="C422" s="942">
        <v>4704</v>
      </c>
      <c r="D422" s="513"/>
    </row>
    <row r="423" spans="1:4" x14ac:dyDescent="0.25">
      <c r="A423" s="886">
        <v>9</v>
      </c>
      <c r="B423" s="913" t="s">
        <v>128</v>
      </c>
      <c r="C423" s="942" t="s">
        <v>249</v>
      </c>
      <c r="D423" s="513"/>
    </row>
    <row r="424" spans="1:4" x14ac:dyDescent="0.25">
      <c r="A424" s="886">
        <v>9</v>
      </c>
      <c r="B424" s="913" t="s">
        <v>411</v>
      </c>
      <c r="C424" s="942">
        <v>4701</v>
      </c>
      <c r="D424" s="513"/>
    </row>
    <row r="425" spans="1:4" x14ac:dyDescent="0.25">
      <c r="A425" s="886">
        <v>9</v>
      </c>
      <c r="B425" s="913" t="s">
        <v>411</v>
      </c>
      <c r="C425" s="942">
        <v>4702</v>
      </c>
      <c r="D425" s="513"/>
    </row>
    <row r="426" spans="1:4" x14ac:dyDescent="0.25">
      <c r="A426" s="886">
        <v>9</v>
      </c>
      <c r="B426" s="913" t="s">
        <v>411</v>
      </c>
      <c r="C426" s="942">
        <v>4703</v>
      </c>
      <c r="D426" s="513"/>
    </row>
    <row r="427" spans="1:4" x14ac:dyDescent="0.25">
      <c r="A427" s="886">
        <v>9</v>
      </c>
      <c r="B427" s="913" t="s">
        <v>411</v>
      </c>
      <c r="C427" s="942">
        <v>4704</v>
      </c>
      <c r="D427" s="513"/>
    </row>
    <row r="428" spans="1:4" ht="15.75" thickBot="1" x14ac:dyDescent="0.3">
      <c r="A428" s="886">
        <v>9</v>
      </c>
      <c r="B428" s="913" t="s">
        <v>411</v>
      </c>
      <c r="C428" s="942">
        <v>4705</v>
      </c>
      <c r="D428" s="513"/>
    </row>
    <row r="429" spans="1:4" ht="15.75" thickTop="1" x14ac:dyDescent="0.25">
      <c r="A429" s="690">
        <v>9.1</v>
      </c>
      <c r="B429" s="691" t="s">
        <v>81</v>
      </c>
      <c r="C429" s="931">
        <v>4701</v>
      </c>
      <c r="D429" s="513"/>
    </row>
    <row r="430" spans="1:4" x14ac:dyDescent="0.25">
      <c r="A430" s="693">
        <v>9.1</v>
      </c>
      <c r="B430" s="694" t="s">
        <v>81</v>
      </c>
      <c r="C430" s="695">
        <v>4705</v>
      </c>
      <c r="D430" s="513"/>
    </row>
    <row r="431" spans="1:4" x14ac:dyDescent="0.25">
      <c r="A431" s="693">
        <v>9.1</v>
      </c>
      <c r="B431" s="694" t="s">
        <v>83</v>
      </c>
      <c r="C431" s="695" t="s">
        <v>246</v>
      </c>
      <c r="D431" s="513"/>
    </row>
    <row r="432" spans="1:4" x14ac:dyDescent="0.25">
      <c r="A432" s="693">
        <v>9.1</v>
      </c>
      <c r="B432" s="694" t="s">
        <v>83</v>
      </c>
      <c r="C432" s="695" t="s">
        <v>249</v>
      </c>
      <c r="D432" s="513"/>
    </row>
    <row r="433" spans="1:4" x14ac:dyDescent="0.25">
      <c r="A433" s="877">
        <v>9.1</v>
      </c>
      <c r="B433" s="906" t="s">
        <v>128</v>
      </c>
      <c r="C433" s="934" t="s">
        <v>246</v>
      </c>
      <c r="D433" s="513"/>
    </row>
    <row r="434" spans="1:4" x14ac:dyDescent="0.25">
      <c r="A434" s="886">
        <v>9.1</v>
      </c>
      <c r="B434" s="913" t="s">
        <v>128</v>
      </c>
      <c r="C434" s="935" t="s">
        <v>249</v>
      </c>
      <c r="D434" s="513"/>
    </row>
    <row r="435" spans="1:4" x14ac:dyDescent="0.25">
      <c r="A435" s="886">
        <v>9.1</v>
      </c>
      <c r="B435" s="913" t="s">
        <v>411</v>
      </c>
      <c r="C435" s="935">
        <v>4701</v>
      </c>
      <c r="D435" s="513"/>
    </row>
    <row r="436" spans="1:4" ht="15.75" thickBot="1" x14ac:dyDescent="0.3">
      <c r="A436" s="887">
        <v>9.1</v>
      </c>
      <c r="B436" s="914" t="s">
        <v>411</v>
      </c>
      <c r="C436" s="936">
        <v>4705</v>
      </c>
      <c r="D436" s="513"/>
    </row>
    <row r="437" spans="1:4" ht="15.75" thickTop="1" x14ac:dyDescent="0.25">
      <c r="A437" s="690">
        <v>9.1999999999999993</v>
      </c>
      <c r="B437" s="691" t="s">
        <v>81</v>
      </c>
      <c r="C437" s="931">
        <v>4703</v>
      </c>
      <c r="D437" s="513"/>
    </row>
    <row r="438" spans="1:4" x14ac:dyDescent="0.25">
      <c r="A438" s="693">
        <v>9.1999999999999993</v>
      </c>
      <c r="B438" s="694" t="s">
        <v>81</v>
      </c>
      <c r="C438" s="695">
        <v>4704</v>
      </c>
      <c r="D438" s="513"/>
    </row>
    <row r="439" spans="1:4" x14ac:dyDescent="0.25">
      <c r="A439" s="877">
        <v>9.1999999999999993</v>
      </c>
      <c r="B439" s="906" t="s">
        <v>83</v>
      </c>
      <c r="C439" s="934">
        <v>4703</v>
      </c>
      <c r="D439" s="513"/>
    </row>
    <row r="440" spans="1:4" x14ac:dyDescent="0.25">
      <c r="A440" s="877">
        <v>9.1999999999999993</v>
      </c>
      <c r="B440" s="906" t="s">
        <v>83</v>
      </c>
      <c r="C440" s="934">
        <v>4704</v>
      </c>
      <c r="D440" s="513"/>
    </row>
    <row r="441" spans="1:4" x14ac:dyDescent="0.25">
      <c r="A441" s="878">
        <v>9.1999999999999993</v>
      </c>
      <c r="B441" s="907" t="s">
        <v>128</v>
      </c>
      <c r="C441" s="937">
        <v>4703</v>
      </c>
      <c r="D441" s="513"/>
    </row>
    <row r="442" spans="1:4" x14ac:dyDescent="0.25">
      <c r="A442" s="878">
        <v>9.1999999999999993</v>
      </c>
      <c r="B442" s="907" t="s">
        <v>128</v>
      </c>
      <c r="C442" s="937">
        <v>4704</v>
      </c>
      <c r="D442" s="513"/>
    </row>
    <row r="443" spans="1:4" x14ac:dyDescent="0.25">
      <c r="A443" s="885">
        <v>9.1999999999999993</v>
      </c>
      <c r="B443" s="912" t="s">
        <v>411</v>
      </c>
      <c r="C443" s="703">
        <v>4703</v>
      </c>
      <c r="D443" s="513"/>
    </row>
    <row r="444" spans="1:4" ht="15.75" thickBot="1" x14ac:dyDescent="0.3">
      <c r="A444" s="887">
        <v>9.1999999999999993</v>
      </c>
      <c r="B444" s="914" t="s">
        <v>411</v>
      </c>
      <c r="C444" s="936">
        <v>4704</v>
      </c>
      <c r="D444" s="513"/>
    </row>
    <row r="445" spans="1:4" ht="15.75" thickTop="1" x14ac:dyDescent="0.25">
      <c r="A445" s="690" t="s">
        <v>384</v>
      </c>
      <c r="B445" s="691" t="s">
        <v>81</v>
      </c>
      <c r="C445" s="931">
        <v>4703</v>
      </c>
      <c r="D445" s="513"/>
    </row>
    <row r="446" spans="1:4" x14ac:dyDescent="0.25">
      <c r="A446" s="877" t="s">
        <v>384</v>
      </c>
      <c r="B446" s="906" t="s">
        <v>83</v>
      </c>
      <c r="C446" s="695">
        <v>4703</v>
      </c>
      <c r="D446" s="513"/>
    </row>
    <row r="447" spans="1:4" x14ac:dyDescent="0.25">
      <c r="A447" s="693" t="s">
        <v>384</v>
      </c>
      <c r="B447" s="907" t="s">
        <v>128</v>
      </c>
      <c r="C447" s="695">
        <v>4703</v>
      </c>
      <c r="D447" s="513"/>
    </row>
    <row r="448" spans="1:4" ht="15.75" thickBot="1" x14ac:dyDescent="0.3">
      <c r="A448" s="887" t="s">
        <v>384</v>
      </c>
      <c r="B448" s="907" t="s">
        <v>411</v>
      </c>
      <c r="C448" s="695">
        <v>4703</v>
      </c>
      <c r="D448" s="513"/>
    </row>
    <row r="449" spans="1:4" ht="15.75" thickTop="1" x14ac:dyDescent="0.25">
      <c r="A449" s="690" t="s">
        <v>385</v>
      </c>
      <c r="B449" s="691" t="s">
        <v>81</v>
      </c>
      <c r="C449" s="931">
        <v>470321</v>
      </c>
      <c r="D449" s="513"/>
    </row>
    <row r="450" spans="1:4" x14ac:dyDescent="0.25">
      <c r="A450" s="693" t="s">
        <v>385</v>
      </c>
      <c r="B450" s="694" t="s">
        <v>81</v>
      </c>
      <c r="C450" s="695">
        <v>470329</v>
      </c>
      <c r="D450" s="513"/>
    </row>
    <row r="451" spans="1:4" x14ac:dyDescent="0.25">
      <c r="A451" s="877" t="s">
        <v>385</v>
      </c>
      <c r="B451" s="906" t="s">
        <v>83</v>
      </c>
      <c r="C451" s="934" t="s">
        <v>247</v>
      </c>
      <c r="D451" s="513"/>
    </row>
    <row r="452" spans="1:4" x14ac:dyDescent="0.25">
      <c r="A452" s="878" t="s">
        <v>385</v>
      </c>
      <c r="B452" s="907" t="s">
        <v>83</v>
      </c>
      <c r="C452" s="937" t="s">
        <v>248</v>
      </c>
      <c r="D452" s="513"/>
    </row>
    <row r="453" spans="1:4" x14ac:dyDescent="0.25">
      <c r="A453" s="878" t="s">
        <v>385</v>
      </c>
      <c r="B453" s="907" t="s">
        <v>128</v>
      </c>
      <c r="C453" s="937" t="s">
        <v>247</v>
      </c>
      <c r="D453" s="513"/>
    </row>
    <row r="454" spans="1:4" x14ac:dyDescent="0.25">
      <c r="A454" s="885" t="s">
        <v>385</v>
      </c>
      <c r="B454" s="912" t="s">
        <v>128</v>
      </c>
      <c r="C454" s="703" t="s">
        <v>248</v>
      </c>
      <c r="D454" s="513"/>
    </row>
    <row r="455" spans="1:4" x14ac:dyDescent="0.25">
      <c r="A455" s="885" t="s">
        <v>385</v>
      </c>
      <c r="B455" s="912" t="s">
        <v>411</v>
      </c>
      <c r="C455" s="703">
        <v>470321</v>
      </c>
      <c r="D455" s="513"/>
    </row>
    <row r="456" spans="1:4" ht="15.75" thickBot="1" x14ac:dyDescent="0.3">
      <c r="A456" s="887" t="s">
        <v>385</v>
      </c>
      <c r="B456" s="914" t="s">
        <v>411</v>
      </c>
      <c r="C456" s="936" t="s">
        <v>248</v>
      </c>
      <c r="D456" s="513"/>
    </row>
    <row r="457" spans="1:4" ht="15.75" thickTop="1" x14ac:dyDescent="0.25">
      <c r="A457" s="690" t="s">
        <v>389</v>
      </c>
      <c r="B457" s="691" t="s">
        <v>81</v>
      </c>
      <c r="C457" s="938">
        <v>4704</v>
      </c>
      <c r="D457" s="513"/>
    </row>
    <row r="458" spans="1:4" x14ac:dyDescent="0.25">
      <c r="A458" s="878" t="s">
        <v>389</v>
      </c>
      <c r="B458" s="907" t="s">
        <v>83</v>
      </c>
      <c r="C458" s="934">
        <v>4704</v>
      </c>
      <c r="D458" s="513"/>
    </row>
    <row r="459" spans="1:4" x14ac:dyDescent="0.25">
      <c r="A459" s="878" t="s">
        <v>389</v>
      </c>
      <c r="B459" s="907" t="s">
        <v>128</v>
      </c>
      <c r="C459" s="934">
        <v>4704</v>
      </c>
      <c r="D459" s="513"/>
    </row>
    <row r="460" spans="1:4" ht="15.75" thickBot="1" x14ac:dyDescent="0.3">
      <c r="A460" s="887" t="s">
        <v>389</v>
      </c>
      <c r="B460" s="914" t="s">
        <v>411</v>
      </c>
      <c r="C460" s="934">
        <v>4704</v>
      </c>
      <c r="D460" s="513"/>
    </row>
    <row r="461" spans="1:4" ht="15.75" thickTop="1" x14ac:dyDescent="0.25">
      <c r="A461" s="889">
        <v>9.3000000000000007</v>
      </c>
      <c r="B461" s="916" t="s">
        <v>81</v>
      </c>
      <c r="C461" s="938">
        <v>4702</v>
      </c>
      <c r="D461" s="513"/>
    </row>
    <row r="462" spans="1:4" x14ac:dyDescent="0.25">
      <c r="A462" s="877">
        <v>9.3000000000000007</v>
      </c>
      <c r="B462" s="906" t="s">
        <v>83</v>
      </c>
      <c r="C462" s="934" t="s">
        <v>250</v>
      </c>
      <c r="D462" s="513"/>
    </row>
    <row r="463" spans="1:4" x14ac:dyDescent="0.25">
      <c r="A463" s="886">
        <v>9.3000000000000007</v>
      </c>
      <c r="B463" s="913" t="s">
        <v>128</v>
      </c>
      <c r="C463" s="935" t="s">
        <v>250</v>
      </c>
      <c r="D463" s="513"/>
    </row>
    <row r="464" spans="1:4" ht="15.75" thickBot="1" x14ac:dyDescent="0.3">
      <c r="A464" s="887">
        <v>9.3000000000000007</v>
      </c>
      <c r="B464" s="914" t="s">
        <v>411</v>
      </c>
      <c r="C464" s="936" t="s">
        <v>250</v>
      </c>
      <c r="D464" s="513"/>
    </row>
    <row r="465" spans="1:4" ht="15.75" thickTop="1" x14ac:dyDescent="0.25">
      <c r="A465" s="690">
        <v>10</v>
      </c>
      <c r="B465" s="691" t="s">
        <v>81</v>
      </c>
      <c r="C465" s="938">
        <v>4706</v>
      </c>
      <c r="D465" s="513"/>
    </row>
    <row r="466" spans="1:4" x14ac:dyDescent="0.25">
      <c r="A466" s="886">
        <v>10</v>
      </c>
      <c r="B466" s="913" t="s">
        <v>83</v>
      </c>
      <c r="C466" s="928">
        <v>4706</v>
      </c>
      <c r="D466" s="513"/>
    </row>
    <row r="467" spans="1:4" x14ac:dyDescent="0.25">
      <c r="A467" s="878">
        <v>10</v>
      </c>
      <c r="B467" s="907" t="s">
        <v>128</v>
      </c>
      <c r="C467" s="937">
        <v>4706</v>
      </c>
      <c r="D467" s="513"/>
    </row>
    <row r="468" spans="1:4" ht="15.75" thickBot="1" x14ac:dyDescent="0.3">
      <c r="A468" s="887">
        <v>10</v>
      </c>
      <c r="B468" s="914" t="s">
        <v>411</v>
      </c>
      <c r="C468" s="936">
        <v>4706</v>
      </c>
      <c r="D468" s="513"/>
    </row>
    <row r="469" spans="1:4" ht="15.75" thickTop="1" x14ac:dyDescent="0.25">
      <c r="A469" s="889">
        <v>10.1</v>
      </c>
      <c r="B469" s="916" t="s">
        <v>81</v>
      </c>
      <c r="C469" s="927">
        <v>470610</v>
      </c>
      <c r="D469" s="513"/>
    </row>
    <row r="470" spans="1:4" x14ac:dyDescent="0.25">
      <c r="A470" s="886">
        <v>10.1</v>
      </c>
      <c r="B470" s="913" t="s">
        <v>81</v>
      </c>
      <c r="C470" s="928">
        <v>470691</v>
      </c>
      <c r="D470" s="513"/>
    </row>
    <row r="471" spans="1:4" x14ac:dyDescent="0.25">
      <c r="A471" s="886">
        <v>10.1</v>
      </c>
      <c r="B471" s="913" t="s">
        <v>81</v>
      </c>
      <c r="C471" s="928">
        <v>470692</v>
      </c>
      <c r="D471" s="513"/>
    </row>
    <row r="472" spans="1:4" x14ac:dyDescent="0.25">
      <c r="A472" s="886">
        <v>10.1</v>
      </c>
      <c r="B472" s="913" t="s">
        <v>81</v>
      </c>
      <c r="C472" s="928">
        <v>470693</v>
      </c>
      <c r="D472" s="513"/>
    </row>
    <row r="473" spans="1:4" x14ac:dyDescent="0.25">
      <c r="A473" s="886">
        <v>10.1</v>
      </c>
      <c r="B473" s="913" t="s">
        <v>83</v>
      </c>
      <c r="C473" s="928" t="s">
        <v>251</v>
      </c>
      <c r="D473" s="513"/>
    </row>
    <row r="474" spans="1:4" x14ac:dyDescent="0.25">
      <c r="A474" s="878">
        <v>10.1</v>
      </c>
      <c r="B474" s="907" t="s">
        <v>83</v>
      </c>
      <c r="C474" s="937" t="s">
        <v>253</v>
      </c>
      <c r="D474" s="513"/>
    </row>
    <row r="475" spans="1:4" x14ac:dyDescent="0.25">
      <c r="A475" s="878">
        <v>10.1</v>
      </c>
      <c r="B475" s="907" t="s">
        <v>83</v>
      </c>
      <c r="C475" s="937" t="s">
        <v>254</v>
      </c>
      <c r="D475" s="513"/>
    </row>
    <row r="476" spans="1:4" x14ac:dyDescent="0.25">
      <c r="A476" s="878">
        <v>10.1</v>
      </c>
      <c r="B476" s="907" t="s">
        <v>83</v>
      </c>
      <c r="C476" s="937" t="s">
        <v>255</v>
      </c>
      <c r="D476" s="513"/>
    </row>
    <row r="477" spans="1:4" x14ac:dyDescent="0.25">
      <c r="A477" s="878">
        <v>10.1</v>
      </c>
      <c r="B477" s="907" t="s">
        <v>83</v>
      </c>
      <c r="C477" s="937" t="s">
        <v>256</v>
      </c>
      <c r="D477" s="513"/>
    </row>
    <row r="478" spans="1:4" x14ac:dyDescent="0.25">
      <c r="A478" s="878">
        <v>10.1</v>
      </c>
      <c r="B478" s="907" t="s">
        <v>128</v>
      </c>
      <c r="C478" s="937" t="s">
        <v>251</v>
      </c>
      <c r="D478" s="513"/>
    </row>
    <row r="479" spans="1:4" x14ac:dyDescent="0.25">
      <c r="A479" s="878">
        <v>10.1</v>
      </c>
      <c r="B479" s="907" t="s">
        <v>128</v>
      </c>
      <c r="C479" s="937" t="s">
        <v>253</v>
      </c>
      <c r="D479" s="513"/>
    </row>
    <row r="480" spans="1:4" x14ac:dyDescent="0.25">
      <c r="A480" s="878">
        <v>10.1</v>
      </c>
      <c r="B480" s="907" t="s">
        <v>128</v>
      </c>
      <c r="C480" s="937" t="s">
        <v>254</v>
      </c>
      <c r="D480" s="513"/>
    </row>
    <row r="481" spans="1:4" x14ac:dyDescent="0.25">
      <c r="A481" s="878">
        <v>10.1</v>
      </c>
      <c r="B481" s="907" t="s">
        <v>128</v>
      </c>
      <c r="C481" s="937" t="s">
        <v>255</v>
      </c>
      <c r="D481" s="513"/>
    </row>
    <row r="482" spans="1:4" x14ac:dyDescent="0.25">
      <c r="A482" s="878">
        <v>10.1</v>
      </c>
      <c r="B482" s="912" t="s">
        <v>128</v>
      </c>
      <c r="C482" s="703" t="s">
        <v>256</v>
      </c>
      <c r="D482" s="513"/>
    </row>
    <row r="483" spans="1:4" x14ac:dyDescent="0.25">
      <c r="A483" s="878">
        <v>10.1</v>
      </c>
      <c r="B483" s="912" t="s">
        <v>411</v>
      </c>
      <c r="C483" s="703">
        <v>470610</v>
      </c>
      <c r="D483" s="513"/>
    </row>
    <row r="484" spans="1:4" x14ac:dyDescent="0.25">
      <c r="A484" s="878">
        <v>10.1</v>
      </c>
      <c r="B484" s="912" t="s">
        <v>411</v>
      </c>
      <c r="C484" s="703">
        <v>470630</v>
      </c>
      <c r="D484" s="513"/>
    </row>
    <row r="485" spans="1:4" x14ac:dyDescent="0.25">
      <c r="A485" s="878">
        <v>10.1</v>
      </c>
      <c r="B485" s="912" t="s">
        <v>411</v>
      </c>
      <c r="C485" s="703">
        <v>470691</v>
      </c>
      <c r="D485" s="513"/>
    </row>
    <row r="486" spans="1:4" x14ac:dyDescent="0.25">
      <c r="A486" s="878">
        <v>10.1</v>
      </c>
      <c r="B486" s="912" t="s">
        <v>411</v>
      </c>
      <c r="C486" s="703">
        <v>470692</v>
      </c>
      <c r="D486" s="513"/>
    </row>
    <row r="487" spans="1:4" ht="15.75" thickBot="1" x14ac:dyDescent="0.3">
      <c r="A487" s="887">
        <v>10.1</v>
      </c>
      <c r="B487" s="912" t="s">
        <v>411</v>
      </c>
      <c r="C487" s="936" t="s">
        <v>256</v>
      </c>
      <c r="D487" s="513"/>
    </row>
    <row r="488" spans="1:4" ht="15.75" thickTop="1" x14ac:dyDescent="0.25">
      <c r="A488" s="889">
        <v>10.199999999999999</v>
      </c>
      <c r="B488" s="916" t="s">
        <v>81</v>
      </c>
      <c r="C488" s="927">
        <v>470620</v>
      </c>
      <c r="D488" s="513"/>
    </row>
    <row r="489" spans="1:4" x14ac:dyDescent="0.25">
      <c r="A489" s="886">
        <v>10.199999999999999</v>
      </c>
      <c r="B489" s="913" t="s">
        <v>83</v>
      </c>
      <c r="C489" s="928" t="s">
        <v>252</v>
      </c>
      <c r="D489" s="513"/>
    </row>
    <row r="490" spans="1:4" x14ac:dyDescent="0.25">
      <c r="A490" s="886">
        <v>10.199999999999999</v>
      </c>
      <c r="B490" s="913" t="s">
        <v>128</v>
      </c>
      <c r="C490" s="928" t="s">
        <v>252</v>
      </c>
      <c r="D490" s="513"/>
    </row>
    <row r="491" spans="1:4" ht="15.75" thickBot="1" x14ac:dyDescent="0.3">
      <c r="A491" s="887">
        <v>10.199999999999999</v>
      </c>
      <c r="B491" s="914" t="s">
        <v>411</v>
      </c>
      <c r="C491" s="936" t="s">
        <v>252</v>
      </c>
      <c r="D491" s="513"/>
    </row>
    <row r="492" spans="1:4" ht="15.75" thickTop="1" x14ac:dyDescent="0.25">
      <c r="A492" s="889">
        <v>11</v>
      </c>
      <c r="B492" s="916" t="s">
        <v>81</v>
      </c>
      <c r="C492" s="927">
        <v>4707</v>
      </c>
      <c r="D492" s="513"/>
    </row>
    <row r="493" spans="1:4" x14ac:dyDescent="0.25">
      <c r="A493" s="886">
        <v>11</v>
      </c>
      <c r="B493" s="913" t="s">
        <v>83</v>
      </c>
      <c r="C493" s="928" t="s">
        <v>260</v>
      </c>
      <c r="D493" s="513"/>
    </row>
    <row r="494" spans="1:4" x14ac:dyDescent="0.25">
      <c r="A494" s="886">
        <v>11</v>
      </c>
      <c r="B494" s="913" t="s">
        <v>128</v>
      </c>
      <c r="C494" s="928" t="s">
        <v>260</v>
      </c>
      <c r="D494" s="513"/>
    </row>
    <row r="495" spans="1:4" ht="15.75" thickBot="1" x14ac:dyDescent="0.3">
      <c r="A495" s="887">
        <v>11</v>
      </c>
      <c r="B495" s="914" t="s">
        <v>411</v>
      </c>
      <c r="C495" s="936" t="s">
        <v>260</v>
      </c>
      <c r="D495" s="513"/>
    </row>
    <row r="496" spans="1:4" ht="15.75" thickTop="1" x14ac:dyDescent="0.25">
      <c r="A496" s="690">
        <v>12</v>
      </c>
      <c r="B496" s="691" t="s">
        <v>81</v>
      </c>
      <c r="C496" s="931">
        <v>4801</v>
      </c>
      <c r="D496" s="513"/>
    </row>
    <row r="497" spans="1:4" x14ac:dyDescent="0.25">
      <c r="A497" s="693">
        <v>12</v>
      </c>
      <c r="B497" s="694" t="s">
        <v>81</v>
      </c>
      <c r="C497" s="695">
        <v>4802</v>
      </c>
      <c r="D497" s="513"/>
    </row>
    <row r="498" spans="1:4" x14ac:dyDescent="0.25">
      <c r="A498" s="693">
        <v>12</v>
      </c>
      <c r="B498" s="694" t="s">
        <v>81</v>
      </c>
      <c r="C498" s="695">
        <v>4803</v>
      </c>
      <c r="D498" s="513"/>
    </row>
    <row r="499" spans="1:4" x14ac:dyDescent="0.25">
      <c r="A499" s="693">
        <v>12</v>
      </c>
      <c r="B499" s="694" t="s">
        <v>81</v>
      </c>
      <c r="C499" s="695">
        <v>4804</v>
      </c>
      <c r="D499" s="513"/>
    </row>
    <row r="500" spans="1:4" x14ac:dyDescent="0.25">
      <c r="A500" s="693">
        <v>12</v>
      </c>
      <c r="B500" s="694" t="s">
        <v>81</v>
      </c>
      <c r="C500" s="695">
        <v>4805</v>
      </c>
      <c r="D500" s="513"/>
    </row>
    <row r="501" spans="1:4" x14ac:dyDescent="0.25">
      <c r="A501" s="693">
        <v>12</v>
      </c>
      <c r="B501" s="694" t="s">
        <v>81</v>
      </c>
      <c r="C501" s="695">
        <v>4806</v>
      </c>
      <c r="D501" s="513"/>
    </row>
    <row r="502" spans="1:4" x14ac:dyDescent="0.25">
      <c r="A502" s="693">
        <v>12</v>
      </c>
      <c r="B502" s="694" t="s">
        <v>81</v>
      </c>
      <c r="C502" s="695">
        <v>4808</v>
      </c>
      <c r="D502" s="513"/>
    </row>
    <row r="503" spans="1:4" x14ac:dyDescent="0.25">
      <c r="A503" s="693">
        <v>12</v>
      </c>
      <c r="B503" s="694" t="s">
        <v>81</v>
      </c>
      <c r="C503" s="695">
        <v>4809</v>
      </c>
      <c r="D503" s="513"/>
    </row>
    <row r="504" spans="1:4" x14ac:dyDescent="0.25">
      <c r="A504" s="693">
        <v>12</v>
      </c>
      <c r="B504" s="694" t="s">
        <v>81</v>
      </c>
      <c r="C504" s="695">
        <v>4810</v>
      </c>
      <c r="D504" s="513"/>
    </row>
    <row r="505" spans="1:4" x14ac:dyDescent="0.25">
      <c r="A505" s="693">
        <v>12</v>
      </c>
      <c r="B505" s="694" t="s">
        <v>81</v>
      </c>
      <c r="C505" s="695">
        <v>481151</v>
      </c>
      <c r="D505" s="513"/>
    </row>
    <row r="506" spans="1:4" x14ac:dyDescent="0.25">
      <c r="A506" s="693">
        <v>12</v>
      </c>
      <c r="B506" s="694" t="s">
        <v>81</v>
      </c>
      <c r="C506" s="695">
        <v>481159</v>
      </c>
      <c r="D506" s="513"/>
    </row>
    <row r="507" spans="1:4" x14ac:dyDescent="0.25">
      <c r="A507" s="693">
        <v>12</v>
      </c>
      <c r="B507" s="694" t="s">
        <v>81</v>
      </c>
      <c r="C507" s="695">
        <v>4812</v>
      </c>
      <c r="D507" s="513"/>
    </row>
    <row r="508" spans="1:4" x14ac:dyDescent="0.25">
      <c r="A508" s="693">
        <v>12</v>
      </c>
      <c r="B508" s="694" t="s">
        <v>81</v>
      </c>
      <c r="C508" s="695">
        <v>4813</v>
      </c>
      <c r="D508" s="513"/>
    </row>
    <row r="509" spans="1:4" x14ac:dyDescent="0.25">
      <c r="A509" s="886">
        <v>12</v>
      </c>
      <c r="B509" s="913" t="s">
        <v>83</v>
      </c>
      <c r="C509" s="928" t="s">
        <v>261</v>
      </c>
      <c r="D509" s="513"/>
    </row>
    <row r="510" spans="1:4" x14ac:dyDescent="0.25">
      <c r="A510" s="693">
        <v>12</v>
      </c>
      <c r="B510" s="694" t="s">
        <v>83</v>
      </c>
      <c r="C510" s="695">
        <v>4802</v>
      </c>
      <c r="D510" s="513"/>
    </row>
    <row r="511" spans="1:4" x14ac:dyDescent="0.25">
      <c r="A511" s="693">
        <v>12</v>
      </c>
      <c r="B511" s="694" t="s">
        <v>83</v>
      </c>
      <c r="C511" s="695" t="s">
        <v>272</v>
      </c>
      <c r="D511" s="513"/>
    </row>
    <row r="512" spans="1:4" x14ac:dyDescent="0.25">
      <c r="A512" s="693">
        <v>12</v>
      </c>
      <c r="B512" s="694" t="s">
        <v>83</v>
      </c>
      <c r="C512" s="695">
        <v>4804</v>
      </c>
      <c r="D512" s="513"/>
    </row>
    <row r="513" spans="1:4" x14ac:dyDescent="0.25">
      <c r="A513" s="693">
        <v>12</v>
      </c>
      <c r="B513" s="694" t="s">
        <v>83</v>
      </c>
      <c r="C513" s="695">
        <v>4805</v>
      </c>
      <c r="D513" s="513"/>
    </row>
    <row r="514" spans="1:4" x14ac:dyDescent="0.25">
      <c r="A514" s="693">
        <v>12</v>
      </c>
      <c r="B514" s="694" t="s">
        <v>83</v>
      </c>
      <c r="C514" s="695">
        <v>4806</v>
      </c>
      <c r="D514" s="513"/>
    </row>
    <row r="515" spans="1:4" x14ac:dyDescent="0.25">
      <c r="A515" s="693">
        <v>12</v>
      </c>
      <c r="B515" s="694" t="s">
        <v>83</v>
      </c>
      <c r="C515" s="695" t="s">
        <v>274</v>
      </c>
      <c r="D515" s="513"/>
    </row>
    <row r="516" spans="1:4" x14ac:dyDescent="0.25">
      <c r="A516" s="693">
        <v>12</v>
      </c>
      <c r="B516" s="694" t="s">
        <v>83</v>
      </c>
      <c r="C516" s="695">
        <v>4809</v>
      </c>
      <c r="D516" s="513"/>
    </row>
    <row r="517" spans="1:4" x14ac:dyDescent="0.25">
      <c r="A517" s="693">
        <v>12</v>
      </c>
      <c r="B517" s="694" t="s">
        <v>83</v>
      </c>
      <c r="C517" s="695">
        <v>4810</v>
      </c>
      <c r="D517" s="513"/>
    </row>
    <row r="518" spans="1:4" x14ac:dyDescent="0.25">
      <c r="A518" s="693">
        <v>12</v>
      </c>
      <c r="B518" s="694" t="s">
        <v>83</v>
      </c>
      <c r="C518" s="695" t="s">
        <v>280</v>
      </c>
      <c r="D518" s="513"/>
    </row>
    <row r="519" spans="1:4" x14ac:dyDescent="0.25">
      <c r="A519" s="693">
        <v>12</v>
      </c>
      <c r="B519" s="694" t="s">
        <v>83</v>
      </c>
      <c r="C519" s="695" t="s">
        <v>281</v>
      </c>
      <c r="D519" s="513"/>
    </row>
    <row r="520" spans="1:4" x14ac:dyDescent="0.25">
      <c r="A520" s="693">
        <v>12</v>
      </c>
      <c r="B520" s="694" t="s">
        <v>83</v>
      </c>
      <c r="C520" s="695" t="s">
        <v>282</v>
      </c>
      <c r="D520" s="513"/>
    </row>
    <row r="521" spans="1:4" x14ac:dyDescent="0.25">
      <c r="A521" s="693">
        <v>12</v>
      </c>
      <c r="B521" s="694" t="s">
        <v>83</v>
      </c>
      <c r="C521" s="695" t="s">
        <v>283</v>
      </c>
      <c r="D521" s="513"/>
    </row>
    <row r="522" spans="1:4" x14ac:dyDescent="0.25">
      <c r="A522" s="693">
        <v>12</v>
      </c>
      <c r="B522" s="694" t="s">
        <v>128</v>
      </c>
      <c r="C522" s="695" t="s">
        <v>261</v>
      </c>
      <c r="D522" s="513"/>
    </row>
    <row r="523" spans="1:4" x14ac:dyDescent="0.25">
      <c r="A523" s="693">
        <v>12</v>
      </c>
      <c r="B523" s="694" t="s">
        <v>128</v>
      </c>
      <c r="C523" s="695">
        <v>4802</v>
      </c>
      <c r="D523" s="513"/>
    </row>
    <row r="524" spans="1:4" x14ac:dyDescent="0.25">
      <c r="A524" s="693">
        <v>12</v>
      </c>
      <c r="B524" s="694" t="s">
        <v>128</v>
      </c>
      <c r="C524" s="695" t="s">
        <v>272</v>
      </c>
      <c r="D524" s="513"/>
    </row>
    <row r="525" spans="1:4" x14ac:dyDescent="0.25">
      <c r="A525" s="693">
        <v>12</v>
      </c>
      <c r="B525" s="694" t="s">
        <v>128</v>
      </c>
      <c r="C525" s="695">
        <v>4804</v>
      </c>
      <c r="D525" s="513"/>
    </row>
    <row r="526" spans="1:4" x14ac:dyDescent="0.25">
      <c r="A526" s="693">
        <v>12</v>
      </c>
      <c r="B526" s="694" t="s">
        <v>128</v>
      </c>
      <c r="C526" s="695">
        <v>4805</v>
      </c>
      <c r="D526" s="513"/>
    </row>
    <row r="527" spans="1:4" x14ac:dyDescent="0.25">
      <c r="A527" s="693">
        <v>12</v>
      </c>
      <c r="B527" s="694" t="s">
        <v>128</v>
      </c>
      <c r="C527" s="695">
        <v>4806</v>
      </c>
      <c r="D527" s="513"/>
    </row>
    <row r="528" spans="1:4" x14ac:dyDescent="0.25">
      <c r="A528" s="693">
        <v>12</v>
      </c>
      <c r="B528" s="694" t="s">
        <v>128</v>
      </c>
      <c r="C528" s="695" t="s">
        <v>274</v>
      </c>
      <c r="D528" s="513"/>
    </row>
    <row r="529" spans="1:4" x14ac:dyDescent="0.25">
      <c r="A529" s="693">
        <v>12</v>
      </c>
      <c r="B529" s="694" t="s">
        <v>128</v>
      </c>
      <c r="C529" s="695">
        <v>4809</v>
      </c>
      <c r="D529" s="513"/>
    </row>
    <row r="530" spans="1:4" x14ac:dyDescent="0.25">
      <c r="A530" s="693">
        <v>12</v>
      </c>
      <c r="B530" s="694" t="s">
        <v>128</v>
      </c>
      <c r="C530" s="695">
        <v>4810</v>
      </c>
      <c r="D530" s="513"/>
    </row>
    <row r="531" spans="1:4" x14ac:dyDescent="0.25">
      <c r="A531" s="693">
        <v>12</v>
      </c>
      <c r="B531" s="694" t="s">
        <v>128</v>
      </c>
      <c r="C531" s="695" t="s">
        <v>280</v>
      </c>
      <c r="D531" s="513"/>
    </row>
    <row r="532" spans="1:4" x14ac:dyDescent="0.25">
      <c r="A532" s="693">
        <v>12</v>
      </c>
      <c r="B532" s="694" t="s">
        <v>128</v>
      </c>
      <c r="C532" s="695" t="s">
        <v>281</v>
      </c>
      <c r="D532" s="513"/>
    </row>
    <row r="533" spans="1:4" x14ac:dyDescent="0.25">
      <c r="A533" s="693">
        <v>12</v>
      </c>
      <c r="B533" s="694" t="s">
        <v>128</v>
      </c>
      <c r="C533" s="695" t="s">
        <v>282</v>
      </c>
      <c r="D533" s="513"/>
    </row>
    <row r="534" spans="1:4" x14ac:dyDescent="0.25">
      <c r="A534" s="693">
        <v>12</v>
      </c>
      <c r="B534" s="694" t="s">
        <v>128</v>
      </c>
      <c r="C534" s="695" t="s">
        <v>283</v>
      </c>
      <c r="D534" s="513"/>
    </row>
    <row r="535" spans="1:4" x14ac:dyDescent="0.25">
      <c r="A535" s="693">
        <v>12</v>
      </c>
      <c r="B535" s="694" t="s">
        <v>411</v>
      </c>
      <c r="C535" s="695">
        <v>4801</v>
      </c>
      <c r="D535" s="513"/>
    </row>
    <row r="536" spans="1:4" x14ac:dyDescent="0.25">
      <c r="A536" s="693">
        <v>12</v>
      </c>
      <c r="B536" s="694" t="s">
        <v>411</v>
      </c>
      <c r="C536" s="695">
        <v>4802</v>
      </c>
      <c r="D536" s="513"/>
    </row>
    <row r="537" spans="1:4" x14ac:dyDescent="0.25">
      <c r="A537" s="693">
        <v>12</v>
      </c>
      <c r="B537" s="694" t="s">
        <v>411</v>
      </c>
      <c r="C537" s="695">
        <v>4803</v>
      </c>
      <c r="D537" s="513"/>
    </row>
    <row r="538" spans="1:4" x14ac:dyDescent="0.25">
      <c r="A538" s="693">
        <v>12</v>
      </c>
      <c r="B538" s="694" t="s">
        <v>411</v>
      </c>
      <c r="C538" s="695">
        <v>4804</v>
      </c>
      <c r="D538" s="513"/>
    </row>
    <row r="539" spans="1:4" x14ac:dyDescent="0.25">
      <c r="A539" s="693">
        <v>12</v>
      </c>
      <c r="B539" s="694" t="s">
        <v>411</v>
      </c>
      <c r="C539" s="695">
        <v>4805</v>
      </c>
      <c r="D539" s="513"/>
    </row>
    <row r="540" spans="1:4" x14ac:dyDescent="0.25">
      <c r="A540" s="693">
        <v>12</v>
      </c>
      <c r="B540" s="694" t="s">
        <v>411</v>
      </c>
      <c r="C540" s="695">
        <v>4806</v>
      </c>
      <c r="D540" s="513"/>
    </row>
    <row r="541" spans="1:4" x14ac:dyDescent="0.25">
      <c r="A541" s="693">
        <v>12</v>
      </c>
      <c r="B541" s="694" t="s">
        <v>411</v>
      </c>
      <c r="C541" s="695">
        <v>4808</v>
      </c>
      <c r="D541" s="513"/>
    </row>
    <row r="542" spans="1:4" x14ac:dyDescent="0.25">
      <c r="A542" s="693">
        <v>12</v>
      </c>
      <c r="B542" s="694" t="s">
        <v>411</v>
      </c>
      <c r="C542" s="695">
        <v>4809</v>
      </c>
      <c r="D542" s="513"/>
    </row>
    <row r="543" spans="1:4" x14ac:dyDescent="0.25">
      <c r="A543" s="693">
        <v>12</v>
      </c>
      <c r="B543" s="694" t="s">
        <v>411</v>
      </c>
      <c r="C543" s="695">
        <v>4810</v>
      </c>
      <c r="D543" s="513"/>
    </row>
    <row r="544" spans="1:4" x14ac:dyDescent="0.25">
      <c r="A544" s="693">
        <v>12</v>
      </c>
      <c r="B544" s="694" t="s">
        <v>411</v>
      </c>
      <c r="C544" s="695">
        <v>481151</v>
      </c>
      <c r="D544" s="513"/>
    </row>
    <row r="545" spans="1:4" x14ac:dyDescent="0.25">
      <c r="A545" s="693">
        <v>12</v>
      </c>
      <c r="B545" s="694" t="s">
        <v>411</v>
      </c>
      <c r="C545" s="695">
        <v>481159</v>
      </c>
      <c r="D545" s="513"/>
    </row>
    <row r="546" spans="1:4" x14ac:dyDescent="0.25">
      <c r="A546" s="693">
        <v>12</v>
      </c>
      <c r="B546" s="694" t="s">
        <v>411</v>
      </c>
      <c r="C546" s="695">
        <v>4812</v>
      </c>
      <c r="D546" s="513"/>
    </row>
    <row r="547" spans="1:4" ht="15.75" thickBot="1" x14ac:dyDescent="0.3">
      <c r="A547" s="693">
        <v>12</v>
      </c>
      <c r="B547" s="694" t="s">
        <v>411</v>
      </c>
      <c r="C547" s="695">
        <v>4813</v>
      </c>
      <c r="D547" s="513"/>
    </row>
    <row r="548" spans="1:4" ht="15.75" thickTop="1" x14ac:dyDescent="0.25">
      <c r="A548" s="690">
        <v>12.1</v>
      </c>
      <c r="B548" s="691" t="s">
        <v>81</v>
      </c>
      <c r="C548" s="931">
        <v>4801</v>
      </c>
      <c r="D548" s="513"/>
    </row>
    <row r="549" spans="1:4" x14ac:dyDescent="0.25">
      <c r="A549" s="693">
        <v>12.1</v>
      </c>
      <c r="B549" s="694" t="s">
        <v>81</v>
      </c>
      <c r="C549" s="695">
        <v>480210</v>
      </c>
      <c r="D549" s="513"/>
    </row>
    <row r="550" spans="1:4" x14ac:dyDescent="0.25">
      <c r="A550" s="693">
        <v>12.1</v>
      </c>
      <c r="B550" s="694" t="s">
        <v>81</v>
      </c>
      <c r="C550" s="695">
        <v>480220</v>
      </c>
      <c r="D550" s="513"/>
    </row>
    <row r="551" spans="1:4" x14ac:dyDescent="0.25">
      <c r="A551" s="693">
        <v>12.1</v>
      </c>
      <c r="B551" s="694" t="s">
        <v>81</v>
      </c>
      <c r="C551" s="695">
        <v>480254</v>
      </c>
      <c r="D551" s="513"/>
    </row>
    <row r="552" spans="1:4" x14ac:dyDescent="0.25">
      <c r="A552" s="693">
        <v>12.1</v>
      </c>
      <c r="B552" s="694" t="s">
        <v>81</v>
      </c>
      <c r="C552" s="695">
        <v>480255</v>
      </c>
      <c r="D552" s="513"/>
    </row>
    <row r="553" spans="1:4" x14ac:dyDescent="0.25">
      <c r="A553" s="693">
        <v>12.1</v>
      </c>
      <c r="B553" s="694" t="s">
        <v>81</v>
      </c>
      <c r="C553" s="695">
        <v>480256</v>
      </c>
      <c r="D553" s="513"/>
    </row>
    <row r="554" spans="1:4" x14ac:dyDescent="0.25">
      <c r="A554" s="693">
        <v>12.1</v>
      </c>
      <c r="B554" s="694" t="s">
        <v>81</v>
      </c>
      <c r="C554" s="695">
        <v>480257</v>
      </c>
      <c r="D554" s="513"/>
    </row>
    <row r="555" spans="1:4" x14ac:dyDescent="0.25">
      <c r="A555" s="693">
        <v>12.1</v>
      </c>
      <c r="B555" s="694" t="s">
        <v>81</v>
      </c>
      <c r="C555" s="695">
        <v>480258</v>
      </c>
      <c r="D555" s="513"/>
    </row>
    <row r="556" spans="1:4" x14ac:dyDescent="0.25">
      <c r="A556" s="693">
        <v>12.1</v>
      </c>
      <c r="B556" s="694" t="s">
        <v>81</v>
      </c>
      <c r="C556" s="695">
        <v>480261</v>
      </c>
      <c r="D556" s="513"/>
    </row>
    <row r="557" spans="1:4" x14ac:dyDescent="0.25">
      <c r="A557" s="693">
        <v>12.1</v>
      </c>
      <c r="B557" s="694" t="s">
        <v>81</v>
      </c>
      <c r="C557" s="695">
        <v>480262</v>
      </c>
      <c r="D557" s="513"/>
    </row>
    <row r="558" spans="1:4" x14ac:dyDescent="0.25">
      <c r="A558" s="693">
        <v>12.1</v>
      </c>
      <c r="B558" s="694" t="s">
        <v>81</v>
      </c>
      <c r="C558" s="695">
        <v>480269</v>
      </c>
      <c r="D558" s="513"/>
    </row>
    <row r="559" spans="1:4" x14ac:dyDescent="0.25">
      <c r="A559" s="693">
        <v>12.1</v>
      </c>
      <c r="B559" s="694" t="s">
        <v>81</v>
      </c>
      <c r="C559" s="695">
        <v>4809</v>
      </c>
      <c r="D559" s="706"/>
    </row>
    <row r="560" spans="1:4" x14ac:dyDescent="0.25">
      <c r="A560" s="693">
        <v>12.1</v>
      </c>
      <c r="B560" s="694" t="s">
        <v>81</v>
      </c>
      <c r="C560" s="695">
        <v>481013</v>
      </c>
      <c r="D560" s="513"/>
    </row>
    <row r="561" spans="1:4" x14ac:dyDescent="0.25">
      <c r="A561" s="693">
        <v>12.1</v>
      </c>
      <c r="B561" s="694" t="s">
        <v>81</v>
      </c>
      <c r="C561" s="695">
        <v>481014</v>
      </c>
      <c r="D561" s="513"/>
    </row>
    <row r="562" spans="1:4" x14ac:dyDescent="0.25">
      <c r="A562" s="693">
        <v>12.1</v>
      </c>
      <c r="B562" s="694" t="s">
        <v>81</v>
      </c>
      <c r="C562" s="695">
        <v>481019</v>
      </c>
      <c r="D562" s="513"/>
    </row>
    <row r="563" spans="1:4" x14ac:dyDescent="0.25">
      <c r="A563" s="886">
        <v>12.1</v>
      </c>
      <c r="B563" s="913" t="s">
        <v>81</v>
      </c>
      <c r="C563" s="928">
        <v>481022</v>
      </c>
      <c r="D563" s="513"/>
    </row>
    <row r="564" spans="1:4" x14ac:dyDescent="0.25">
      <c r="A564" s="886">
        <v>12.1</v>
      </c>
      <c r="B564" s="913" t="s">
        <v>81</v>
      </c>
      <c r="C564" s="928">
        <v>481029</v>
      </c>
      <c r="D564" s="513"/>
    </row>
    <row r="565" spans="1:4" x14ac:dyDescent="0.25">
      <c r="A565" s="886">
        <v>12.1</v>
      </c>
      <c r="B565" s="913" t="s">
        <v>83</v>
      </c>
      <c r="C565" s="928" t="s">
        <v>261</v>
      </c>
      <c r="D565" s="513"/>
    </row>
    <row r="566" spans="1:4" x14ac:dyDescent="0.25">
      <c r="A566" s="693">
        <v>12.1</v>
      </c>
      <c r="B566" s="694" t="s">
        <v>83</v>
      </c>
      <c r="C566" s="928" t="s">
        <v>262</v>
      </c>
      <c r="D566" s="513"/>
    </row>
    <row r="567" spans="1:4" x14ac:dyDescent="0.25">
      <c r="A567" s="693">
        <v>12.1</v>
      </c>
      <c r="B567" s="694" t="s">
        <v>83</v>
      </c>
      <c r="C567" s="928" t="s">
        <v>263</v>
      </c>
      <c r="D567" s="513"/>
    </row>
    <row r="568" spans="1:4" x14ac:dyDescent="0.25">
      <c r="A568" s="693">
        <v>12.1</v>
      </c>
      <c r="B568" s="694" t="s">
        <v>83</v>
      </c>
      <c r="C568" s="928" t="s">
        <v>264</v>
      </c>
      <c r="D568" s="513"/>
    </row>
    <row r="569" spans="1:4" x14ac:dyDescent="0.25">
      <c r="A569" s="693">
        <v>12.1</v>
      </c>
      <c r="B569" s="694" t="s">
        <v>83</v>
      </c>
      <c r="C569" s="928" t="s">
        <v>265</v>
      </c>
      <c r="D569" s="513"/>
    </row>
    <row r="570" spans="1:4" x14ac:dyDescent="0.25">
      <c r="A570" s="693">
        <v>12.1</v>
      </c>
      <c r="B570" s="694" t="s">
        <v>83</v>
      </c>
      <c r="C570" s="928" t="s">
        <v>266</v>
      </c>
      <c r="D570" s="513"/>
    </row>
    <row r="571" spans="1:4" x14ac:dyDescent="0.25">
      <c r="A571" s="693">
        <v>12.1</v>
      </c>
      <c r="B571" s="694" t="s">
        <v>83</v>
      </c>
      <c r="C571" s="928" t="s">
        <v>267</v>
      </c>
      <c r="D571" s="513"/>
    </row>
    <row r="572" spans="1:4" x14ac:dyDescent="0.25">
      <c r="A572" s="693">
        <v>12.1</v>
      </c>
      <c r="B572" s="694" t="s">
        <v>83</v>
      </c>
      <c r="C572" s="928" t="s">
        <v>268</v>
      </c>
      <c r="D572" s="513"/>
    </row>
    <row r="573" spans="1:4" x14ac:dyDescent="0.25">
      <c r="A573" s="693">
        <v>12.1</v>
      </c>
      <c r="B573" s="694" t="s">
        <v>83</v>
      </c>
      <c r="C573" s="928" t="s">
        <v>269</v>
      </c>
      <c r="D573" s="513"/>
    </row>
    <row r="574" spans="1:4" x14ac:dyDescent="0.25">
      <c r="A574" s="693">
        <v>12.1</v>
      </c>
      <c r="B574" s="694" t="s">
        <v>83</v>
      </c>
      <c r="C574" s="928" t="s">
        <v>270</v>
      </c>
      <c r="D574" s="513"/>
    </row>
    <row r="575" spans="1:4" x14ac:dyDescent="0.25">
      <c r="A575" s="693">
        <v>12.1</v>
      </c>
      <c r="B575" s="694" t="s">
        <v>83</v>
      </c>
      <c r="C575" s="928" t="s">
        <v>271</v>
      </c>
      <c r="D575" s="513"/>
    </row>
    <row r="576" spans="1:4" x14ac:dyDescent="0.25">
      <c r="A576" s="693">
        <v>12.1</v>
      </c>
      <c r="B576" s="694" t="s">
        <v>83</v>
      </c>
      <c r="C576" s="928">
        <v>4809</v>
      </c>
      <c r="D576" s="706"/>
    </row>
    <row r="577" spans="1:4" x14ac:dyDescent="0.25">
      <c r="A577" s="693">
        <v>12.1</v>
      </c>
      <c r="B577" s="694" t="s">
        <v>83</v>
      </c>
      <c r="C577" s="928" t="s">
        <v>275</v>
      </c>
      <c r="D577" s="513"/>
    </row>
    <row r="578" spans="1:4" x14ac:dyDescent="0.25">
      <c r="A578" s="693">
        <v>12.1</v>
      </c>
      <c r="B578" s="694" t="s">
        <v>83</v>
      </c>
      <c r="C578" s="928" t="s">
        <v>276</v>
      </c>
      <c r="D578" s="513"/>
    </row>
    <row r="579" spans="1:4" x14ac:dyDescent="0.25">
      <c r="A579" s="693">
        <v>12.1</v>
      </c>
      <c r="B579" s="694" t="s">
        <v>83</v>
      </c>
      <c r="C579" s="928" t="s">
        <v>277</v>
      </c>
      <c r="D579" s="513"/>
    </row>
    <row r="580" spans="1:4" x14ac:dyDescent="0.25">
      <c r="A580" s="693">
        <v>12.1</v>
      </c>
      <c r="B580" s="694" t="s">
        <v>83</v>
      </c>
      <c r="C580" s="928" t="s">
        <v>278</v>
      </c>
      <c r="D580" s="513"/>
    </row>
    <row r="581" spans="1:4" x14ac:dyDescent="0.25">
      <c r="A581" s="693">
        <v>12.1</v>
      </c>
      <c r="B581" s="694" t="s">
        <v>83</v>
      </c>
      <c r="C581" s="928" t="s">
        <v>279</v>
      </c>
      <c r="D581" s="513"/>
    </row>
    <row r="582" spans="1:4" x14ac:dyDescent="0.25">
      <c r="A582" s="693">
        <v>12.1</v>
      </c>
      <c r="B582" s="694" t="s">
        <v>128</v>
      </c>
      <c r="C582" s="928" t="s">
        <v>261</v>
      </c>
      <c r="D582" s="513"/>
    </row>
    <row r="583" spans="1:4" x14ac:dyDescent="0.25">
      <c r="A583" s="693">
        <v>12.1</v>
      </c>
      <c r="B583" s="694" t="s">
        <v>128</v>
      </c>
      <c r="C583" s="928" t="s">
        <v>262</v>
      </c>
      <c r="D583" s="513"/>
    </row>
    <row r="584" spans="1:4" x14ac:dyDescent="0.25">
      <c r="A584" s="693">
        <v>12.1</v>
      </c>
      <c r="B584" s="694" t="s">
        <v>128</v>
      </c>
      <c r="C584" s="928" t="s">
        <v>263</v>
      </c>
      <c r="D584" s="513"/>
    </row>
    <row r="585" spans="1:4" x14ac:dyDescent="0.25">
      <c r="A585" s="693">
        <v>12.1</v>
      </c>
      <c r="B585" s="694" t="s">
        <v>128</v>
      </c>
      <c r="C585" s="928" t="s">
        <v>264</v>
      </c>
      <c r="D585" s="513"/>
    </row>
    <row r="586" spans="1:4" x14ac:dyDescent="0.25">
      <c r="A586" s="693">
        <v>12.1</v>
      </c>
      <c r="B586" s="694" t="s">
        <v>128</v>
      </c>
      <c r="C586" s="928" t="s">
        <v>265</v>
      </c>
      <c r="D586" s="513"/>
    </row>
    <row r="587" spans="1:4" x14ac:dyDescent="0.25">
      <c r="A587" s="693">
        <v>12.1</v>
      </c>
      <c r="B587" s="694" t="s">
        <v>128</v>
      </c>
      <c r="C587" s="928" t="s">
        <v>266</v>
      </c>
      <c r="D587" s="513"/>
    </row>
    <row r="588" spans="1:4" x14ac:dyDescent="0.25">
      <c r="A588" s="693">
        <v>12.1</v>
      </c>
      <c r="B588" s="694" t="s">
        <v>128</v>
      </c>
      <c r="C588" s="928" t="s">
        <v>267</v>
      </c>
      <c r="D588" s="513"/>
    </row>
    <row r="589" spans="1:4" x14ac:dyDescent="0.25">
      <c r="A589" s="693">
        <v>12.1</v>
      </c>
      <c r="B589" s="694" t="s">
        <v>128</v>
      </c>
      <c r="C589" s="928" t="s">
        <v>268</v>
      </c>
      <c r="D589" s="513"/>
    </row>
    <row r="590" spans="1:4" x14ac:dyDescent="0.25">
      <c r="A590" s="693">
        <v>12.1</v>
      </c>
      <c r="B590" s="694" t="s">
        <v>128</v>
      </c>
      <c r="C590" s="928" t="s">
        <v>269</v>
      </c>
      <c r="D590" s="513"/>
    </row>
    <row r="591" spans="1:4" x14ac:dyDescent="0.25">
      <c r="A591" s="693">
        <v>12.1</v>
      </c>
      <c r="B591" s="694" t="s">
        <v>128</v>
      </c>
      <c r="C591" s="928" t="s">
        <v>270</v>
      </c>
      <c r="D591" s="513"/>
    </row>
    <row r="592" spans="1:4" x14ac:dyDescent="0.25">
      <c r="A592" s="693">
        <v>12.1</v>
      </c>
      <c r="B592" s="694" t="s">
        <v>128</v>
      </c>
      <c r="C592" s="928" t="s">
        <v>271</v>
      </c>
      <c r="D592" s="513"/>
    </row>
    <row r="593" spans="1:4" x14ac:dyDescent="0.25">
      <c r="A593" s="693">
        <v>12.1</v>
      </c>
      <c r="B593" s="694" t="s">
        <v>128</v>
      </c>
      <c r="C593" s="928">
        <v>4809</v>
      </c>
      <c r="D593" s="513"/>
    </row>
    <row r="594" spans="1:4" x14ac:dyDescent="0.25">
      <c r="A594" s="693">
        <v>12.1</v>
      </c>
      <c r="B594" s="694" t="s">
        <v>128</v>
      </c>
      <c r="C594" s="928" t="s">
        <v>275</v>
      </c>
      <c r="D594" s="513"/>
    </row>
    <row r="595" spans="1:4" x14ac:dyDescent="0.25">
      <c r="A595" s="693">
        <v>12.1</v>
      </c>
      <c r="B595" s="694" t="s">
        <v>128</v>
      </c>
      <c r="C595" s="928" t="s">
        <v>276</v>
      </c>
      <c r="D595" s="513"/>
    </row>
    <row r="596" spans="1:4" x14ac:dyDescent="0.25">
      <c r="A596" s="693">
        <v>12.1</v>
      </c>
      <c r="B596" s="694" t="s">
        <v>128</v>
      </c>
      <c r="C596" s="928" t="s">
        <v>277</v>
      </c>
      <c r="D596" s="513"/>
    </row>
    <row r="597" spans="1:4" x14ac:dyDescent="0.25">
      <c r="A597" s="693">
        <v>12.1</v>
      </c>
      <c r="B597" s="694" t="s">
        <v>128</v>
      </c>
      <c r="C597" s="928" t="s">
        <v>278</v>
      </c>
      <c r="D597" s="513"/>
    </row>
    <row r="598" spans="1:4" x14ac:dyDescent="0.25">
      <c r="A598" s="693">
        <v>12.1</v>
      </c>
      <c r="B598" s="694" t="s">
        <v>128</v>
      </c>
      <c r="C598" s="928" t="s">
        <v>279</v>
      </c>
      <c r="D598" s="513"/>
    </row>
    <row r="599" spans="1:4" x14ac:dyDescent="0.25">
      <c r="A599" s="693">
        <v>12.1</v>
      </c>
      <c r="B599" s="694" t="s">
        <v>411</v>
      </c>
      <c r="C599" s="928">
        <v>4801</v>
      </c>
      <c r="D599" s="513"/>
    </row>
    <row r="600" spans="1:4" x14ac:dyDescent="0.25">
      <c r="A600" s="693">
        <v>12.1</v>
      </c>
      <c r="B600" s="694" t="s">
        <v>411</v>
      </c>
      <c r="C600" s="928">
        <v>480210</v>
      </c>
      <c r="D600" s="513"/>
    </row>
    <row r="601" spans="1:4" x14ac:dyDescent="0.25">
      <c r="A601" s="693">
        <v>12.1</v>
      </c>
      <c r="B601" s="694" t="s">
        <v>411</v>
      </c>
      <c r="C601" s="928">
        <v>480220</v>
      </c>
      <c r="D601" s="513"/>
    </row>
    <row r="602" spans="1:4" x14ac:dyDescent="0.25">
      <c r="A602" s="693">
        <v>12.1</v>
      </c>
      <c r="B602" s="694" t="s">
        <v>411</v>
      </c>
      <c r="C602" s="928">
        <v>480254</v>
      </c>
      <c r="D602" s="513"/>
    </row>
    <row r="603" spans="1:4" x14ac:dyDescent="0.25">
      <c r="A603" s="693">
        <v>12.1</v>
      </c>
      <c r="B603" s="694" t="s">
        <v>411</v>
      </c>
      <c r="C603" s="928">
        <v>480255</v>
      </c>
      <c r="D603" s="513"/>
    </row>
    <row r="604" spans="1:4" x14ac:dyDescent="0.25">
      <c r="A604" s="693">
        <v>12.1</v>
      </c>
      <c r="B604" s="694" t="s">
        <v>411</v>
      </c>
      <c r="C604" s="928">
        <v>480256</v>
      </c>
      <c r="D604" s="513"/>
    </row>
    <row r="605" spans="1:4" x14ac:dyDescent="0.25">
      <c r="A605" s="693">
        <v>12.1</v>
      </c>
      <c r="B605" s="694" t="s">
        <v>411</v>
      </c>
      <c r="C605" s="928">
        <v>480257</v>
      </c>
      <c r="D605" s="513"/>
    </row>
    <row r="606" spans="1:4" x14ac:dyDescent="0.25">
      <c r="A606" s="693">
        <v>12.1</v>
      </c>
      <c r="B606" s="694" t="s">
        <v>411</v>
      </c>
      <c r="C606" s="928">
        <v>480258</v>
      </c>
      <c r="D606" s="513"/>
    </row>
    <row r="607" spans="1:4" x14ac:dyDescent="0.25">
      <c r="A607" s="693">
        <v>12.1</v>
      </c>
      <c r="B607" s="694" t="s">
        <v>411</v>
      </c>
      <c r="C607" s="928">
        <v>480261</v>
      </c>
      <c r="D607" s="513"/>
    </row>
    <row r="608" spans="1:4" x14ac:dyDescent="0.25">
      <c r="A608" s="693">
        <v>12.1</v>
      </c>
      <c r="B608" s="694" t="s">
        <v>411</v>
      </c>
      <c r="C608" s="928">
        <v>480262</v>
      </c>
      <c r="D608" s="513"/>
    </row>
    <row r="609" spans="1:4" x14ac:dyDescent="0.25">
      <c r="A609" s="693">
        <v>12.1</v>
      </c>
      <c r="B609" s="694" t="s">
        <v>411</v>
      </c>
      <c r="C609" s="928">
        <v>480269</v>
      </c>
      <c r="D609" s="513"/>
    </row>
    <row r="610" spans="1:4" x14ac:dyDescent="0.25">
      <c r="A610" s="693">
        <v>12.1</v>
      </c>
      <c r="B610" s="694" t="s">
        <v>411</v>
      </c>
      <c r="C610" s="928">
        <v>4809</v>
      </c>
      <c r="D610" s="513"/>
    </row>
    <row r="611" spans="1:4" x14ac:dyDescent="0.25">
      <c r="A611" s="693">
        <v>12.1</v>
      </c>
      <c r="B611" s="694" t="s">
        <v>411</v>
      </c>
      <c r="C611" s="928">
        <v>481013</v>
      </c>
      <c r="D611" s="513"/>
    </row>
    <row r="612" spans="1:4" x14ac:dyDescent="0.25">
      <c r="A612" s="693">
        <v>12.1</v>
      </c>
      <c r="B612" s="694" t="s">
        <v>411</v>
      </c>
      <c r="C612" s="928">
        <v>481014</v>
      </c>
      <c r="D612" s="513"/>
    </row>
    <row r="613" spans="1:4" x14ac:dyDescent="0.25">
      <c r="A613" s="693">
        <v>12.1</v>
      </c>
      <c r="B613" s="694" t="s">
        <v>411</v>
      </c>
      <c r="C613" s="928">
        <v>481019</v>
      </c>
      <c r="D613" s="513"/>
    </row>
    <row r="614" spans="1:4" x14ac:dyDescent="0.25">
      <c r="A614" s="693">
        <v>12.1</v>
      </c>
      <c r="B614" s="694" t="s">
        <v>411</v>
      </c>
      <c r="C614" s="928">
        <v>481022</v>
      </c>
      <c r="D614" s="513"/>
    </row>
    <row r="615" spans="1:4" ht="15.75" thickBot="1" x14ac:dyDescent="0.3">
      <c r="A615" s="693">
        <v>12.1</v>
      </c>
      <c r="B615" s="694" t="s">
        <v>411</v>
      </c>
      <c r="C615" s="928">
        <v>481029</v>
      </c>
      <c r="D615" s="513"/>
    </row>
    <row r="616" spans="1:4" ht="15.75" thickTop="1" x14ac:dyDescent="0.25">
      <c r="A616" s="889" t="s">
        <v>395</v>
      </c>
      <c r="B616" s="916" t="s">
        <v>81</v>
      </c>
      <c r="C616" s="927">
        <v>4801</v>
      </c>
      <c r="D616" s="513"/>
    </row>
    <row r="617" spans="1:4" x14ac:dyDescent="0.25">
      <c r="A617" s="886" t="s">
        <v>395</v>
      </c>
      <c r="B617" s="913" t="s">
        <v>83</v>
      </c>
      <c r="C617" s="928" t="s">
        <v>261</v>
      </c>
      <c r="D617" s="513"/>
    </row>
    <row r="618" spans="1:4" x14ac:dyDescent="0.25">
      <c r="A618" s="886" t="s">
        <v>395</v>
      </c>
      <c r="B618" s="913" t="s">
        <v>128</v>
      </c>
      <c r="C618" s="928" t="s">
        <v>261</v>
      </c>
      <c r="D618" s="513"/>
    </row>
    <row r="619" spans="1:4" ht="15.75" thickBot="1" x14ac:dyDescent="0.3">
      <c r="A619" s="887" t="s">
        <v>395</v>
      </c>
      <c r="B619" s="914" t="s">
        <v>411</v>
      </c>
      <c r="C619" s="936" t="s">
        <v>261</v>
      </c>
      <c r="D619" s="513"/>
    </row>
    <row r="620" spans="1:4" ht="15.75" thickTop="1" x14ac:dyDescent="0.25">
      <c r="A620" s="690" t="s">
        <v>396</v>
      </c>
      <c r="B620" s="691" t="s">
        <v>81</v>
      </c>
      <c r="C620" s="931">
        <v>480261</v>
      </c>
      <c r="D620" s="513"/>
    </row>
    <row r="621" spans="1:4" x14ac:dyDescent="0.25">
      <c r="A621" s="693" t="s">
        <v>396</v>
      </c>
      <c r="B621" s="694" t="s">
        <v>81</v>
      </c>
      <c r="C621" s="695">
        <v>480262</v>
      </c>
      <c r="D621" s="513"/>
    </row>
    <row r="622" spans="1:4" x14ac:dyDescent="0.25">
      <c r="A622" s="693" t="s">
        <v>396</v>
      </c>
      <c r="B622" s="694" t="s">
        <v>81</v>
      </c>
      <c r="C622" s="695">
        <v>480269</v>
      </c>
      <c r="D622" s="513"/>
    </row>
    <row r="623" spans="1:4" x14ac:dyDescent="0.25">
      <c r="A623" s="886" t="s">
        <v>396</v>
      </c>
      <c r="B623" s="913" t="s">
        <v>83</v>
      </c>
      <c r="C623" s="928" t="s">
        <v>269</v>
      </c>
      <c r="D623" s="513"/>
    </row>
    <row r="624" spans="1:4" x14ac:dyDescent="0.25">
      <c r="A624" s="878" t="s">
        <v>396</v>
      </c>
      <c r="B624" s="907" t="s">
        <v>83</v>
      </c>
      <c r="C624" s="937" t="s">
        <v>270</v>
      </c>
      <c r="D624" s="513"/>
    </row>
    <row r="625" spans="1:4" x14ac:dyDescent="0.25">
      <c r="A625" s="878" t="s">
        <v>396</v>
      </c>
      <c r="B625" s="907" t="s">
        <v>83</v>
      </c>
      <c r="C625" s="937" t="s">
        <v>271</v>
      </c>
      <c r="D625" s="513"/>
    </row>
    <row r="626" spans="1:4" x14ac:dyDescent="0.25">
      <c r="A626" s="878" t="s">
        <v>396</v>
      </c>
      <c r="B626" s="907" t="s">
        <v>128</v>
      </c>
      <c r="C626" s="937" t="s">
        <v>269</v>
      </c>
      <c r="D626" s="513"/>
    </row>
    <row r="627" spans="1:4" x14ac:dyDescent="0.25">
      <c r="A627" s="878" t="s">
        <v>396</v>
      </c>
      <c r="B627" s="907" t="s">
        <v>128</v>
      </c>
      <c r="C627" s="937" t="s">
        <v>270</v>
      </c>
      <c r="D627" s="513"/>
    </row>
    <row r="628" spans="1:4" x14ac:dyDescent="0.25">
      <c r="A628" s="885" t="s">
        <v>396</v>
      </c>
      <c r="B628" s="912" t="s">
        <v>128</v>
      </c>
      <c r="C628" s="703" t="s">
        <v>271</v>
      </c>
      <c r="D628" s="513"/>
    </row>
    <row r="629" spans="1:4" x14ac:dyDescent="0.25">
      <c r="A629" s="878" t="s">
        <v>396</v>
      </c>
      <c r="B629" s="912" t="s">
        <v>411</v>
      </c>
      <c r="C629" s="703">
        <v>480261</v>
      </c>
      <c r="D629" s="513"/>
    </row>
    <row r="630" spans="1:4" x14ac:dyDescent="0.25">
      <c r="A630" s="878" t="s">
        <v>396</v>
      </c>
      <c r="B630" s="912" t="s">
        <v>411</v>
      </c>
      <c r="C630" s="703">
        <v>480262</v>
      </c>
      <c r="D630" s="513"/>
    </row>
    <row r="631" spans="1:4" ht="15.75" thickBot="1" x14ac:dyDescent="0.3">
      <c r="A631" s="885" t="s">
        <v>396</v>
      </c>
      <c r="B631" s="912" t="s">
        <v>411</v>
      </c>
      <c r="C631" s="703">
        <v>480269</v>
      </c>
      <c r="D631" s="513"/>
    </row>
    <row r="632" spans="1:4" ht="15.75" thickTop="1" x14ac:dyDescent="0.25">
      <c r="A632" s="690" t="s">
        <v>397</v>
      </c>
      <c r="B632" s="691" t="s">
        <v>81</v>
      </c>
      <c r="C632" s="931">
        <v>480210</v>
      </c>
      <c r="D632" s="513"/>
    </row>
    <row r="633" spans="1:4" x14ac:dyDescent="0.25">
      <c r="A633" s="693" t="s">
        <v>397</v>
      </c>
      <c r="B633" s="694" t="s">
        <v>81</v>
      </c>
      <c r="C633" s="695">
        <v>480220</v>
      </c>
      <c r="D633" s="513"/>
    </row>
    <row r="634" spans="1:4" x14ac:dyDescent="0.25">
      <c r="A634" s="693" t="s">
        <v>397</v>
      </c>
      <c r="B634" s="694" t="s">
        <v>81</v>
      </c>
      <c r="C634" s="695">
        <v>480254</v>
      </c>
      <c r="D634" s="513"/>
    </row>
    <row r="635" spans="1:4" x14ac:dyDescent="0.25">
      <c r="A635" s="693" t="s">
        <v>397</v>
      </c>
      <c r="B635" s="694" t="s">
        <v>81</v>
      </c>
      <c r="C635" s="695">
        <v>480255</v>
      </c>
      <c r="D635" s="513"/>
    </row>
    <row r="636" spans="1:4" x14ac:dyDescent="0.25">
      <c r="A636" s="693" t="s">
        <v>397</v>
      </c>
      <c r="B636" s="694" t="s">
        <v>81</v>
      </c>
      <c r="C636" s="695">
        <v>480256</v>
      </c>
      <c r="D636" s="513"/>
    </row>
    <row r="637" spans="1:4" x14ac:dyDescent="0.25">
      <c r="A637" s="693" t="s">
        <v>397</v>
      </c>
      <c r="B637" s="694" t="s">
        <v>81</v>
      </c>
      <c r="C637" s="695">
        <v>480257</v>
      </c>
      <c r="D637" s="513"/>
    </row>
    <row r="638" spans="1:4" x14ac:dyDescent="0.25">
      <c r="A638" s="693" t="s">
        <v>397</v>
      </c>
      <c r="B638" s="694" t="s">
        <v>81</v>
      </c>
      <c r="C638" s="695">
        <v>480258</v>
      </c>
      <c r="D638" s="513"/>
    </row>
    <row r="639" spans="1:4" x14ac:dyDescent="0.25">
      <c r="A639" s="877" t="s">
        <v>397</v>
      </c>
      <c r="B639" s="906" t="s">
        <v>83</v>
      </c>
      <c r="C639" s="934" t="s">
        <v>262</v>
      </c>
      <c r="D639" s="513"/>
    </row>
    <row r="640" spans="1:4" x14ac:dyDescent="0.25">
      <c r="A640" s="878" t="s">
        <v>397</v>
      </c>
      <c r="B640" s="907" t="s">
        <v>83</v>
      </c>
      <c r="C640" s="937" t="s">
        <v>263</v>
      </c>
      <c r="D640" s="513"/>
    </row>
    <row r="641" spans="1:4" x14ac:dyDescent="0.25">
      <c r="A641" s="878" t="s">
        <v>397</v>
      </c>
      <c r="B641" s="907" t="s">
        <v>83</v>
      </c>
      <c r="C641" s="937" t="s">
        <v>264</v>
      </c>
      <c r="D641" s="513"/>
    </row>
    <row r="642" spans="1:4" x14ac:dyDescent="0.25">
      <c r="A642" s="878" t="s">
        <v>397</v>
      </c>
      <c r="B642" s="907" t="s">
        <v>83</v>
      </c>
      <c r="C642" s="937" t="s">
        <v>265</v>
      </c>
      <c r="D642" s="513"/>
    </row>
    <row r="643" spans="1:4" x14ac:dyDescent="0.25">
      <c r="A643" s="878" t="s">
        <v>397</v>
      </c>
      <c r="B643" s="907" t="s">
        <v>83</v>
      </c>
      <c r="C643" s="937" t="s">
        <v>266</v>
      </c>
      <c r="D643" s="513"/>
    </row>
    <row r="644" spans="1:4" x14ac:dyDescent="0.25">
      <c r="A644" s="878" t="s">
        <v>397</v>
      </c>
      <c r="B644" s="907" t="s">
        <v>83</v>
      </c>
      <c r="C644" s="937" t="s">
        <v>267</v>
      </c>
      <c r="D644" s="513"/>
    </row>
    <row r="645" spans="1:4" x14ac:dyDescent="0.25">
      <c r="A645" s="878" t="s">
        <v>397</v>
      </c>
      <c r="B645" s="907" t="s">
        <v>83</v>
      </c>
      <c r="C645" s="937" t="s">
        <v>268</v>
      </c>
      <c r="D645" s="513"/>
    </row>
    <row r="646" spans="1:4" x14ac:dyDescent="0.25">
      <c r="A646" s="878" t="s">
        <v>397</v>
      </c>
      <c r="B646" s="907" t="s">
        <v>128</v>
      </c>
      <c r="C646" s="937" t="s">
        <v>262</v>
      </c>
      <c r="D646" s="513"/>
    </row>
    <row r="647" spans="1:4" x14ac:dyDescent="0.25">
      <c r="A647" s="878" t="s">
        <v>397</v>
      </c>
      <c r="B647" s="907" t="s">
        <v>128</v>
      </c>
      <c r="C647" s="937" t="s">
        <v>263</v>
      </c>
      <c r="D647" s="513"/>
    </row>
    <row r="648" spans="1:4" x14ac:dyDescent="0.25">
      <c r="A648" s="878" t="s">
        <v>397</v>
      </c>
      <c r="B648" s="907" t="s">
        <v>128</v>
      </c>
      <c r="C648" s="937" t="s">
        <v>264</v>
      </c>
      <c r="D648" s="513"/>
    </row>
    <row r="649" spans="1:4" x14ac:dyDescent="0.25">
      <c r="A649" s="878" t="s">
        <v>397</v>
      </c>
      <c r="B649" s="907" t="s">
        <v>128</v>
      </c>
      <c r="C649" s="937" t="s">
        <v>265</v>
      </c>
      <c r="D649" s="513"/>
    </row>
    <row r="650" spans="1:4" x14ac:dyDescent="0.25">
      <c r="A650" s="878" t="s">
        <v>397</v>
      </c>
      <c r="B650" s="907" t="s">
        <v>128</v>
      </c>
      <c r="C650" s="937" t="s">
        <v>266</v>
      </c>
      <c r="D650" s="513"/>
    </row>
    <row r="651" spans="1:4" x14ac:dyDescent="0.25">
      <c r="A651" s="878" t="s">
        <v>397</v>
      </c>
      <c r="B651" s="907" t="s">
        <v>128</v>
      </c>
      <c r="C651" s="937" t="s">
        <v>267</v>
      </c>
      <c r="D651" s="513"/>
    </row>
    <row r="652" spans="1:4" x14ac:dyDescent="0.25">
      <c r="A652" s="885" t="s">
        <v>397</v>
      </c>
      <c r="B652" s="912" t="s">
        <v>128</v>
      </c>
      <c r="C652" s="703" t="s">
        <v>268</v>
      </c>
      <c r="D652" s="513"/>
    </row>
    <row r="653" spans="1:4" x14ac:dyDescent="0.25">
      <c r="A653" s="878" t="s">
        <v>397</v>
      </c>
      <c r="B653" s="907" t="s">
        <v>411</v>
      </c>
      <c r="C653" s="937">
        <v>480210</v>
      </c>
      <c r="D653" s="513"/>
    </row>
    <row r="654" spans="1:4" x14ac:dyDescent="0.25">
      <c r="A654" s="885" t="s">
        <v>397</v>
      </c>
      <c r="B654" s="912" t="s">
        <v>411</v>
      </c>
      <c r="C654" s="703">
        <v>480220</v>
      </c>
      <c r="D654" s="513"/>
    </row>
    <row r="655" spans="1:4" x14ac:dyDescent="0.25">
      <c r="A655" s="878" t="s">
        <v>397</v>
      </c>
      <c r="B655" s="907" t="s">
        <v>411</v>
      </c>
      <c r="C655" s="937">
        <v>480254</v>
      </c>
      <c r="D655" s="513"/>
    </row>
    <row r="656" spans="1:4" x14ac:dyDescent="0.25">
      <c r="A656" s="885" t="s">
        <v>397</v>
      </c>
      <c r="B656" s="912" t="s">
        <v>411</v>
      </c>
      <c r="C656" s="703">
        <v>480255</v>
      </c>
      <c r="D656" s="513"/>
    </row>
    <row r="657" spans="1:4" x14ac:dyDescent="0.25">
      <c r="A657" s="878" t="s">
        <v>397</v>
      </c>
      <c r="B657" s="907" t="s">
        <v>411</v>
      </c>
      <c r="C657" s="937">
        <v>480256</v>
      </c>
      <c r="D657" s="513"/>
    </row>
    <row r="658" spans="1:4" x14ac:dyDescent="0.25">
      <c r="A658" s="885" t="s">
        <v>397</v>
      </c>
      <c r="B658" s="912" t="s">
        <v>411</v>
      </c>
      <c r="C658" s="703">
        <v>480257</v>
      </c>
      <c r="D658" s="513"/>
    </row>
    <row r="659" spans="1:4" ht="15.75" thickBot="1" x14ac:dyDescent="0.3">
      <c r="A659" s="878" t="s">
        <v>397</v>
      </c>
      <c r="B659" s="907" t="s">
        <v>411</v>
      </c>
      <c r="C659" s="937">
        <v>480258</v>
      </c>
      <c r="D659" s="513"/>
    </row>
    <row r="660" spans="1:4" ht="15.75" thickTop="1" x14ac:dyDescent="0.25">
      <c r="A660" s="890" t="s">
        <v>398</v>
      </c>
      <c r="B660" s="916" t="s">
        <v>81</v>
      </c>
      <c r="C660" s="931">
        <v>4809</v>
      </c>
      <c r="D660" s="513"/>
    </row>
    <row r="661" spans="1:4" x14ac:dyDescent="0.25">
      <c r="A661" s="877" t="s">
        <v>398</v>
      </c>
      <c r="B661" s="913" t="s">
        <v>81</v>
      </c>
      <c r="C661" s="695">
        <v>481013</v>
      </c>
      <c r="D661" s="513"/>
    </row>
    <row r="662" spans="1:4" x14ac:dyDescent="0.25">
      <c r="A662" s="877" t="s">
        <v>398</v>
      </c>
      <c r="B662" s="913" t="s">
        <v>81</v>
      </c>
      <c r="C662" s="695">
        <v>481014</v>
      </c>
      <c r="D662" s="513"/>
    </row>
    <row r="663" spans="1:4" x14ac:dyDescent="0.25">
      <c r="A663" s="877" t="s">
        <v>398</v>
      </c>
      <c r="B663" s="913" t="s">
        <v>81</v>
      </c>
      <c r="C663" s="695">
        <v>481019</v>
      </c>
      <c r="D663" s="513"/>
    </row>
    <row r="664" spans="1:4" x14ac:dyDescent="0.25">
      <c r="A664" s="877" t="s">
        <v>398</v>
      </c>
      <c r="B664" s="913" t="s">
        <v>81</v>
      </c>
      <c r="C664" s="695">
        <v>481022</v>
      </c>
      <c r="D664" s="513"/>
    </row>
    <row r="665" spans="1:4" x14ac:dyDescent="0.25">
      <c r="A665" s="877" t="s">
        <v>398</v>
      </c>
      <c r="B665" s="913" t="s">
        <v>81</v>
      </c>
      <c r="C665" s="695">
        <v>481029</v>
      </c>
      <c r="D665" s="513"/>
    </row>
    <row r="666" spans="1:4" x14ac:dyDescent="0.25">
      <c r="A666" s="877" t="s">
        <v>398</v>
      </c>
      <c r="B666" s="906" t="s">
        <v>83</v>
      </c>
      <c r="C666" s="934">
        <v>4809</v>
      </c>
      <c r="D666" s="513"/>
    </row>
    <row r="667" spans="1:4" x14ac:dyDescent="0.25">
      <c r="A667" s="878" t="s">
        <v>398</v>
      </c>
      <c r="B667" s="907" t="s">
        <v>83</v>
      </c>
      <c r="C667" s="937" t="s">
        <v>275</v>
      </c>
      <c r="D667" s="513"/>
    </row>
    <row r="668" spans="1:4" x14ac:dyDescent="0.25">
      <c r="A668" s="878" t="s">
        <v>398</v>
      </c>
      <c r="B668" s="907" t="s">
        <v>83</v>
      </c>
      <c r="C668" s="937" t="s">
        <v>276</v>
      </c>
      <c r="D668" s="513"/>
    </row>
    <row r="669" spans="1:4" x14ac:dyDescent="0.25">
      <c r="A669" s="878" t="s">
        <v>398</v>
      </c>
      <c r="B669" s="907" t="s">
        <v>83</v>
      </c>
      <c r="C669" s="937" t="s">
        <v>277</v>
      </c>
      <c r="D669" s="513"/>
    </row>
    <row r="670" spans="1:4" x14ac:dyDescent="0.25">
      <c r="A670" s="878" t="s">
        <v>398</v>
      </c>
      <c r="B670" s="907" t="s">
        <v>83</v>
      </c>
      <c r="C670" s="937" t="s">
        <v>278</v>
      </c>
      <c r="D670" s="513"/>
    </row>
    <row r="671" spans="1:4" x14ac:dyDescent="0.25">
      <c r="A671" s="878" t="s">
        <v>398</v>
      </c>
      <c r="B671" s="907" t="s">
        <v>83</v>
      </c>
      <c r="C671" s="937" t="s">
        <v>279</v>
      </c>
      <c r="D671" s="513"/>
    </row>
    <row r="672" spans="1:4" x14ac:dyDescent="0.25">
      <c r="A672" s="878" t="s">
        <v>398</v>
      </c>
      <c r="B672" s="907" t="s">
        <v>128</v>
      </c>
      <c r="C672" s="937">
        <v>4809</v>
      </c>
      <c r="D672" s="513"/>
    </row>
    <row r="673" spans="1:4" x14ac:dyDescent="0.25">
      <c r="A673" s="878" t="s">
        <v>398</v>
      </c>
      <c r="B673" s="907" t="s">
        <v>128</v>
      </c>
      <c r="C673" s="937" t="s">
        <v>275</v>
      </c>
      <c r="D673" s="513"/>
    </row>
    <row r="674" spans="1:4" x14ac:dyDescent="0.25">
      <c r="A674" s="878" t="s">
        <v>398</v>
      </c>
      <c r="B674" s="907" t="s">
        <v>128</v>
      </c>
      <c r="C674" s="937" t="s">
        <v>276</v>
      </c>
      <c r="D674" s="513"/>
    </row>
    <row r="675" spans="1:4" x14ac:dyDescent="0.25">
      <c r="A675" s="878" t="s">
        <v>398</v>
      </c>
      <c r="B675" s="907" t="s">
        <v>128</v>
      </c>
      <c r="C675" s="937" t="s">
        <v>277</v>
      </c>
      <c r="D675" s="513"/>
    </row>
    <row r="676" spans="1:4" x14ac:dyDescent="0.25">
      <c r="A676" s="878" t="s">
        <v>398</v>
      </c>
      <c r="B676" s="907" t="s">
        <v>128</v>
      </c>
      <c r="C676" s="937" t="s">
        <v>278</v>
      </c>
      <c r="D676" s="513"/>
    </row>
    <row r="677" spans="1:4" x14ac:dyDescent="0.25">
      <c r="A677" s="885" t="s">
        <v>398</v>
      </c>
      <c r="B677" s="912" t="s">
        <v>128</v>
      </c>
      <c r="C677" s="703" t="s">
        <v>279</v>
      </c>
      <c r="D677" s="513"/>
    </row>
    <row r="678" spans="1:4" x14ac:dyDescent="0.25">
      <c r="A678" s="878" t="s">
        <v>398</v>
      </c>
      <c r="B678" s="912" t="s">
        <v>411</v>
      </c>
      <c r="C678" s="703">
        <v>4809</v>
      </c>
      <c r="D678" s="513"/>
    </row>
    <row r="679" spans="1:4" x14ac:dyDescent="0.25">
      <c r="A679" s="885" t="s">
        <v>398</v>
      </c>
      <c r="B679" s="912" t="s">
        <v>411</v>
      </c>
      <c r="C679" s="703">
        <v>481013</v>
      </c>
      <c r="D679" s="513"/>
    </row>
    <row r="680" spans="1:4" x14ac:dyDescent="0.25">
      <c r="A680" s="878" t="s">
        <v>398</v>
      </c>
      <c r="B680" s="912" t="s">
        <v>411</v>
      </c>
      <c r="C680" s="703">
        <v>481014</v>
      </c>
      <c r="D680" s="513"/>
    </row>
    <row r="681" spans="1:4" x14ac:dyDescent="0.25">
      <c r="A681" s="885" t="s">
        <v>398</v>
      </c>
      <c r="B681" s="912" t="s">
        <v>411</v>
      </c>
      <c r="C681" s="703">
        <v>481019</v>
      </c>
      <c r="D681" s="513"/>
    </row>
    <row r="682" spans="1:4" x14ac:dyDescent="0.25">
      <c r="A682" s="878" t="s">
        <v>398</v>
      </c>
      <c r="B682" s="912" t="s">
        <v>411</v>
      </c>
      <c r="C682" s="703">
        <v>481022</v>
      </c>
      <c r="D682" s="513"/>
    </row>
    <row r="683" spans="1:4" ht="15.75" thickBot="1" x14ac:dyDescent="0.3">
      <c r="A683" s="885" t="s">
        <v>398</v>
      </c>
      <c r="B683" s="912" t="s">
        <v>411</v>
      </c>
      <c r="C683" s="936">
        <v>481029</v>
      </c>
      <c r="D683" s="513"/>
    </row>
    <row r="684" spans="1:4" ht="15.75" thickTop="1" x14ac:dyDescent="0.25">
      <c r="A684" s="889">
        <v>12.2</v>
      </c>
      <c r="B684" s="916" t="s">
        <v>81</v>
      </c>
      <c r="C684" s="938">
        <v>4803</v>
      </c>
      <c r="D684" s="513"/>
    </row>
    <row r="685" spans="1:4" x14ac:dyDescent="0.25">
      <c r="A685" s="877">
        <v>12.2</v>
      </c>
      <c r="B685" s="906" t="s">
        <v>83</v>
      </c>
      <c r="C685" s="934" t="s">
        <v>272</v>
      </c>
      <c r="D685" s="513"/>
    </row>
    <row r="686" spans="1:4" x14ac:dyDescent="0.25">
      <c r="A686" s="886">
        <v>12.2</v>
      </c>
      <c r="B686" s="913" t="s">
        <v>128</v>
      </c>
      <c r="C686" s="935" t="s">
        <v>272</v>
      </c>
      <c r="D686" s="513"/>
    </row>
    <row r="687" spans="1:4" ht="15.75" thickBot="1" x14ac:dyDescent="0.3">
      <c r="A687" s="887">
        <v>12.2</v>
      </c>
      <c r="B687" s="914" t="s">
        <v>411</v>
      </c>
      <c r="C687" s="936" t="s">
        <v>272</v>
      </c>
      <c r="D687" s="513"/>
    </row>
    <row r="688" spans="1:4" ht="15.75" thickTop="1" x14ac:dyDescent="0.25">
      <c r="A688" s="889">
        <v>12.3</v>
      </c>
      <c r="B688" s="916" t="s">
        <v>81</v>
      </c>
      <c r="C688" s="931">
        <v>480411</v>
      </c>
      <c r="D688" s="513"/>
    </row>
    <row r="689" spans="1:4" x14ac:dyDescent="0.25">
      <c r="A689" s="886">
        <v>12.3</v>
      </c>
      <c r="B689" s="913" t="s">
        <v>81</v>
      </c>
      <c r="C689" s="695">
        <v>480419</v>
      </c>
      <c r="D689" s="513"/>
    </row>
    <row r="690" spans="1:4" x14ac:dyDescent="0.25">
      <c r="A690" s="886">
        <v>12.3</v>
      </c>
      <c r="B690" s="913" t="s">
        <v>81</v>
      </c>
      <c r="C690" s="695">
        <v>480421</v>
      </c>
      <c r="D690" s="513"/>
    </row>
    <row r="691" spans="1:4" x14ac:dyDescent="0.25">
      <c r="A691" s="886">
        <v>12.3</v>
      </c>
      <c r="B691" s="913" t="s">
        <v>81</v>
      </c>
      <c r="C691" s="695">
        <v>480429</v>
      </c>
      <c r="D691" s="513"/>
    </row>
    <row r="692" spans="1:4" x14ac:dyDescent="0.25">
      <c r="A692" s="886">
        <v>12.3</v>
      </c>
      <c r="B692" s="913" t="s">
        <v>81</v>
      </c>
      <c r="C692" s="695">
        <v>480431</v>
      </c>
      <c r="D692" s="513"/>
    </row>
    <row r="693" spans="1:4" x14ac:dyDescent="0.25">
      <c r="A693" s="886">
        <v>12.3</v>
      </c>
      <c r="B693" s="913" t="s">
        <v>81</v>
      </c>
      <c r="C693" s="695">
        <v>480439</v>
      </c>
      <c r="D693" s="513"/>
    </row>
    <row r="694" spans="1:4" x14ac:dyDescent="0.25">
      <c r="A694" s="886">
        <v>12.3</v>
      </c>
      <c r="B694" s="913" t="s">
        <v>81</v>
      </c>
      <c r="C694" s="695">
        <v>480442</v>
      </c>
      <c r="D694" s="513"/>
    </row>
    <row r="695" spans="1:4" x14ac:dyDescent="0.25">
      <c r="A695" s="886">
        <v>12.3</v>
      </c>
      <c r="B695" s="913" t="s">
        <v>81</v>
      </c>
      <c r="C695" s="695">
        <v>480449</v>
      </c>
      <c r="D695" s="513"/>
    </row>
    <row r="696" spans="1:4" x14ac:dyDescent="0.25">
      <c r="A696" s="886">
        <v>12.3</v>
      </c>
      <c r="B696" s="913" t="s">
        <v>81</v>
      </c>
      <c r="C696" s="695">
        <v>480451</v>
      </c>
      <c r="D696" s="513"/>
    </row>
    <row r="697" spans="1:4" x14ac:dyDescent="0.25">
      <c r="A697" s="886">
        <v>12.3</v>
      </c>
      <c r="B697" s="913" t="s">
        <v>81</v>
      </c>
      <c r="C697" s="695">
        <v>480452</v>
      </c>
      <c r="D697" s="513"/>
    </row>
    <row r="698" spans="1:4" x14ac:dyDescent="0.25">
      <c r="A698" s="886">
        <v>12.3</v>
      </c>
      <c r="B698" s="913" t="s">
        <v>81</v>
      </c>
      <c r="C698" s="695">
        <v>480459</v>
      </c>
      <c r="D698" s="513"/>
    </row>
    <row r="699" spans="1:4" x14ac:dyDescent="0.25">
      <c r="A699" s="886">
        <v>12.3</v>
      </c>
      <c r="B699" s="913" t="s">
        <v>81</v>
      </c>
      <c r="C699" s="695">
        <v>480511</v>
      </c>
      <c r="D699" s="513"/>
    </row>
    <row r="700" spans="1:4" x14ac:dyDescent="0.25">
      <c r="A700" s="886">
        <v>12.3</v>
      </c>
      <c r="B700" s="913" t="s">
        <v>81</v>
      </c>
      <c r="C700" s="695">
        <v>480512</v>
      </c>
      <c r="D700" s="513"/>
    </row>
    <row r="701" spans="1:4" x14ac:dyDescent="0.25">
      <c r="A701" s="886">
        <v>12.3</v>
      </c>
      <c r="B701" s="913" t="s">
        <v>81</v>
      </c>
      <c r="C701" s="695">
        <v>480519</v>
      </c>
      <c r="D701" s="513"/>
    </row>
    <row r="702" spans="1:4" x14ac:dyDescent="0.25">
      <c r="A702" s="886">
        <v>12.3</v>
      </c>
      <c r="B702" s="913" t="s">
        <v>81</v>
      </c>
      <c r="C702" s="695">
        <v>480524</v>
      </c>
      <c r="D702" s="513"/>
    </row>
    <row r="703" spans="1:4" x14ac:dyDescent="0.25">
      <c r="A703" s="886">
        <v>12.3</v>
      </c>
      <c r="B703" s="913" t="s">
        <v>81</v>
      </c>
      <c r="C703" s="695">
        <v>480525</v>
      </c>
      <c r="D703" s="513"/>
    </row>
    <row r="704" spans="1:4" x14ac:dyDescent="0.25">
      <c r="A704" s="886">
        <v>12.3</v>
      </c>
      <c r="B704" s="913" t="s">
        <v>81</v>
      </c>
      <c r="C704" s="695">
        <v>480530</v>
      </c>
      <c r="D704" s="513"/>
    </row>
    <row r="705" spans="1:4" x14ac:dyDescent="0.25">
      <c r="A705" s="886">
        <v>12.3</v>
      </c>
      <c r="B705" s="913" t="s">
        <v>81</v>
      </c>
      <c r="C705" s="695">
        <v>480591</v>
      </c>
      <c r="D705" s="513"/>
    </row>
    <row r="706" spans="1:4" x14ac:dyDescent="0.25">
      <c r="A706" s="886">
        <v>12.3</v>
      </c>
      <c r="B706" s="913" t="s">
        <v>81</v>
      </c>
      <c r="C706" s="695">
        <v>480592</v>
      </c>
      <c r="D706" s="513"/>
    </row>
    <row r="707" spans="1:4" x14ac:dyDescent="0.25">
      <c r="A707" s="886">
        <v>12.3</v>
      </c>
      <c r="B707" s="913" t="s">
        <v>81</v>
      </c>
      <c r="C707" s="695">
        <v>480593</v>
      </c>
      <c r="D707" s="513"/>
    </row>
    <row r="708" spans="1:4" x14ac:dyDescent="0.25">
      <c r="A708" s="886">
        <v>12.3</v>
      </c>
      <c r="B708" s="913" t="s">
        <v>81</v>
      </c>
      <c r="C708" s="695">
        <v>480610</v>
      </c>
      <c r="D708" s="513"/>
    </row>
    <row r="709" spans="1:4" x14ac:dyDescent="0.25">
      <c r="A709" s="886">
        <v>12.3</v>
      </c>
      <c r="B709" s="913" t="s">
        <v>81</v>
      </c>
      <c r="C709" s="695">
        <v>480620</v>
      </c>
      <c r="D709" s="513"/>
    </row>
    <row r="710" spans="1:4" x14ac:dyDescent="0.25">
      <c r="A710" s="886">
        <v>12.3</v>
      </c>
      <c r="B710" s="913" t="s">
        <v>81</v>
      </c>
      <c r="C710" s="695">
        <v>480640</v>
      </c>
      <c r="D710" s="513"/>
    </row>
    <row r="711" spans="1:4" x14ac:dyDescent="0.25">
      <c r="A711" s="886">
        <v>12.3</v>
      </c>
      <c r="B711" s="913" t="s">
        <v>81</v>
      </c>
      <c r="C711" s="695">
        <v>4808</v>
      </c>
      <c r="D711" s="513"/>
    </row>
    <row r="712" spans="1:4" x14ac:dyDescent="0.25">
      <c r="A712" s="886">
        <v>12.3</v>
      </c>
      <c r="B712" s="913" t="s">
        <v>81</v>
      </c>
      <c r="C712" s="695">
        <v>481031</v>
      </c>
      <c r="D712" s="513"/>
    </row>
    <row r="713" spans="1:4" x14ac:dyDescent="0.25">
      <c r="A713" s="886">
        <v>12.3</v>
      </c>
      <c r="B713" s="913" t="s">
        <v>81</v>
      </c>
      <c r="C713" s="695">
        <v>481032</v>
      </c>
      <c r="D713" s="513"/>
    </row>
    <row r="714" spans="1:4" x14ac:dyDescent="0.25">
      <c r="A714" s="886">
        <v>12.3</v>
      </c>
      <c r="B714" s="913" t="s">
        <v>81</v>
      </c>
      <c r="C714" s="695">
        <v>481039</v>
      </c>
      <c r="D714" s="513"/>
    </row>
    <row r="715" spans="1:4" x14ac:dyDescent="0.25">
      <c r="A715" s="886">
        <v>12.3</v>
      </c>
      <c r="B715" s="913" t="s">
        <v>81</v>
      </c>
      <c r="C715" s="695">
        <v>481092</v>
      </c>
      <c r="D715" s="513"/>
    </row>
    <row r="716" spans="1:4" x14ac:dyDescent="0.25">
      <c r="A716" s="886">
        <v>12.3</v>
      </c>
      <c r="B716" s="913" t="s">
        <v>81</v>
      </c>
      <c r="C716" s="695">
        <v>481099</v>
      </c>
      <c r="D716" s="513"/>
    </row>
    <row r="717" spans="1:4" x14ac:dyDescent="0.25">
      <c r="A717" s="886">
        <v>12.3</v>
      </c>
      <c r="B717" s="913" t="s">
        <v>81</v>
      </c>
      <c r="C717" s="695">
        <v>481151</v>
      </c>
      <c r="D717" s="513"/>
    </row>
    <row r="718" spans="1:4" x14ac:dyDescent="0.25">
      <c r="A718" s="886">
        <v>12.3</v>
      </c>
      <c r="B718" s="913" t="s">
        <v>81</v>
      </c>
      <c r="C718" s="935">
        <v>481159</v>
      </c>
      <c r="D718" s="513"/>
    </row>
    <row r="719" spans="1:4" x14ac:dyDescent="0.25">
      <c r="A719" s="877">
        <v>12.3</v>
      </c>
      <c r="B719" s="906" t="s">
        <v>83</v>
      </c>
      <c r="C719" s="943">
        <v>480411</v>
      </c>
      <c r="D719" s="513"/>
    </row>
    <row r="720" spans="1:4" x14ac:dyDescent="0.25">
      <c r="A720" s="886">
        <v>12.3</v>
      </c>
      <c r="B720" s="913" t="s">
        <v>83</v>
      </c>
      <c r="C720" s="944">
        <v>480419</v>
      </c>
      <c r="D720" s="513"/>
    </row>
    <row r="721" spans="1:4" x14ac:dyDescent="0.25">
      <c r="A721" s="886">
        <v>12.3</v>
      </c>
      <c r="B721" s="913" t="s">
        <v>83</v>
      </c>
      <c r="C721" s="944">
        <v>480421</v>
      </c>
      <c r="D721" s="513"/>
    </row>
    <row r="722" spans="1:4" x14ac:dyDescent="0.25">
      <c r="A722" s="886">
        <v>12.3</v>
      </c>
      <c r="B722" s="913" t="s">
        <v>83</v>
      </c>
      <c r="C722" s="944">
        <v>480429</v>
      </c>
      <c r="D722" s="513"/>
    </row>
    <row r="723" spans="1:4" x14ac:dyDescent="0.25">
      <c r="A723" s="886">
        <v>12.3</v>
      </c>
      <c r="B723" s="913" t="s">
        <v>83</v>
      </c>
      <c r="C723" s="944">
        <v>480431</v>
      </c>
      <c r="D723" s="513"/>
    </row>
    <row r="724" spans="1:4" x14ac:dyDescent="0.25">
      <c r="A724" s="886">
        <v>12.3</v>
      </c>
      <c r="B724" s="913" t="s">
        <v>83</v>
      </c>
      <c r="C724" s="944">
        <v>480439</v>
      </c>
      <c r="D724" s="513"/>
    </row>
    <row r="725" spans="1:4" x14ac:dyDescent="0.25">
      <c r="A725" s="886">
        <v>12.3</v>
      </c>
      <c r="B725" s="913" t="s">
        <v>83</v>
      </c>
      <c r="C725" s="944">
        <v>480442</v>
      </c>
      <c r="D725" s="513"/>
    </row>
    <row r="726" spans="1:4" x14ac:dyDescent="0.25">
      <c r="A726" s="886">
        <v>12.3</v>
      </c>
      <c r="B726" s="913" t="s">
        <v>83</v>
      </c>
      <c r="C726" s="944">
        <v>480449</v>
      </c>
      <c r="D726" s="513"/>
    </row>
    <row r="727" spans="1:4" x14ac:dyDescent="0.25">
      <c r="A727" s="886">
        <v>12.3</v>
      </c>
      <c r="B727" s="913" t="s">
        <v>83</v>
      </c>
      <c r="C727" s="944">
        <v>480451</v>
      </c>
      <c r="D727" s="513"/>
    </row>
    <row r="728" spans="1:4" x14ac:dyDescent="0.25">
      <c r="A728" s="886">
        <v>12.3</v>
      </c>
      <c r="B728" s="913" t="s">
        <v>83</v>
      </c>
      <c r="C728" s="944">
        <v>480452</v>
      </c>
      <c r="D728" s="513"/>
    </row>
    <row r="729" spans="1:4" x14ac:dyDescent="0.25">
      <c r="A729" s="886">
        <v>12.3</v>
      </c>
      <c r="B729" s="913" t="s">
        <v>83</v>
      </c>
      <c r="C729" s="944">
        <v>480459</v>
      </c>
      <c r="D729" s="513"/>
    </row>
    <row r="730" spans="1:4" x14ac:dyDescent="0.25">
      <c r="A730" s="886">
        <v>12.3</v>
      </c>
      <c r="B730" s="913" t="s">
        <v>83</v>
      </c>
      <c r="C730" s="944">
        <v>480511</v>
      </c>
      <c r="D730" s="513"/>
    </row>
    <row r="731" spans="1:4" x14ac:dyDescent="0.25">
      <c r="A731" s="886">
        <v>12.3</v>
      </c>
      <c r="B731" s="913" t="s">
        <v>83</v>
      </c>
      <c r="C731" s="944">
        <v>480512</v>
      </c>
      <c r="D731" s="513"/>
    </row>
    <row r="732" spans="1:4" x14ac:dyDescent="0.25">
      <c r="A732" s="886">
        <v>12.3</v>
      </c>
      <c r="B732" s="913" t="s">
        <v>83</v>
      </c>
      <c r="C732" s="944">
        <v>480519</v>
      </c>
      <c r="D732" s="513"/>
    </row>
    <row r="733" spans="1:4" x14ac:dyDescent="0.25">
      <c r="A733" s="886">
        <v>12.3</v>
      </c>
      <c r="B733" s="913" t="s">
        <v>83</v>
      </c>
      <c r="C733" s="944">
        <v>480524</v>
      </c>
      <c r="D733" s="513"/>
    </row>
    <row r="734" spans="1:4" x14ac:dyDescent="0.25">
      <c r="A734" s="886">
        <v>12.3</v>
      </c>
      <c r="B734" s="913" t="s">
        <v>83</v>
      </c>
      <c r="C734" s="944">
        <v>480525</v>
      </c>
      <c r="D734" s="513"/>
    </row>
    <row r="735" spans="1:4" x14ac:dyDescent="0.25">
      <c r="A735" s="886">
        <v>12.3</v>
      </c>
      <c r="B735" s="913" t="s">
        <v>83</v>
      </c>
      <c r="C735" s="944">
        <v>480530</v>
      </c>
      <c r="D735" s="513"/>
    </row>
    <row r="736" spans="1:4" x14ac:dyDescent="0.25">
      <c r="A736" s="886">
        <v>12.3</v>
      </c>
      <c r="B736" s="913" t="s">
        <v>83</v>
      </c>
      <c r="C736" s="944">
        <v>480591</v>
      </c>
      <c r="D736" s="513"/>
    </row>
    <row r="737" spans="1:4" x14ac:dyDescent="0.25">
      <c r="A737" s="886">
        <v>12.3</v>
      </c>
      <c r="B737" s="913" t="s">
        <v>83</v>
      </c>
      <c r="C737" s="944">
        <v>480592</v>
      </c>
      <c r="D737" s="513"/>
    </row>
    <row r="738" spans="1:4" x14ac:dyDescent="0.25">
      <c r="A738" s="886">
        <v>12.3</v>
      </c>
      <c r="B738" s="913" t="s">
        <v>83</v>
      </c>
      <c r="C738" s="944">
        <v>480593</v>
      </c>
      <c r="D738" s="513"/>
    </row>
    <row r="739" spans="1:4" x14ac:dyDescent="0.25">
      <c r="A739" s="886">
        <v>12.3</v>
      </c>
      <c r="B739" s="913" t="s">
        <v>83</v>
      </c>
      <c r="C739" s="944">
        <v>480610</v>
      </c>
      <c r="D739" s="513"/>
    </row>
    <row r="740" spans="1:4" x14ac:dyDescent="0.25">
      <c r="A740" s="886">
        <v>12.3</v>
      </c>
      <c r="B740" s="913" t="s">
        <v>83</v>
      </c>
      <c r="C740" s="944">
        <v>480620</v>
      </c>
      <c r="D740" s="513"/>
    </row>
    <row r="741" spans="1:4" x14ac:dyDescent="0.25">
      <c r="A741" s="886">
        <v>12.3</v>
      </c>
      <c r="B741" s="913" t="s">
        <v>83</v>
      </c>
      <c r="C741" s="944">
        <v>480640</v>
      </c>
      <c r="D741" s="513"/>
    </row>
    <row r="742" spans="1:4" x14ac:dyDescent="0.25">
      <c r="A742" s="886">
        <v>12.3</v>
      </c>
      <c r="B742" s="913" t="s">
        <v>83</v>
      </c>
      <c r="C742" s="944">
        <v>4808</v>
      </c>
      <c r="D742" s="513"/>
    </row>
    <row r="743" spans="1:4" x14ac:dyDescent="0.25">
      <c r="A743" s="886">
        <v>12.3</v>
      </c>
      <c r="B743" s="913" t="s">
        <v>83</v>
      </c>
      <c r="C743" s="944">
        <v>481031</v>
      </c>
      <c r="D743" s="513"/>
    </row>
    <row r="744" spans="1:4" x14ac:dyDescent="0.25">
      <c r="A744" s="886">
        <v>12.3</v>
      </c>
      <c r="B744" s="913" t="s">
        <v>83</v>
      </c>
      <c r="C744" s="944">
        <v>481032</v>
      </c>
      <c r="D744" s="513"/>
    </row>
    <row r="745" spans="1:4" x14ac:dyDescent="0.25">
      <c r="A745" s="886">
        <v>12.3</v>
      </c>
      <c r="B745" s="913" t="s">
        <v>83</v>
      </c>
      <c r="C745" s="944">
        <v>481039</v>
      </c>
      <c r="D745" s="513"/>
    </row>
    <row r="746" spans="1:4" x14ac:dyDescent="0.25">
      <c r="A746" s="886">
        <v>12.3</v>
      </c>
      <c r="B746" s="913" t="s">
        <v>83</v>
      </c>
      <c r="C746" s="944">
        <v>481092</v>
      </c>
      <c r="D746" s="513"/>
    </row>
    <row r="747" spans="1:4" x14ac:dyDescent="0.25">
      <c r="A747" s="886">
        <v>12.3</v>
      </c>
      <c r="B747" s="913" t="s">
        <v>83</v>
      </c>
      <c r="C747" s="944">
        <v>481099</v>
      </c>
      <c r="D747" s="513"/>
    </row>
    <row r="748" spans="1:4" x14ac:dyDescent="0.25">
      <c r="A748" s="886">
        <v>12.3</v>
      </c>
      <c r="B748" s="913" t="s">
        <v>83</v>
      </c>
      <c r="C748" s="944">
        <v>481151</v>
      </c>
      <c r="D748" s="513"/>
    </row>
    <row r="749" spans="1:4" x14ac:dyDescent="0.25">
      <c r="A749" s="886">
        <v>12.3</v>
      </c>
      <c r="B749" s="913" t="s">
        <v>83</v>
      </c>
      <c r="C749" s="944">
        <v>481159</v>
      </c>
      <c r="D749" s="513"/>
    </row>
    <row r="750" spans="1:4" x14ac:dyDescent="0.25">
      <c r="A750" s="886">
        <v>12.3</v>
      </c>
      <c r="B750" s="913" t="s">
        <v>128</v>
      </c>
      <c r="C750" s="928">
        <v>480411</v>
      </c>
      <c r="D750" s="513"/>
    </row>
    <row r="751" spans="1:4" x14ac:dyDescent="0.25">
      <c r="A751" s="886">
        <v>12.3</v>
      </c>
      <c r="B751" s="913" t="s">
        <v>128</v>
      </c>
      <c r="C751" s="928">
        <v>480419</v>
      </c>
      <c r="D751" s="513"/>
    </row>
    <row r="752" spans="1:4" x14ac:dyDescent="0.25">
      <c r="A752" s="886">
        <v>12.3</v>
      </c>
      <c r="B752" s="913" t="s">
        <v>128</v>
      </c>
      <c r="C752" s="928">
        <v>480421</v>
      </c>
      <c r="D752" s="513"/>
    </row>
    <row r="753" spans="1:4" x14ac:dyDescent="0.25">
      <c r="A753" s="886">
        <v>12.3</v>
      </c>
      <c r="B753" s="913" t="s">
        <v>128</v>
      </c>
      <c r="C753" s="928">
        <v>480429</v>
      </c>
      <c r="D753" s="513"/>
    </row>
    <row r="754" spans="1:4" x14ac:dyDescent="0.25">
      <c r="A754" s="886">
        <v>12.3</v>
      </c>
      <c r="B754" s="913" t="s">
        <v>128</v>
      </c>
      <c r="C754" s="928">
        <v>480431</v>
      </c>
      <c r="D754" s="513"/>
    </row>
    <row r="755" spans="1:4" x14ac:dyDescent="0.25">
      <c r="A755" s="886">
        <v>12.3</v>
      </c>
      <c r="B755" s="913" t="s">
        <v>128</v>
      </c>
      <c r="C755" s="928">
        <v>480439</v>
      </c>
      <c r="D755" s="513"/>
    </row>
    <row r="756" spans="1:4" x14ac:dyDescent="0.25">
      <c r="A756" s="886">
        <v>12.3</v>
      </c>
      <c r="B756" s="913" t="s">
        <v>128</v>
      </c>
      <c r="C756" s="928">
        <v>480442</v>
      </c>
      <c r="D756" s="513"/>
    </row>
    <row r="757" spans="1:4" x14ac:dyDescent="0.25">
      <c r="A757" s="886">
        <v>12.3</v>
      </c>
      <c r="B757" s="913" t="s">
        <v>128</v>
      </c>
      <c r="C757" s="928">
        <v>480449</v>
      </c>
      <c r="D757" s="513"/>
    </row>
    <row r="758" spans="1:4" x14ac:dyDescent="0.25">
      <c r="A758" s="886">
        <v>12.3</v>
      </c>
      <c r="B758" s="913" t="s">
        <v>128</v>
      </c>
      <c r="C758" s="928">
        <v>480451</v>
      </c>
      <c r="D758" s="513"/>
    </row>
    <row r="759" spans="1:4" x14ac:dyDescent="0.25">
      <c r="A759" s="886">
        <v>12.3</v>
      </c>
      <c r="B759" s="913" t="s">
        <v>128</v>
      </c>
      <c r="C759" s="928">
        <v>480452</v>
      </c>
      <c r="D759" s="513"/>
    </row>
    <row r="760" spans="1:4" x14ac:dyDescent="0.25">
      <c r="A760" s="886">
        <v>12.3</v>
      </c>
      <c r="B760" s="913" t="s">
        <v>128</v>
      </c>
      <c r="C760" s="928">
        <v>480459</v>
      </c>
      <c r="D760" s="513"/>
    </row>
    <row r="761" spans="1:4" x14ac:dyDescent="0.25">
      <c r="A761" s="886">
        <v>12.3</v>
      </c>
      <c r="B761" s="913" t="s">
        <v>128</v>
      </c>
      <c r="C761" s="928">
        <v>480511</v>
      </c>
      <c r="D761" s="513"/>
    </row>
    <row r="762" spans="1:4" x14ac:dyDescent="0.25">
      <c r="A762" s="886">
        <v>12.3</v>
      </c>
      <c r="B762" s="913" t="s">
        <v>128</v>
      </c>
      <c r="C762" s="928">
        <v>480512</v>
      </c>
      <c r="D762" s="513"/>
    </row>
    <row r="763" spans="1:4" x14ac:dyDescent="0.25">
      <c r="A763" s="886">
        <v>12.3</v>
      </c>
      <c r="B763" s="913" t="s">
        <v>128</v>
      </c>
      <c r="C763" s="928">
        <v>480519</v>
      </c>
      <c r="D763" s="513"/>
    </row>
    <row r="764" spans="1:4" x14ac:dyDescent="0.25">
      <c r="A764" s="886">
        <v>12.3</v>
      </c>
      <c r="B764" s="913" t="s">
        <v>128</v>
      </c>
      <c r="C764" s="928">
        <v>480524</v>
      </c>
      <c r="D764" s="513"/>
    </row>
    <row r="765" spans="1:4" x14ac:dyDescent="0.25">
      <c r="A765" s="886">
        <v>12.3</v>
      </c>
      <c r="B765" s="913" t="s">
        <v>128</v>
      </c>
      <c r="C765" s="928">
        <v>480525</v>
      </c>
      <c r="D765" s="513"/>
    </row>
    <row r="766" spans="1:4" x14ac:dyDescent="0.25">
      <c r="A766" s="886">
        <v>12.3</v>
      </c>
      <c r="B766" s="913" t="s">
        <v>128</v>
      </c>
      <c r="C766" s="928">
        <v>480530</v>
      </c>
      <c r="D766" s="513"/>
    </row>
    <row r="767" spans="1:4" x14ac:dyDescent="0.25">
      <c r="A767" s="886">
        <v>12.3</v>
      </c>
      <c r="B767" s="913" t="s">
        <v>128</v>
      </c>
      <c r="C767" s="928">
        <v>480591</v>
      </c>
      <c r="D767" s="513"/>
    </row>
    <row r="768" spans="1:4" x14ac:dyDescent="0.25">
      <c r="A768" s="886">
        <v>12.3</v>
      </c>
      <c r="B768" s="913" t="s">
        <v>128</v>
      </c>
      <c r="C768" s="928">
        <v>480592</v>
      </c>
      <c r="D768" s="513"/>
    </row>
    <row r="769" spans="1:4" x14ac:dyDescent="0.25">
      <c r="A769" s="886">
        <v>12.3</v>
      </c>
      <c r="B769" s="913" t="s">
        <v>128</v>
      </c>
      <c r="C769" s="928">
        <v>480593</v>
      </c>
      <c r="D769" s="513"/>
    </row>
    <row r="770" spans="1:4" x14ac:dyDescent="0.25">
      <c r="A770" s="886">
        <v>12.3</v>
      </c>
      <c r="B770" s="913" t="s">
        <v>128</v>
      </c>
      <c r="C770" s="928">
        <v>480610</v>
      </c>
      <c r="D770" s="513"/>
    </row>
    <row r="771" spans="1:4" x14ac:dyDescent="0.25">
      <c r="A771" s="886">
        <v>12.3</v>
      </c>
      <c r="B771" s="913" t="s">
        <v>128</v>
      </c>
      <c r="C771" s="928">
        <v>480620</v>
      </c>
      <c r="D771" s="513"/>
    </row>
    <row r="772" spans="1:4" x14ac:dyDescent="0.25">
      <c r="A772" s="886">
        <v>12.3</v>
      </c>
      <c r="B772" s="913" t="s">
        <v>128</v>
      </c>
      <c r="C772" s="928">
        <v>480640</v>
      </c>
      <c r="D772" s="513"/>
    </row>
    <row r="773" spans="1:4" x14ac:dyDescent="0.25">
      <c r="A773" s="886">
        <v>12.3</v>
      </c>
      <c r="B773" s="913" t="s">
        <v>128</v>
      </c>
      <c r="C773" s="928">
        <v>4808</v>
      </c>
      <c r="D773" s="513"/>
    </row>
    <row r="774" spans="1:4" x14ac:dyDescent="0.25">
      <c r="A774" s="693">
        <v>12.3</v>
      </c>
      <c r="B774" s="694" t="s">
        <v>128</v>
      </c>
      <c r="C774" s="928">
        <v>481031</v>
      </c>
      <c r="D774" s="513"/>
    </row>
    <row r="775" spans="1:4" x14ac:dyDescent="0.25">
      <c r="A775" s="693">
        <v>12.3</v>
      </c>
      <c r="B775" s="694" t="s">
        <v>128</v>
      </c>
      <c r="C775" s="928">
        <v>481032</v>
      </c>
      <c r="D775" s="513"/>
    </row>
    <row r="776" spans="1:4" x14ac:dyDescent="0.25">
      <c r="A776" s="693">
        <v>12.3</v>
      </c>
      <c r="B776" s="694" t="s">
        <v>128</v>
      </c>
      <c r="C776" s="928">
        <v>481039</v>
      </c>
      <c r="D776" s="513"/>
    </row>
    <row r="777" spans="1:4" x14ac:dyDescent="0.25">
      <c r="A777" s="693">
        <v>12.3</v>
      </c>
      <c r="B777" s="694" t="s">
        <v>128</v>
      </c>
      <c r="C777" s="928">
        <v>481092</v>
      </c>
      <c r="D777" s="513"/>
    </row>
    <row r="778" spans="1:4" x14ac:dyDescent="0.25">
      <c r="A778" s="693">
        <v>12.3</v>
      </c>
      <c r="B778" s="694" t="s">
        <v>128</v>
      </c>
      <c r="C778" s="928">
        <v>481099</v>
      </c>
      <c r="D778" s="513"/>
    </row>
    <row r="779" spans="1:4" x14ac:dyDescent="0.25">
      <c r="A779" s="693">
        <v>12.3</v>
      </c>
      <c r="B779" s="694" t="s">
        <v>128</v>
      </c>
      <c r="C779" s="928">
        <v>481151</v>
      </c>
      <c r="D779" s="513"/>
    </row>
    <row r="780" spans="1:4" x14ac:dyDescent="0.25">
      <c r="A780" s="693">
        <v>12.3</v>
      </c>
      <c r="B780" s="694" t="s">
        <v>128</v>
      </c>
      <c r="C780" s="928">
        <v>481159</v>
      </c>
      <c r="D780" s="513"/>
    </row>
    <row r="781" spans="1:4" x14ac:dyDescent="0.25">
      <c r="A781" s="693">
        <v>12.3</v>
      </c>
      <c r="B781" s="694" t="s">
        <v>411</v>
      </c>
      <c r="C781" s="928">
        <v>480411</v>
      </c>
      <c r="D781" s="513"/>
    </row>
    <row r="782" spans="1:4" x14ac:dyDescent="0.25">
      <c r="A782" s="693">
        <v>12.3</v>
      </c>
      <c r="B782" s="694" t="s">
        <v>411</v>
      </c>
      <c r="C782" s="928">
        <v>480419</v>
      </c>
      <c r="D782" s="513"/>
    </row>
    <row r="783" spans="1:4" x14ac:dyDescent="0.25">
      <c r="A783" s="693">
        <v>12.3</v>
      </c>
      <c r="B783" s="694" t="s">
        <v>411</v>
      </c>
      <c r="C783" s="928">
        <v>480421</v>
      </c>
      <c r="D783" s="513"/>
    </row>
    <row r="784" spans="1:4" x14ac:dyDescent="0.25">
      <c r="A784" s="693">
        <v>12.3</v>
      </c>
      <c r="B784" s="694" t="s">
        <v>411</v>
      </c>
      <c r="C784" s="928">
        <v>480429</v>
      </c>
      <c r="D784" s="513"/>
    </row>
    <row r="785" spans="1:4" x14ac:dyDescent="0.25">
      <c r="A785" s="886">
        <v>12.3</v>
      </c>
      <c r="B785" s="913" t="s">
        <v>411</v>
      </c>
      <c r="C785" s="928">
        <v>480431</v>
      </c>
      <c r="D785" s="513"/>
    </row>
    <row r="786" spans="1:4" x14ac:dyDescent="0.25">
      <c r="A786" s="886">
        <v>12.3</v>
      </c>
      <c r="B786" s="913" t="s">
        <v>411</v>
      </c>
      <c r="C786" s="928">
        <v>480439</v>
      </c>
      <c r="D786" s="513"/>
    </row>
    <row r="787" spans="1:4" x14ac:dyDescent="0.25">
      <c r="A787" s="886">
        <v>12.3</v>
      </c>
      <c r="B787" s="913" t="s">
        <v>411</v>
      </c>
      <c r="C787" s="928">
        <v>480442</v>
      </c>
      <c r="D787" s="513"/>
    </row>
    <row r="788" spans="1:4" x14ac:dyDescent="0.25">
      <c r="A788" s="886">
        <v>12.3</v>
      </c>
      <c r="B788" s="913" t="s">
        <v>411</v>
      </c>
      <c r="C788" s="928">
        <v>480449</v>
      </c>
      <c r="D788" s="513"/>
    </row>
    <row r="789" spans="1:4" x14ac:dyDescent="0.25">
      <c r="A789" s="886">
        <v>12.3</v>
      </c>
      <c r="B789" s="913" t="s">
        <v>411</v>
      </c>
      <c r="C789" s="928">
        <v>480451</v>
      </c>
      <c r="D789" s="513"/>
    </row>
    <row r="790" spans="1:4" x14ac:dyDescent="0.25">
      <c r="A790" s="886">
        <v>12.3</v>
      </c>
      <c r="B790" s="913" t="s">
        <v>411</v>
      </c>
      <c r="C790" s="928">
        <v>480452</v>
      </c>
      <c r="D790" s="513"/>
    </row>
    <row r="791" spans="1:4" x14ac:dyDescent="0.25">
      <c r="A791" s="886">
        <v>12.3</v>
      </c>
      <c r="B791" s="913" t="s">
        <v>411</v>
      </c>
      <c r="C791" s="928">
        <v>480459</v>
      </c>
      <c r="D791" s="513"/>
    </row>
    <row r="792" spans="1:4" x14ac:dyDescent="0.25">
      <c r="A792" s="886">
        <v>12.3</v>
      </c>
      <c r="B792" s="913" t="s">
        <v>411</v>
      </c>
      <c r="C792" s="928">
        <v>480511</v>
      </c>
      <c r="D792" s="513"/>
    </row>
    <row r="793" spans="1:4" x14ac:dyDescent="0.25">
      <c r="A793" s="886">
        <v>12.3</v>
      </c>
      <c r="B793" s="913" t="s">
        <v>411</v>
      </c>
      <c r="C793" s="928">
        <v>480512</v>
      </c>
      <c r="D793" s="513"/>
    </row>
    <row r="794" spans="1:4" x14ac:dyDescent="0.25">
      <c r="A794" s="886">
        <v>12.3</v>
      </c>
      <c r="B794" s="913" t="s">
        <v>411</v>
      </c>
      <c r="C794" s="928">
        <v>480519</v>
      </c>
      <c r="D794" s="513"/>
    </row>
    <row r="795" spans="1:4" x14ac:dyDescent="0.25">
      <c r="A795" s="886">
        <v>12.3</v>
      </c>
      <c r="B795" s="913" t="s">
        <v>411</v>
      </c>
      <c r="C795" s="928">
        <v>480524</v>
      </c>
      <c r="D795" s="513"/>
    </row>
    <row r="796" spans="1:4" x14ac:dyDescent="0.25">
      <c r="A796" s="886">
        <v>12.3</v>
      </c>
      <c r="B796" s="913" t="s">
        <v>411</v>
      </c>
      <c r="C796" s="928">
        <v>480525</v>
      </c>
      <c r="D796" s="513"/>
    </row>
    <row r="797" spans="1:4" x14ac:dyDescent="0.25">
      <c r="A797" s="886">
        <v>12.3</v>
      </c>
      <c r="B797" s="913" t="s">
        <v>411</v>
      </c>
      <c r="C797" s="928">
        <v>480530</v>
      </c>
      <c r="D797" s="513"/>
    </row>
    <row r="798" spans="1:4" x14ac:dyDescent="0.25">
      <c r="A798" s="886">
        <v>12.3</v>
      </c>
      <c r="B798" s="913" t="s">
        <v>411</v>
      </c>
      <c r="C798" s="928">
        <v>480591</v>
      </c>
      <c r="D798" s="513"/>
    </row>
    <row r="799" spans="1:4" x14ac:dyDescent="0.25">
      <c r="A799" s="886">
        <v>12.3</v>
      </c>
      <c r="B799" s="913" t="s">
        <v>411</v>
      </c>
      <c r="C799" s="928">
        <v>480592</v>
      </c>
      <c r="D799" s="513"/>
    </row>
    <row r="800" spans="1:4" x14ac:dyDescent="0.25">
      <c r="A800" s="886">
        <v>12.3</v>
      </c>
      <c r="B800" s="913" t="s">
        <v>411</v>
      </c>
      <c r="C800" s="928">
        <v>480593</v>
      </c>
      <c r="D800" s="513"/>
    </row>
    <row r="801" spans="1:4" x14ac:dyDescent="0.25">
      <c r="A801" s="886">
        <v>12.3</v>
      </c>
      <c r="B801" s="913" t="s">
        <v>411</v>
      </c>
      <c r="C801" s="928">
        <v>480610</v>
      </c>
      <c r="D801" s="513"/>
    </row>
    <row r="802" spans="1:4" x14ac:dyDescent="0.25">
      <c r="A802" s="886">
        <v>12.3</v>
      </c>
      <c r="B802" s="913" t="s">
        <v>411</v>
      </c>
      <c r="C802" s="928">
        <v>480620</v>
      </c>
      <c r="D802" s="513"/>
    </row>
    <row r="803" spans="1:4" x14ac:dyDescent="0.25">
      <c r="A803" s="886">
        <v>12.3</v>
      </c>
      <c r="B803" s="913" t="s">
        <v>411</v>
      </c>
      <c r="C803" s="928">
        <v>480640</v>
      </c>
      <c r="D803" s="513"/>
    </row>
    <row r="804" spans="1:4" x14ac:dyDescent="0.25">
      <c r="A804" s="886">
        <v>12.3</v>
      </c>
      <c r="B804" s="913" t="s">
        <v>411</v>
      </c>
      <c r="C804" s="928">
        <v>4808</v>
      </c>
      <c r="D804" s="513"/>
    </row>
    <row r="805" spans="1:4" x14ac:dyDescent="0.25">
      <c r="A805" s="886">
        <v>12.3</v>
      </c>
      <c r="B805" s="913" t="s">
        <v>411</v>
      </c>
      <c r="C805" s="928">
        <v>481031</v>
      </c>
      <c r="D805" s="513"/>
    </row>
    <row r="806" spans="1:4" x14ac:dyDescent="0.25">
      <c r="A806" s="886">
        <v>12.3</v>
      </c>
      <c r="B806" s="913" t="s">
        <v>411</v>
      </c>
      <c r="C806" s="928">
        <v>481032</v>
      </c>
      <c r="D806" s="513"/>
    </row>
    <row r="807" spans="1:4" x14ac:dyDescent="0.25">
      <c r="A807" s="886">
        <v>12.3</v>
      </c>
      <c r="B807" s="913" t="s">
        <v>411</v>
      </c>
      <c r="C807" s="928">
        <v>481039</v>
      </c>
      <c r="D807" s="513"/>
    </row>
    <row r="808" spans="1:4" x14ac:dyDescent="0.25">
      <c r="A808" s="886">
        <v>12.3</v>
      </c>
      <c r="B808" s="913" t="s">
        <v>411</v>
      </c>
      <c r="C808" s="928">
        <v>481092</v>
      </c>
      <c r="D808" s="513"/>
    </row>
    <row r="809" spans="1:4" x14ac:dyDescent="0.25">
      <c r="A809" s="886">
        <v>12.3</v>
      </c>
      <c r="B809" s="913" t="s">
        <v>411</v>
      </c>
      <c r="C809" s="928">
        <v>481099</v>
      </c>
      <c r="D809" s="513"/>
    </row>
    <row r="810" spans="1:4" x14ac:dyDescent="0.25">
      <c r="A810" s="886">
        <v>12.3</v>
      </c>
      <c r="B810" s="913" t="s">
        <v>411</v>
      </c>
      <c r="C810" s="928">
        <v>481151</v>
      </c>
      <c r="D810" s="513"/>
    </row>
    <row r="811" spans="1:4" ht="15.75" thickBot="1" x14ac:dyDescent="0.3">
      <c r="A811" s="886">
        <v>12.3</v>
      </c>
      <c r="B811" s="913" t="s">
        <v>411</v>
      </c>
      <c r="C811" s="945">
        <v>481159</v>
      </c>
      <c r="D811" s="513"/>
    </row>
    <row r="812" spans="1:4" ht="15.75" thickTop="1" x14ac:dyDescent="0.25">
      <c r="A812" s="889" t="s">
        <v>399</v>
      </c>
      <c r="B812" s="916" t="s">
        <v>81</v>
      </c>
      <c r="C812" s="931">
        <v>480411</v>
      </c>
      <c r="D812" s="513"/>
    </row>
    <row r="813" spans="1:4" x14ac:dyDescent="0.25">
      <c r="A813" s="886" t="s">
        <v>399</v>
      </c>
      <c r="B813" s="913" t="s">
        <v>81</v>
      </c>
      <c r="C813" s="695">
        <v>480419</v>
      </c>
      <c r="D813" s="513"/>
    </row>
    <row r="814" spans="1:4" x14ac:dyDescent="0.25">
      <c r="A814" s="886" t="s">
        <v>399</v>
      </c>
      <c r="B814" s="913" t="s">
        <v>81</v>
      </c>
      <c r="C814" s="695">
        <v>480511</v>
      </c>
      <c r="D814" s="513"/>
    </row>
    <row r="815" spans="1:4" x14ac:dyDescent="0.25">
      <c r="A815" s="886" t="s">
        <v>399</v>
      </c>
      <c r="B815" s="913" t="s">
        <v>81</v>
      </c>
      <c r="C815" s="695">
        <v>480512</v>
      </c>
      <c r="D815" s="513"/>
    </row>
    <row r="816" spans="1:4" x14ac:dyDescent="0.25">
      <c r="A816" s="886" t="s">
        <v>399</v>
      </c>
      <c r="B816" s="913" t="s">
        <v>81</v>
      </c>
      <c r="C816" s="695">
        <v>480519</v>
      </c>
      <c r="D816" s="513"/>
    </row>
    <row r="817" spans="1:4" x14ac:dyDescent="0.25">
      <c r="A817" s="886" t="s">
        <v>399</v>
      </c>
      <c r="B817" s="913" t="s">
        <v>81</v>
      </c>
      <c r="C817" s="695">
        <v>480524</v>
      </c>
      <c r="D817" s="513"/>
    </row>
    <row r="818" spans="1:4" x14ac:dyDescent="0.25">
      <c r="A818" s="886" t="s">
        <v>399</v>
      </c>
      <c r="B818" s="913" t="s">
        <v>81</v>
      </c>
      <c r="C818" s="695">
        <v>480525</v>
      </c>
      <c r="D818" s="513"/>
    </row>
    <row r="819" spans="1:4" x14ac:dyDescent="0.25">
      <c r="A819" s="886" t="s">
        <v>399</v>
      </c>
      <c r="B819" s="913" t="s">
        <v>81</v>
      </c>
      <c r="C819" s="935">
        <v>480591</v>
      </c>
      <c r="D819" s="513"/>
    </row>
    <row r="820" spans="1:4" x14ac:dyDescent="0.25">
      <c r="A820" s="877" t="s">
        <v>399</v>
      </c>
      <c r="B820" s="906" t="s">
        <v>83</v>
      </c>
      <c r="C820" s="943">
        <v>480411</v>
      </c>
      <c r="D820" s="513"/>
    </row>
    <row r="821" spans="1:4" x14ac:dyDescent="0.25">
      <c r="A821" s="878" t="s">
        <v>399</v>
      </c>
      <c r="B821" s="907" t="s">
        <v>83</v>
      </c>
      <c r="C821" s="946">
        <v>480419</v>
      </c>
      <c r="D821" s="513"/>
    </row>
    <row r="822" spans="1:4" x14ac:dyDescent="0.25">
      <c r="A822" s="878" t="s">
        <v>399</v>
      </c>
      <c r="B822" s="907" t="s">
        <v>83</v>
      </c>
      <c r="C822" s="946">
        <v>480511</v>
      </c>
      <c r="D822" s="513"/>
    </row>
    <row r="823" spans="1:4" x14ac:dyDescent="0.25">
      <c r="A823" s="878" t="s">
        <v>399</v>
      </c>
      <c r="B823" s="907" t="s">
        <v>83</v>
      </c>
      <c r="C823" s="946">
        <v>480512</v>
      </c>
      <c r="D823" s="513"/>
    </row>
    <row r="824" spans="1:4" x14ac:dyDescent="0.25">
      <c r="A824" s="878" t="s">
        <v>399</v>
      </c>
      <c r="B824" s="907" t="s">
        <v>83</v>
      </c>
      <c r="C824" s="946">
        <v>480519</v>
      </c>
      <c r="D824" s="513"/>
    </row>
    <row r="825" spans="1:4" x14ac:dyDescent="0.25">
      <c r="A825" s="878" t="s">
        <v>399</v>
      </c>
      <c r="B825" s="907" t="s">
        <v>83</v>
      </c>
      <c r="C825" s="946">
        <v>480524</v>
      </c>
      <c r="D825" s="513"/>
    </row>
    <row r="826" spans="1:4" x14ac:dyDescent="0.25">
      <c r="A826" s="878" t="s">
        <v>399</v>
      </c>
      <c r="B826" s="907" t="s">
        <v>83</v>
      </c>
      <c r="C826" s="946">
        <v>480525</v>
      </c>
      <c r="D826" s="513"/>
    </row>
    <row r="827" spans="1:4" x14ac:dyDescent="0.25">
      <c r="A827" s="878" t="s">
        <v>399</v>
      </c>
      <c r="B827" s="907" t="s">
        <v>83</v>
      </c>
      <c r="C827" s="946">
        <v>480591</v>
      </c>
      <c r="D827" s="513"/>
    </row>
    <row r="828" spans="1:4" x14ac:dyDescent="0.25">
      <c r="A828" s="878" t="s">
        <v>399</v>
      </c>
      <c r="B828" s="912" t="s">
        <v>128</v>
      </c>
      <c r="C828" s="703">
        <v>480411</v>
      </c>
      <c r="D828" s="513"/>
    </row>
    <row r="829" spans="1:4" x14ac:dyDescent="0.25">
      <c r="A829" s="885" t="s">
        <v>399</v>
      </c>
      <c r="B829" s="912" t="s">
        <v>128</v>
      </c>
      <c r="C829" s="703">
        <v>480419</v>
      </c>
      <c r="D829" s="513"/>
    </row>
    <row r="830" spans="1:4" x14ac:dyDescent="0.25">
      <c r="A830" s="878" t="s">
        <v>399</v>
      </c>
      <c r="B830" s="912" t="s">
        <v>128</v>
      </c>
      <c r="C830" s="703">
        <v>480511</v>
      </c>
      <c r="D830" s="513"/>
    </row>
    <row r="831" spans="1:4" x14ac:dyDescent="0.25">
      <c r="A831" s="885" t="s">
        <v>399</v>
      </c>
      <c r="B831" s="912" t="s">
        <v>128</v>
      </c>
      <c r="C831" s="703">
        <v>480512</v>
      </c>
      <c r="D831" s="513"/>
    </row>
    <row r="832" spans="1:4" x14ac:dyDescent="0.25">
      <c r="A832" s="878" t="s">
        <v>399</v>
      </c>
      <c r="B832" s="912" t="s">
        <v>128</v>
      </c>
      <c r="C832" s="703">
        <v>480519</v>
      </c>
      <c r="D832" s="513"/>
    </row>
    <row r="833" spans="1:4" x14ac:dyDescent="0.25">
      <c r="A833" s="885" t="s">
        <v>399</v>
      </c>
      <c r="B833" s="912" t="s">
        <v>128</v>
      </c>
      <c r="C833" s="703">
        <v>480524</v>
      </c>
      <c r="D833" s="513"/>
    </row>
    <row r="834" spans="1:4" x14ac:dyDescent="0.25">
      <c r="A834" s="878" t="s">
        <v>399</v>
      </c>
      <c r="B834" s="912" t="s">
        <v>128</v>
      </c>
      <c r="C834" s="703">
        <v>480525</v>
      </c>
      <c r="D834" s="513"/>
    </row>
    <row r="835" spans="1:4" ht="15.75" thickBot="1" x14ac:dyDescent="0.3">
      <c r="A835" s="885" t="s">
        <v>399</v>
      </c>
      <c r="B835" s="914" t="s">
        <v>128</v>
      </c>
      <c r="C835" s="936">
        <v>480591</v>
      </c>
      <c r="D835" s="513"/>
    </row>
    <row r="836" spans="1:4" ht="15.75" thickTop="1" x14ac:dyDescent="0.25">
      <c r="A836" s="889" t="s">
        <v>400</v>
      </c>
      <c r="B836" s="916" t="s">
        <v>81</v>
      </c>
      <c r="C836" s="931">
        <v>480442</v>
      </c>
      <c r="D836" s="513"/>
    </row>
    <row r="837" spans="1:4" x14ac:dyDescent="0.25">
      <c r="A837" s="886" t="s">
        <v>400</v>
      </c>
      <c r="B837" s="913" t="s">
        <v>81</v>
      </c>
      <c r="C837" s="695">
        <v>480449</v>
      </c>
      <c r="D837" s="513"/>
    </row>
    <row r="838" spans="1:4" x14ac:dyDescent="0.25">
      <c r="A838" s="886" t="s">
        <v>400</v>
      </c>
      <c r="B838" s="913" t="s">
        <v>81</v>
      </c>
      <c r="C838" s="695">
        <v>480451</v>
      </c>
      <c r="D838" s="513"/>
    </row>
    <row r="839" spans="1:4" x14ac:dyDescent="0.25">
      <c r="A839" s="886" t="s">
        <v>400</v>
      </c>
      <c r="B839" s="913" t="s">
        <v>81</v>
      </c>
      <c r="C839" s="695">
        <v>480452</v>
      </c>
      <c r="D839" s="513"/>
    </row>
    <row r="840" spans="1:4" x14ac:dyDescent="0.25">
      <c r="A840" s="886" t="s">
        <v>400</v>
      </c>
      <c r="B840" s="913" t="s">
        <v>81</v>
      </c>
      <c r="C840" s="695">
        <v>480459</v>
      </c>
      <c r="D840" s="513"/>
    </row>
    <row r="841" spans="1:4" x14ac:dyDescent="0.25">
      <c r="A841" s="886" t="s">
        <v>400</v>
      </c>
      <c r="B841" s="913" t="s">
        <v>81</v>
      </c>
      <c r="C841" s="695">
        <v>480592</v>
      </c>
      <c r="D841" s="513"/>
    </row>
    <row r="842" spans="1:4" x14ac:dyDescent="0.25">
      <c r="A842" s="886" t="s">
        <v>400</v>
      </c>
      <c r="B842" s="913" t="s">
        <v>81</v>
      </c>
      <c r="C842" s="695">
        <v>481032</v>
      </c>
      <c r="D842" s="513"/>
    </row>
    <row r="843" spans="1:4" x14ac:dyDescent="0.25">
      <c r="A843" s="886" t="s">
        <v>400</v>
      </c>
      <c r="B843" s="913" t="s">
        <v>81</v>
      </c>
      <c r="C843" s="695">
        <v>481039</v>
      </c>
      <c r="D843" s="513"/>
    </row>
    <row r="844" spans="1:4" x14ac:dyDescent="0.25">
      <c r="A844" s="886" t="s">
        <v>400</v>
      </c>
      <c r="B844" s="913" t="s">
        <v>81</v>
      </c>
      <c r="C844" s="695">
        <v>481092</v>
      </c>
      <c r="D844" s="513"/>
    </row>
    <row r="845" spans="1:4" x14ac:dyDescent="0.25">
      <c r="A845" s="886" t="s">
        <v>400</v>
      </c>
      <c r="B845" s="913" t="s">
        <v>81</v>
      </c>
      <c r="C845" s="695">
        <v>481151</v>
      </c>
      <c r="D845" s="513"/>
    </row>
    <row r="846" spans="1:4" x14ac:dyDescent="0.25">
      <c r="A846" s="886" t="s">
        <v>400</v>
      </c>
      <c r="B846" s="913" t="s">
        <v>81</v>
      </c>
      <c r="C846" s="935">
        <v>481159</v>
      </c>
      <c r="D846" s="513"/>
    </row>
    <row r="847" spans="1:4" x14ac:dyDescent="0.25">
      <c r="A847" s="877" t="s">
        <v>400</v>
      </c>
      <c r="B847" s="906" t="s">
        <v>83</v>
      </c>
      <c r="C847" s="943">
        <v>480442</v>
      </c>
      <c r="D847" s="513"/>
    </row>
    <row r="848" spans="1:4" x14ac:dyDescent="0.25">
      <c r="A848" s="878" t="s">
        <v>400</v>
      </c>
      <c r="B848" s="907" t="s">
        <v>83</v>
      </c>
      <c r="C848" s="946">
        <v>480449</v>
      </c>
      <c r="D848" s="513"/>
    </row>
    <row r="849" spans="1:4" x14ac:dyDescent="0.25">
      <c r="A849" s="878" t="s">
        <v>400</v>
      </c>
      <c r="B849" s="907" t="s">
        <v>83</v>
      </c>
      <c r="C849" s="946">
        <v>480451</v>
      </c>
      <c r="D849" s="513"/>
    </row>
    <row r="850" spans="1:4" x14ac:dyDescent="0.25">
      <c r="A850" s="878" t="s">
        <v>400</v>
      </c>
      <c r="B850" s="907" t="s">
        <v>83</v>
      </c>
      <c r="C850" s="946">
        <v>480452</v>
      </c>
      <c r="D850" s="513"/>
    </row>
    <row r="851" spans="1:4" x14ac:dyDescent="0.25">
      <c r="A851" s="878" t="s">
        <v>400</v>
      </c>
      <c r="B851" s="907" t="s">
        <v>83</v>
      </c>
      <c r="C851" s="946">
        <v>480459</v>
      </c>
      <c r="D851" s="513"/>
    </row>
    <row r="852" spans="1:4" x14ac:dyDescent="0.25">
      <c r="A852" s="878" t="s">
        <v>400</v>
      </c>
      <c r="B852" s="907" t="s">
        <v>83</v>
      </c>
      <c r="C852" s="946">
        <v>480592</v>
      </c>
      <c r="D852" s="513"/>
    </row>
    <row r="853" spans="1:4" x14ac:dyDescent="0.25">
      <c r="A853" s="878" t="s">
        <v>400</v>
      </c>
      <c r="B853" s="907" t="s">
        <v>83</v>
      </c>
      <c r="C853" s="946">
        <v>481032</v>
      </c>
      <c r="D853" s="513"/>
    </row>
    <row r="854" spans="1:4" x14ac:dyDescent="0.25">
      <c r="A854" s="878" t="s">
        <v>400</v>
      </c>
      <c r="B854" s="907" t="s">
        <v>83</v>
      </c>
      <c r="C854" s="946">
        <v>481039</v>
      </c>
      <c r="D854" s="513"/>
    </row>
    <row r="855" spans="1:4" x14ac:dyDescent="0.25">
      <c r="A855" s="878" t="s">
        <v>400</v>
      </c>
      <c r="B855" s="907" t="s">
        <v>83</v>
      </c>
      <c r="C855" s="946">
        <v>481092</v>
      </c>
      <c r="D855" s="513"/>
    </row>
    <row r="856" spans="1:4" x14ac:dyDescent="0.25">
      <c r="A856" s="878" t="s">
        <v>400</v>
      </c>
      <c r="B856" s="907" t="s">
        <v>83</v>
      </c>
      <c r="C856" s="946">
        <v>481151</v>
      </c>
      <c r="D856" s="513"/>
    </row>
    <row r="857" spans="1:4" x14ac:dyDescent="0.25">
      <c r="A857" s="878" t="s">
        <v>400</v>
      </c>
      <c r="B857" s="907" t="s">
        <v>83</v>
      </c>
      <c r="C857" s="946">
        <v>481159</v>
      </c>
      <c r="D857" s="513"/>
    </row>
    <row r="858" spans="1:4" x14ac:dyDescent="0.25">
      <c r="A858" s="878" t="s">
        <v>400</v>
      </c>
      <c r="B858" s="907" t="s">
        <v>128</v>
      </c>
      <c r="C858" s="946">
        <v>480442</v>
      </c>
      <c r="D858" s="513"/>
    </row>
    <row r="859" spans="1:4" x14ac:dyDescent="0.25">
      <c r="A859" s="878" t="s">
        <v>400</v>
      </c>
      <c r="B859" s="907" t="s">
        <v>128</v>
      </c>
      <c r="C859" s="946">
        <v>480449</v>
      </c>
      <c r="D859" s="513"/>
    </row>
    <row r="860" spans="1:4" x14ac:dyDescent="0.25">
      <c r="A860" s="878" t="s">
        <v>400</v>
      </c>
      <c r="B860" s="907" t="s">
        <v>128</v>
      </c>
      <c r="C860" s="946">
        <v>480451</v>
      </c>
      <c r="D860" s="513"/>
    </row>
    <row r="861" spans="1:4" x14ac:dyDescent="0.25">
      <c r="A861" s="878" t="s">
        <v>400</v>
      </c>
      <c r="B861" s="907" t="s">
        <v>128</v>
      </c>
      <c r="C861" s="946">
        <v>480452</v>
      </c>
      <c r="D861" s="513"/>
    </row>
    <row r="862" spans="1:4" x14ac:dyDescent="0.25">
      <c r="A862" s="878" t="s">
        <v>400</v>
      </c>
      <c r="B862" s="907" t="s">
        <v>128</v>
      </c>
      <c r="C862" s="946">
        <v>480459</v>
      </c>
      <c r="D862" s="513"/>
    </row>
    <row r="863" spans="1:4" x14ac:dyDescent="0.25">
      <c r="A863" s="878" t="s">
        <v>400</v>
      </c>
      <c r="B863" s="907" t="s">
        <v>128</v>
      </c>
      <c r="C863" s="946">
        <v>480592</v>
      </c>
      <c r="D863" s="513"/>
    </row>
    <row r="864" spans="1:4" x14ac:dyDescent="0.25">
      <c r="A864" s="878" t="s">
        <v>400</v>
      </c>
      <c r="B864" s="907" t="s">
        <v>128</v>
      </c>
      <c r="C864" s="946">
        <v>481032</v>
      </c>
      <c r="D864" s="513"/>
    </row>
    <row r="865" spans="1:4" x14ac:dyDescent="0.25">
      <c r="A865" s="878" t="s">
        <v>400</v>
      </c>
      <c r="B865" s="907" t="s">
        <v>128</v>
      </c>
      <c r="C865" s="946">
        <v>481039</v>
      </c>
      <c r="D865" s="513"/>
    </row>
    <row r="866" spans="1:4" x14ac:dyDescent="0.25">
      <c r="A866" s="878" t="s">
        <v>400</v>
      </c>
      <c r="B866" s="907" t="s">
        <v>128</v>
      </c>
      <c r="C866" s="946">
        <v>481092</v>
      </c>
      <c r="D866" s="513"/>
    </row>
    <row r="867" spans="1:4" x14ac:dyDescent="0.25">
      <c r="A867" s="878" t="s">
        <v>400</v>
      </c>
      <c r="B867" s="907" t="s">
        <v>128</v>
      </c>
      <c r="C867" s="946">
        <v>481151</v>
      </c>
      <c r="D867" s="513"/>
    </row>
    <row r="868" spans="1:4" x14ac:dyDescent="0.25">
      <c r="A868" s="885" t="s">
        <v>400</v>
      </c>
      <c r="B868" s="912" t="s">
        <v>128</v>
      </c>
      <c r="C868" s="947">
        <v>481159</v>
      </c>
      <c r="D868" s="513"/>
    </row>
    <row r="869" spans="1:4" x14ac:dyDescent="0.25">
      <c r="A869" s="878" t="s">
        <v>400</v>
      </c>
      <c r="B869" s="912" t="s">
        <v>411</v>
      </c>
      <c r="C869" s="703">
        <v>480442</v>
      </c>
      <c r="D869" s="513"/>
    </row>
    <row r="870" spans="1:4" x14ac:dyDescent="0.25">
      <c r="A870" s="885" t="s">
        <v>400</v>
      </c>
      <c r="B870" s="912" t="s">
        <v>411</v>
      </c>
      <c r="C870" s="703">
        <v>480449</v>
      </c>
      <c r="D870" s="513"/>
    </row>
    <row r="871" spans="1:4" x14ac:dyDescent="0.25">
      <c r="A871" s="878" t="s">
        <v>400</v>
      </c>
      <c r="B871" s="912" t="s">
        <v>411</v>
      </c>
      <c r="C871" s="703">
        <v>480451</v>
      </c>
      <c r="D871" s="513"/>
    </row>
    <row r="872" spans="1:4" x14ac:dyDescent="0.25">
      <c r="A872" s="885" t="s">
        <v>400</v>
      </c>
      <c r="B872" s="912" t="s">
        <v>411</v>
      </c>
      <c r="C872" s="703">
        <v>480452</v>
      </c>
      <c r="D872" s="513"/>
    </row>
    <row r="873" spans="1:4" x14ac:dyDescent="0.25">
      <c r="A873" s="878" t="s">
        <v>400</v>
      </c>
      <c r="B873" s="912" t="s">
        <v>411</v>
      </c>
      <c r="C873" s="703">
        <v>480459</v>
      </c>
      <c r="D873" s="513"/>
    </row>
    <row r="874" spans="1:4" x14ac:dyDescent="0.25">
      <c r="A874" s="885" t="s">
        <v>400</v>
      </c>
      <c r="B874" s="912" t="s">
        <v>411</v>
      </c>
      <c r="C874" s="703">
        <v>480592</v>
      </c>
      <c r="D874" s="513"/>
    </row>
    <row r="875" spans="1:4" x14ac:dyDescent="0.25">
      <c r="A875" s="878" t="s">
        <v>400</v>
      </c>
      <c r="B875" s="912" t="s">
        <v>411</v>
      </c>
      <c r="C875" s="703">
        <v>481032</v>
      </c>
      <c r="D875" s="513"/>
    </row>
    <row r="876" spans="1:4" x14ac:dyDescent="0.25">
      <c r="A876" s="885" t="s">
        <v>400</v>
      </c>
      <c r="B876" s="912" t="s">
        <v>411</v>
      </c>
      <c r="C876" s="703">
        <v>481039</v>
      </c>
      <c r="D876" s="513"/>
    </row>
    <row r="877" spans="1:4" x14ac:dyDescent="0.25">
      <c r="A877" s="878" t="s">
        <v>400</v>
      </c>
      <c r="B877" s="912" t="s">
        <v>411</v>
      </c>
      <c r="C877" s="703">
        <v>481092</v>
      </c>
      <c r="D877" s="513"/>
    </row>
    <row r="878" spans="1:4" x14ac:dyDescent="0.25">
      <c r="A878" s="885" t="s">
        <v>400</v>
      </c>
      <c r="B878" s="912" t="s">
        <v>411</v>
      </c>
      <c r="C878" s="703">
        <v>481151</v>
      </c>
      <c r="D878" s="513"/>
    </row>
    <row r="879" spans="1:4" ht="15.75" thickBot="1" x14ac:dyDescent="0.3">
      <c r="A879" s="878" t="s">
        <v>400</v>
      </c>
      <c r="B879" s="912" t="s">
        <v>411</v>
      </c>
      <c r="C879" s="936">
        <v>481159</v>
      </c>
      <c r="D879" s="513"/>
    </row>
    <row r="880" spans="1:4" ht="15.75" thickTop="1" x14ac:dyDescent="0.25">
      <c r="A880" s="889" t="s">
        <v>401</v>
      </c>
      <c r="B880" s="916" t="s">
        <v>81</v>
      </c>
      <c r="C880" s="938">
        <v>480421</v>
      </c>
      <c r="D880" s="513"/>
    </row>
    <row r="881" spans="1:4" x14ac:dyDescent="0.25">
      <c r="A881" s="886" t="s">
        <v>401</v>
      </c>
      <c r="B881" s="913" t="s">
        <v>81</v>
      </c>
      <c r="C881" s="935" t="s">
        <v>285</v>
      </c>
      <c r="D881" s="513"/>
    </row>
    <row r="882" spans="1:4" x14ac:dyDescent="0.25">
      <c r="A882" s="886" t="s">
        <v>401</v>
      </c>
      <c r="B882" s="913" t="s">
        <v>81</v>
      </c>
      <c r="C882" s="935" t="s">
        <v>286</v>
      </c>
      <c r="D882" s="513"/>
    </row>
    <row r="883" spans="1:4" x14ac:dyDescent="0.25">
      <c r="A883" s="886" t="s">
        <v>401</v>
      </c>
      <c r="B883" s="913" t="s">
        <v>81</v>
      </c>
      <c r="C883" s="935">
        <v>480439</v>
      </c>
      <c r="D883" s="513"/>
    </row>
    <row r="884" spans="1:4" x14ac:dyDescent="0.25">
      <c r="A884" s="886" t="s">
        <v>401</v>
      </c>
      <c r="B884" s="913" t="s">
        <v>81</v>
      </c>
      <c r="C884" s="695">
        <v>480530</v>
      </c>
      <c r="D884" s="513"/>
    </row>
    <row r="885" spans="1:4" x14ac:dyDescent="0.25">
      <c r="A885" s="886" t="s">
        <v>401</v>
      </c>
      <c r="B885" s="913" t="s">
        <v>81</v>
      </c>
      <c r="C885" s="695">
        <v>480610</v>
      </c>
      <c r="D885" s="513"/>
    </row>
    <row r="886" spans="1:4" x14ac:dyDescent="0.25">
      <c r="A886" s="886" t="s">
        <v>401</v>
      </c>
      <c r="B886" s="913" t="s">
        <v>81</v>
      </c>
      <c r="C886" s="695">
        <v>480620</v>
      </c>
      <c r="D886" s="513"/>
    </row>
    <row r="887" spans="1:4" x14ac:dyDescent="0.25">
      <c r="A887" s="886" t="s">
        <v>401</v>
      </c>
      <c r="B887" s="913" t="s">
        <v>81</v>
      </c>
      <c r="C887" s="695">
        <v>480640</v>
      </c>
      <c r="D887" s="513"/>
    </row>
    <row r="888" spans="1:4" x14ac:dyDescent="0.25">
      <c r="A888" s="886" t="s">
        <v>401</v>
      </c>
      <c r="B888" s="913" t="s">
        <v>81</v>
      </c>
      <c r="C888" s="695">
        <v>4808</v>
      </c>
      <c r="D888" s="513"/>
    </row>
    <row r="889" spans="1:4" x14ac:dyDescent="0.25">
      <c r="A889" s="886" t="s">
        <v>401</v>
      </c>
      <c r="B889" s="913" t="s">
        <v>81</v>
      </c>
      <c r="C889" s="695">
        <v>481031</v>
      </c>
      <c r="D889" s="513"/>
    </row>
    <row r="890" spans="1:4" x14ac:dyDescent="0.25">
      <c r="A890" s="886" t="s">
        <v>401</v>
      </c>
      <c r="B890" s="913" t="s">
        <v>81</v>
      </c>
      <c r="C890" s="695">
        <v>481099</v>
      </c>
      <c r="D890" s="513"/>
    </row>
    <row r="891" spans="1:4" x14ac:dyDescent="0.25">
      <c r="A891" s="877" t="s">
        <v>401</v>
      </c>
      <c r="B891" s="906" t="s">
        <v>83</v>
      </c>
      <c r="C891" s="943">
        <v>480421</v>
      </c>
      <c r="D891" s="513"/>
    </row>
    <row r="892" spans="1:4" x14ac:dyDescent="0.25">
      <c r="A892" s="878" t="s">
        <v>401</v>
      </c>
      <c r="B892" s="907" t="s">
        <v>83</v>
      </c>
      <c r="C892" s="946">
        <v>480429</v>
      </c>
      <c r="D892" s="513"/>
    </row>
    <row r="893" spans="1:4" x14ac:dyDescent="0.25">
      <c r="A893" s="878" t="s">
        <v>401</v>
      </c>
      <c r="B893" s="907" t="s">
        <v>83</v>
      </c>
      <c r="C893" s="946">
        <v>480431</v>
      </c>
      <c r="D893" s="513"/>
    </row>
    <row r="894" spans="1:4" x14ac:dyDescent="0.25">
      <c r="A894" s="878" t="s">
        <v>401</v>
      </c>
      <c r="B894" s="907" t="s">
        <v>83</v>
      </c>
      <c r="C894" s="946">
        <v>480439</v>
      </c>
      <c r="D894" s="513"/>
    </row>
    <row r="895" spans="1:4" x14ac:dyDescent="0.25">
      <c r="A895" s="878" t="s">
        <v>401</v>
      </c>
      <c r="B895" s="907" t="s">
        <v>83</v>
      </c>
      <c r="C895" s="946">
        <v>480530</v>
      </c>
      <c r="D895" s="513"/>
    </row>
    <row r="896" spans="1:4" x14ac:dyDescent="0.25">
      <c r="A896" s="878" t="s">
        <v>401</v>
      </c>
      <c r="B896" s="907" t="s">
        <v>83</v>
      </c>
      <c r="C896" s="946">
        <v>480610</v>
      </c>
      <c r="D896" s="513"/>
    </row>
    <row r="897" spans="1:4" x14ac:dyDescent="0.25">
      <c r="A897" s="878" t="s">
        <v>401</v>
      </c>
      <c r="B897" s="907" t="s">
        <v>83</v>
      </c>
      <c r="C897" s="946">
        <v>480620</v>
      </c>
      <c r="D897" s="513"/>
    </row>
    <row r="898" spans="1:4" x14ac:dyDescent="0.25">
      <c r="A898" s="878" t="s">
        <v>401</v>
      </c>
      <c r="B898" s="907" t="s">
        <v>83</v>
      </c>
      <c r="C898" s="946">
        <v>480640</v>
      </c>
      <c r="D898" s="513"/>
    </row>
    <row r="899" spans="1:4" x14ac:dyDescent="0.25">
      <c r="A899" s="878" t="s">
        <v>401</v>
      </c>
      <c r="B899" s="907" t="s">
        <v>83</v>
      </c>
      <c r="C899" s="946">
        <v>4808</v>
      </c>
      <c r="D899" s="513"/>
    </row>
    <row r="900" spans="1:4" x14ac:dyDescent="0.25">
      <c r="A900" s="878" t="s">
        <v>401</v>
      </c>
      <c r="B900" s="907" t="s">
        <v>83</v>
      </c>
      <c r="C900" s="946">
        <v>481031</v>
      </c>
      <c r="D900" s="513"/>
    </row>
    <row r="901" spans="1:4" x14ac:dyDescent="0.25">
      <c r="A901" s="878" t="s">
        <v>401</v>
      </c>
      <c r="B901" s="907" t="s">
        <v>83</v>
      </c>
      <c r="C901" s="946">
        <v>481099</v>
      </c>
      <c r="D901" s="513"/>
    </row>
    <row r="902" spans="1:4" x14ac:dyDescent="0.25">
      <c r="A902" s="878" t="s">
        <v>401</v>
      </c>
      <c r="B902" s="907" t="s">
        <v>128</v>
      </c>
      <c r="C902" s="946">
        <v>480421</v>
      </c>
      <c r="D902" s="513"/>
    </row>
    <row r="903" spans="1:4" x14ac:dyDescent="0.25">
      <c r="A903" s="878" t="s">
        <v>401</v>
      </c>
      <c r="B903" s="907" t="s">
        <v>128</v>
      </c>
      <c r="C903" s="946">
        <v>480429</v>
      </c>
      <c r="D903" s="513"/>
    </row>
    <row r="904" spans="1:4" x14ac:dyDescent="0.25">
      <c r="A904" s="878" t="s">
        <v>401</v>
      </c>
      <c r="B904" s="907" t="s">
        <v>128</v>
      </c>
      <c r="C904" s="946">
        <v>480431</v>
      </c>
      <c r="D904" s="513"/>
    </row>
    <row r="905" spans="1:4" x14ac:dyDescent="0.25">
      <c r="A905" s="878" t="s">
        <v>401</v>
      </c>
      <c r="B905" s="907" t="s">
        <v>128</v>
      </c>
      <c r="C905" s="946">
        <v>480439</v>
      </c>
      <c r="D905" s="513"/>
    </row>
    <row r="906" spans="1:4" x14ac:dyDescent="0.25">
      <c r="A906" s="878" t="s">
        <v>401</v>
      </c>
      <c r="B906" s="907" t="s">
        <v>128</v>
      </c>
      <c r="C906" s="946">
        <v>480530</v>
      </c>
      <c r="D906" s="513"/>
    </row>
    <row r="907" spans="1:4" x14ac:dyDescent="0.25">
      <c r="A907" s="878" t="s">
        <v>401</v>
      </c>
      <c r="B907" s="907" t="s">
        <v>128</v>
      </c>
      <c r="C907" s="946">
        <v>480610</v>
      </c>
      <c r="D907" s="513"/>
    </row>
    <row r="908" spans="1:4" x14ac:dyDescent="0.25">
      <c r="A908" s="878" t="s">
        <v>401</v>
      </c>
      <c r="B908" s="907" t="s">
        <v>128</v>
      </c>
      <c r="C908" s="946">
        <v>480620</v>
      </c>
      <c r="D908" s="513"/>
    </row>
    <row r="909" spans="1:4" x14ac:dyDescent="0.25">
      <c r="A909" s="878" t="s">
        <v>401</v>
      </c>
      <c r="B909" s="907" t="s">
        <v>128</v>
      </c>
      <c r="C909" s="946">
        <v>480640</v>
      </c>
      <c r="D909" s="513"/>
    </row>
    <row r="910" spans="1:4" x14ac:dyDescent="0.25">
      <c r="A910" s="878" t="s">
        <v>401</v>
      </c>
      <c r="B910" s="907" t="s">
        <v>128</v>
      </c>
      <c r="C910" s="946">
        <v>4808</v>
      </c>
      <c r="D910" s="513"/>
    </row>
    <row r="911" spans="1:4" x14ac:dyDescent="0.25">
      <c r="A911" s="878" t="s">
        <v>401</v>
      </c>
      <c r="B911" s="907" t="s">
        <v>128</v>
      </c>
      <c r="C911" s="946">
        <v>481031</v>
      </c>
      <c r="D911" s="513"/>
    </row>
    <row r="912" spans="1:4" x14ac:dyDescent="0.25">
      <c r="A912" s="885" t="s">
        <v>401</v>
      </c>
      <c r="B912" s="912" t="s">
        <v>128</v>
      </c>
      <c r="C912" s="947">
        <v>481099</v>
      </c>
      <c r="D912" s="513"/>
    </row>
    <row r="913" spans="1:4" x14ac:dyDescent="0.25">
      <c r="A913" s="878" t="s">
        <v>401</v>
      </c>
      <c r="B913" s="912" t="s">
        <v>411</v>
      </c>
      <c r="C913" s="703">
        <v>480421</v>
      </c>
      <c r="D913" s="513"/>
    </row>
    <row r="914" spans="1:4" x14ac:dyDescent="0.25">
      <c r="A914" s="885" t="s">
        <v>401</v>
      </c>
      <c r="B914" s="912" t="s">
        <v>411</v>
      </c>
      <c r="C914" s="703">
        <v>480429</v>
      </c>
      <c r="D914" s="513"/>
    </row>
    <row r="915" spans="1:4" x14ac:dyDescent="0.25">
      <c r="A915" s="878" t="s">
        <v>401</v>
      </c>
      <c r="B915" s="912" t="s">
        <v>411</v>
      </c>
      <c r="C915" s="703">
        <v>480431</v>
      </c>
      <c r="D915" s="513"/>
    </row>
    <row r="916" spans="1:4" x14ac:dyDescent="0.25">
      <c r="A916" s="885" t="s">
        <v>401</v>
      </c>
      <c r="B916" s="912" t="s">
        <v>411</v>
      </c>
      <c r="C916" s="703">
        <v>480439</v>
      </c>
      <c r="D916" s="513"/>
    </row>
    <row r="917" spans="1:4" x14ac:dyDescent="0.25">
      <c r="A917" s="878" t="s">
        <v>401</v>
      </c>
      <c r="B917" s="912" t="s">
        <v>411</v>
      </c>
      <c r="C917" s="703">
        <v>480530</v>
      </c>
      <c r="D917" s="513"/>
    </row>
    <row r="918" spans="1:4" x14ac:dyDescent="0.25">
      <c r="A918" s="885" t="s">
        <v>401</v>
      </c>
      <c r="B918" s="912" t="s">
        <v>411</v>
      </c>
      <c r="C918" s="703">
        <v>480610</v>
      </c>
      <c r="D918" s="513"/>
    </row>
    <row r="919" spans="1:4" x14ac:dyDescent="0.25">
      <c r="A919" s="878" t="s">
        <v>401</v>
      </c>
      <c r="B919" s="912" t="s">
        <v>411</v>
      </c>
      <c r="C919" s="703">
        <v>480620</v>
      </c>
      <c r="D919" s="513"/>
    </row>
    <row r="920" spans="1:4" x14ac:dyDescent="0.25">
      <c r="A920" s="885" t="s">
        <v>401</v>
      </c>
      <c r="B920" s="912" t="s">
        <v>411</v>
      </c>
      <c r="C920" s="703">
        <v>480640</v>
      </c>
      <c r="D920" s="513"/>
    </row>
    <row r="921" spans="1:4" x14ac:dyDescent="0.25">
      <c r="A921" s="878" t="s">
        <v>401</v>
      </c>
      <c r="B921" s="912" t="s">
        <v>411</v>
      </c>
      <c r="C921" s="703">
        <v>4808</v>
      </c>
      <c r="D921" s="513"/>
    </row>
    <row r="922" spans="1:4" x14ac:dyDescent="0.25">
      <c r="A922" s="885" t="s">
        <v>401</v>
      </c>
      <c r="B922" s="912" t="s">
        <v>411</v>
      </c>
      <c r="C922" s="703">
        <v>481031</v>
      </c>
      <c r="D922" s="513"/>
    </row>
    <row r="923" spans="1:4" ht="15.75" thickBot="1" x14ac:dyDescent="0.3">
      <c r="A923" s="878" t="s">
        <v>401</v>
      </c>
      <c r="B923" s="912" t="s">
        <v>411</v>
      </c>
      <c r="C923" s="936">
        <v>481099</v>
      </c>
      <c r="D923" s="513"/>
    </row>
    <row r="924" spans="1:4" ht="15.75" thickTop="1" x14ac:dyDescent="0.25">
      <c r="A924" s="889" t="s">
        <v>402</v>
      </c>
      <c r="B924" s="916" t="s">
        <v>81</v>
      </c>
      <c r="C924" s="931">
        <v>480593</v>
      </c>
      <c r="D924" s="513"/>
    </row>
    <row r="925" spans="1:4" x14ac:dyDescent="0.25">
      <c r="A925" s="877" t="s">
        <v>402</v>
      </c>
      <c r="B925" s="906" t="s">
        <v>83</v>
      </c>
      <c r="C925" s="934" t="s">
        <v>273</v>
      </c>
      <c r="D925" s="513"/>
    </row>
    <row r="926" spans="1:4" x14ac:dyDescent="0.25">
      <c r="A926" s="886" t="s">
        <v>402</v>
      </c>
      <c r="B926" s="913" t="s">
        <v>128</v>
      </c>
      <c r="C926" s="935" t="s">
        <v>273</v>
      </c>
      <c r="D926" s="513"/>
    </row>
    <row r="927" spans="1:4" ht="15.75" thickBot="1" x14ac:dyDescent="0.3">
      <c r="A927" s="887" t="s">
        <v>402</v>
      </c>
      <c r="B927" s="914" t="s">
        <v>411</v>
      </c>
      <c r="C927" s="936" t="s">
        <v>273</v>
      </c>
      <c r="D927" s="513"/>
    </row>
    <row r="928" spans="1:4" ht="15.75" thickTop="1" x14ac:dyDescent="0.25">
      <c r="A928" s="889">
        <v>12.4</v>
      </c>
      <c r="B928" s="916" t="s">
        <v>81</v>
      </c>
      <c r="C928" s="931">
        <v>480240</v>
      </c>
      <c r="D928" s="513"/>
    </row>
    <row r="929" spans="1:4" x14ac:dyDescent="0.25">
      <c r="A929" s="886">
        <v>12.4</v>
      </c>
      <c r="B929" s="913" t="s">
        <v>81</v>
      </c>
      <c r="C929" s="695">
        <v>480441</v>
      </c>
      <c r="D929" s="513"/>
    </row>
    <row r="930" spans="1:4" x14ac:dyDescent="0.25">
      <c r="A930" s="886">
        <v>12.4</v>
      </c>
      <c r="B930" s="913" t="s">
        <v>81</v>
      </c>
      <c r="C930" s="695">
        <v>480540</v>
      </c>
      <c r="D930" s="513"/>
    </row>
    <row r="931" spans="1:4" x14ac:dyDescent="0.25">
      <c r="A931" s="886">
        <v>12.4</v>
      </c>
      <c r="B931" s="913" t="s">
        <v>81</v>
      </c>
      <c r="C931" s="695">
        <v>480550</v>
      </c>
      <c r="D931" s="513"/>
    </row>
    <row r="932" spans="1:4" x14ac:dyDescent="0.25">
      <c r="A932" s="886">
        <v>12.4</v>
      </c>
      <c r="B932" s="913" t="s">
        <v>81</v>
      </c>
      <c r="C932" s="695">
        <v>480630</v>
      </c>
      <c r="D932" s="513"/>
    </row>
    <row r="933" spans="1:4" x14ac:dyDescent="0.25">
      <c r="A933" s="886">
        <v>12.4</v>
      </c>
      <c r="B933" s="913" t="s">
        <v>81</v>
      </c>
      <c r="C933" s="695">
        <v>4812</v>
      </c>
      <c r="D933" s="513"/>
    </row>
    <row r="934" spans="1:4" x14ac:dyDescent="0.25">
      <c r="A934" s="886">
        <v>12.4</v>
      </c>
      <c r="B934" s="913" t="s">
        <v>81</v>
      </c>
      <c r="C934" s="695">
        <v>4813</v>
      </c>
      <c r="D934" s="513"/>
    </row>
    <row r="935" spans="1:4" x14ac:dyDescent="0.25">
      <c r="A935" s="877">
        <v>12.4</v>
      </c>
      <c r="B935" s="906" t="s">
        <v>83</v>
      </c>
      <c r="C935" s="943">
        <v>480240</v>
      </c>
      <c r="D935" s="513"/>
    </row>
    <row r="936" spans="1:4" x14ac:dyDescent="0.25">
      <c r="A936" s="878">
        <v>12.4</v>
      </c>
      <c r="B936" s="907" t="s">
        <v>83</v>
      </c>
      <c r="C936" s="946">
        <v>480441</v>
      </c>
      <c r="D936" s="513"/>
    </row>
    <row r="937" spans="1:4" x14ac:dyDescent="0.25">
      <c r="A937" s="878">
        <v>12.4</v>
      </c>
      <c r="B937" s="907" t="s">
        <v>83</v>
      </c>
      <c r="C937" s="946">
        <v>480540</v>
      </c>
      <c r="D937" s="513"/>
    </row>
    <row r="938" spans="1:4" x14ac:dyDescent="0.25">
      <c r="A938" s="878">
        <v>12.4</v>
      </c>
      <c r="B938" s="907" t="s">
        <v>83</v>
      </c>
      <c r="C938" s="946">
        <v>480550</v>
      </c>
      <c r="D938" s="513"/>
    </row>
    <row r="939" spans="1:4" x14ac:dyDescent="0.25">
      <c r="A939" s="878">
        <v>12.4</v>
      </c>
      <c r="B939" s="907" t="s">
        <v>83</v>
      </c>
      <c r="C939" s="946">
        <v>480630</v>
      </c>
      <c r="D939" s="513"/>
    </row>
    <row r="940" spans="1:4" x14ac:dyDescent="0.25">
      <c r="A940" s="878">
        <v>12.4</v>
      </c>
      <c r="B940" s="907" t="s">
        <v>83</v>
      </c>
      <c r="C940" s="946">
        <v>4812</v>
      </c>
      <c r="D940" s="513"/>
    </row>
    <row r="941" spans="1:4" x14ac:dyDescent="0.25">
      <c r="A941" s="878">
        <v>12.4</v>
      </c>
      <c r="B941" s="907" t="s">
        <v>83</v>
      </c>
      <c r="C941" s="946">
        <v>4813</v>
      </c>
      <c r="D941" s="513"/>
    </row>
    <row r="942" spans="1:4" x14ac:dyDescent="0.25">
      <c r="A942" s="878">
        <v>12.4</v>
      </c>
      <c r="B942" s="907" t="s">
        <v>128</v>
      </c>
      <c r="C942" s="946">
        <v>480240</v>
      </c>
      <c r="D942" s="513"/>
    </row>
    <row r="943" spans="1:4" x14ac:dyDescent="0.25">
      <c r="A943" s="878">
        <v>12.4</v>
      </c>
      <c r="B943" s="907" t="s">
        <v>128</v>
      </c>
      <c r="C943" s="946">
        <v>480441</v>
      </c>
      <c r="D943" s="513"/>
    </row>
    <row r="944" spans="1:4" x14ac:dyDescent="0.25">
      <c r="A944" s="878">
        <v>12.4</v>
      </c>
      <c r="B944" s="907" t="s">
        <v>128</v>
      </c>
      <c r="C944" s="946">
        <v>480540</v>
      </c>
      <c r="D944" s="513"/>
    </row>
    <row r="945" spans="1:4" x14ac:dyDescent="0.25">
      <c r="A945" s="878">
        <v>12.4</v>
      </c>
      <c r="B945" s="907" t="s">
        <v>128</v>
      </c>
      <c r="C945" s="946">
        <v>480550</v>
      </c>
      <c r="D945" s="513"/>
    </row>
    <row r="946" spans="1:4" x14ac:dyDescent="0.25">
      <c r="A946" s="878">
        <v>12.4</v>
      </c>
      <c r="B946" s="907" t="s">
        <v>128</v>
      </c>
      <c r="C946" s="946">
        <v>480630</v>
      </c>
      <c r="D946" s="513"/>
    </row>
    <row r="947" spans="1:4" x14ac:dyDescent="0.25">
      <c r="A947" s="878">
        <v>12.4</v>
      </c>
      <c r="B947" s="907" t="s">
        <v>128</v>
      </c>
      <c r="C947" s="946">
        <v>4812</v>
      </c>
      <c r="D947" s="513"/>
    </row>
    <row r="948" spans="1:4" x14ac:dyDescent="0.25">
      <c r="A948" s="885">
        <v>12.4</v>
      </c>
      <c r="B948" s="912" t="s">
        <v>128</v>
      </c>
      <c r="C948" s="947">
        <v>4813</v>
      </c>
      <c r="D948" s="513"/>
    </row>
    <row r="949" spans="1:4" x14ac:dyDescent="0.25">
      <c r="A949" s="878">
        <v>12.4</v>
      </c>
      <c r="B949" s="912" t="s">
        <v>411</v>
      </c>
      <c r="C949" s="703">
        <v>480240</v>
      </c>
      <c r="D949" s="513"/>
    </row>
    <row r="950" spans="1:4" x14ac:dyDescent="0.25">
      <c r="A950" s="885">
        <v>12.4</v>
      </c>
      <c r="B950" s="912" t="s">
        <v>411</v>
      </c>
      <c r="C950" s="703">
        <v>480441</v>
      </c>
      <c r="D950" s="513"/>
    </row>
    <row r="951" spans="1:4" x14ac:dyDescent="0.25">
      <c r="A951" s="878">
        <v>12.4</v>
      </c>
      <c r="B951" s="912" t="s">
        <v>411</v>
      </c>
      <c r="C951" s="703">
        <v>480540</v>
      </c>
      <c r="D951" s="513"/>
    </row>
    <row r="952" spans="1:4" x14ac:dyDescent="0.25">
      <c r="A952" s="885">
        <v>12.4</v>
      </c>
      <c r="B952" s="912" t="s">
        <v>411</v>
      </c>
      <c r="C952" s="703">
        <v>480550</v>
      </c>
      <c r="D952" s="513"/>
    </row>
    <row r="953" spans="1:4" x14ac:dyDescent="0.25">
      <c r="A953" s="878">
        <v>12.4</v>
      </c>
      <c r="B953" s="912" t="s">
        <v>411</v>
      </c>
      <c r="C953" s="703">
        <v>480630</v>
      </c>
      <c r="D953" s="513"/>
    </row>
    <row r="954" spans="1:4" x14ac:dyDescent="0.25">
      <c r="A954" s="885">
        <v>12.4</v>
      </c>
      <c r="B954" s="912" t="s">
        <v>411</v>
      </c>
      <c r="C954" s="703">
        <v>4812</v>
      </c>
      <c r="D954" s="513"/>
    </row>
    <row r="955" spans="1:4" ht="15.75" thickBot="1" x14ac:dyDescent="0.3">
      <c r="A955" s="878">
        <v>12.4</v>
      </c>
      <c r="B955" s="912" t="s">
        <v>411</v>
      </c>
      <c r="C955" s="703">
        <v>4813</v>
      </c>
      <c r="D955" s="513"/>
    </row>
    <row r="956" spans="1:4" ht="15.75" thickTop="1" x14ac:dyDescent="0.25">
      <c r="A956" s="889">
        <v>13.1</v>
      </c>
      <c r="B956" s="916" t="s">
        <v>81</v>
      </c>
      <c r="C956" s="938">
        <v>440910</v>
      </c>
      <c r="D956" s="513"/>
    </row>
    <row r="957" spans="1:4" x14ac:dyDescent="0.25">
      <c r="A957" s="886">
        <v>13.1</v>
      </c>
      <c r="B957" s="913" t="s">
        <v>81</v>
      </c>
      <c r="C957" s="702">
        <v>440920</v>
      </c>
      <c r="D957" s="685" t="s">
        <v>299</v>
      </c>
    </row>
    <row r="958" spans="1:4" x14ac:dyDescent="0.25">
      <c r="A958" s="877">
        <v>13.1</v>
      </c>
      <c r="B958" s="906" t="s">
        <v>83</v>
      </c>
      <c r="C958" s="934" t="s">
        <v>287</v>
      </c>
      <c r="D958" s="513"/>
    </row>
    <row r="959" spans="1:4" x14ac:dyDescent="0.25">
      <c r="A959" s="885">
        <v>13.1</v>
      </c>
      <c r="B959" s="912" t="s">
        <v>83</v>
      </c>
      <c r="C959" s="703" t="s">
        <v>288</v>
      </c>
      <c r="D959" s="513"/>
    </row>
    <row r="960" spans="1:4" x14ac:dyDescent="0.25">
      <c r="A960" s="877">
        <v>13.1</v>
      </c>
      <c r="B960" s="906" t="s">
        <v>128</v>
      </c>
      <c r="C960" s="934" t="s">
        <v>287</v>
      </c>
      <c r="D960" s="513"/>
    </row>
    <row r="961" spans="1:4" x14ac:dyDescent="0.25">
      <c r="A961" s="693">
        <v>13.1</v>
      </c>
      <c r="B961" s="694" t="s">
        <v>128</v>
      </c>
      <c r="C961" s="695" t="s">
        <v>288</v>
      </c>
      <c r="D961" s="513"/>
    </row>
    <row r="962" spans="1:4" x14ac:dyDescent="0.25">
      <c r="A962" s="877">
        <v>13.1</v>
      </c>
      <c r="B962" s="694" t="s">
        <v>411</v>
      </c>
      <c r="C962" s="695">
        <v>440910</v>
      </c>
      <c r="D962" s="513"/>
    </row>
    <row r="963" spans="1:4" x14ac:dyDescent="0.25">
      <c r="A963" s="693">
        <v>13.1</v>
      </c>
      <c r="B963" s="694" t="s">
        <v>411</v>
      </c>
      <c r="C963" s="695">
        <v>440922</v>
      </c>
      <c r="D963" s="513"/>
    </row>
    <row r="964" spans="1:4" ht="15.75" thickBot="1" x14ac:dyDescent="0.3">
      <c r="A964" s="877">
        <v>13.1</v>
      </c>
      <c r="B964" s="917" t="s">
        <v>411</v>
      </c>
      <c r="C964" s="948">
        <v>440929</v>
      </c>
      <c r="D964" s="513"/>
    </row>
    <row r="965" spans="1:4" ht="15.75" thickTop="1" x14ac:dyDescent="0.25">
      <c r="A965" s="690" t="s">
        <v>404</v>
      </c>
      <c r="B965" s="691" t="s">
        <v>81</v>
      </c>
      <c r="C965" s="931">
        <v>440910</v>
      </c>
      <c r="D965" s="513"/>
    </row>
    <row r="966" spans="1:4" x14ac:dyDescent="0.25">
      <c r="A966" s="891" t="s">
        <v>404</v>
      </c>
      <c r="B966" s="918" t="s">
        <v>83</v>
      </c>
      <c r="C966" s="949" t="s">
        <v>287</v>
      </c>
      <c r="D966" s="513" t="s">
        <v>289</v>
      </c>
    </row>
    <row r="967" spans="1:4" x14ac:dyDescent="0.25">
      <c r="A967" s="892" t="s">
        <v>404</v>
      </c>
      <c r="B967" s="919" t="s">
        <v>128</v>
      </c>
      <c r="C967" s="950" t="s">
        <v>287</v>
      </c>
      <c r="D967" s="513"/>
    </row>
    <row r="968" spans="1:4" ht="15.75" thickBot="1" x14ac:dyDescent="0.3">
      <c r="A968" s="893" t="s">
        <v>404</v>
      </c>
      <c r="B968" s="920" t="s">
        <v>411</v>
      </c>
      <c r="C968" s="951" t="s">
        <v>287</v>
      </c>
      <c r="D968" s="513" t="s">
        <v>289</v>
      </c>
    </row>
    <row r="969" spans="1:4" ht="15.75" thickTop="1" x14ac:dyDescent="0.25">
      <c r="A969" s="690" t="s">
        <v>405</v>
      </c>
      <c r="B969" s="691" t="s">
        <v>81</v>
      </c>
      <c r="C969" s="692">
        <v>440920</v>
      </c>
      <c r="D969" s="685" t="s">
        <v>299</v>
      </c>
    </row>
    <row r="970" spans="1:4" x14ac:dyDescent="0.25">
      <c r="A970" s="891" t="s">
        <v>405</v>
      </c>
      <c r="B970" s="918" t="s">
        <v>83</v>
      </c>
      <c r="C970" s="949" t="s">
        <v>288</v>
      </c>
      <c r="D970" s="513" t="s">
        <v>289</v>
      </c>
    </row>
    <row r="971" spans="1:4" x14ac:dyDescent="0.25">
      <c r="A971" s="892" t="s">
        <v>405</v>
      </c>
      <c r="B971" s="919" t="s">
        <v>128</v>
      </c>
      <c r="C971" s="950" t="s">
        <v>288</v>
      </c>
      <c r="D971" s="513"/>
    </row>
    <row r="972" spans="1:4" x14ac:dyDescent="0.25">
      <c r="A972" s="892" t="s">
        <v>405</v>
      </c>
      <c r="B972" s="919" t="s">
        <v>411</v>
      </c>
      <c r="C972" s="950">
        <v>440922</v>
      </c>
      <c r="D972" s="513"/>
    </row>
    <row r="973" spans="1:4" ht="15.75" thickBot="1" x14ac:dyDescent="0.3">
      <c r="A973" s="893" t="s">
        <v>405</v>
      </c>
      <c r="B973" s="920" t="s">
        <v>411</v>
      </c>
      <c r="C973" s="951">
        <v>440929</v>
      </c>
      <c r="D973" s="513" t="s">
        <v>289</v>
      </c>
    </row>
    <row r="974" spans="1:4" ht="15.75" thickTop="1" x14ac:dyDescent="0.25">
      <c r="A974" s="690" t="s">
        <v>406</v>
      </c>
      <c r="B974" s="691" t="s">
        <v>81</v>
      </c>
      <c r="C974" s="692">
        <v>440920</v>
      </c>
      <c r="D974" s="685" t="s">
        <v>206</v>
      </c>
    </row>
    <row r="975" spans="1:4" x14ac:dyDescent="0.25">
      <c r="A975" s="891" t="s">
        <v>406</v>
      </c>
      <c r="B975" s="918" t="s">
        <v>83</v>
      </c>
      <c r="C975" s="709" t="s">
        <v>288</v>
      </c>
      <c r="D975" s="685" t="s">
        <v>206</v>
      </c>
    </row>
    <row r="976" spans="1:4" x14ac:dyDescent="0.25">
      <c r="A976" s="892" t="s">
        <v>406</v>
      </c>
      <c r="B976" s="919" t="s">
        <v>128</v>
      </c>
      <c r="C976" s="708" t="s">
        <v>288</v>
      </c>
      <c r="D976" s="685" t="s">
        <v>299</v>
      </c>
    </row>
    <row r="977" spans="1:4" ht="15.75" thickBot="1" x14ac:dyDescent="0.3">
      <c r="A977" s="893" t="s">
        <v>406</v>
      </c>
      <c r="B977" s="920" t="s">
        <v>411</v>
      </c>
      <c r="C977" s="951">
        <v>440922</v>
      </c>
      <c r="D977" s="513"/>
    </row>
    <row r="978" spans="1:4" ht="15.75" thickTop="1" x14ac:dyDescent="0.25">
      <c r="A978" s="894">
        <v>13.2</v>
      </c>
      <c r="B978" s="921" t="s">
        <v>81</v>
      </c>
      <c r="C978" s="952">
        <v>4415</v>
      </c>
      <c r="D978" s="513"/>
    </row>
    <row r="979" spans="1:4" x14ac:dyDescent="0.25">
      <c r="A979" s="693">
        <v>13.2</v>
      </c>
      <c r="B979" s="694" t="s">
        <v>81</v>
      </c>
      <c r="C979" s="695">
        <v>4416</v>
      </c>
      <c r="D979" s="513"/>
    </row>
    <row r="980" spans="1:4" x14ac:dyDescent="0.25">
      <c r="A980" s="693">
        <v>13.2</v>
      </c>
      <c r="B980" s="918" t="s">
        <v>83</v>
      </c>
      <c r="C980" s="949">
        <v>4415</v>
      </c>
      <c r="D980" s="513" t="s">
        <v>289</v>
      </c>
    </row>
    <row r="981" spans="1:4" x14ac:dyDescent="0.25">
      <c r="A981" s="886">
        <v>13.2</v>
      </c>
      <c r="B981" s="912" t="s">
        <v>83</v>
      </c>
      <c r="C981" s="935">
        <v>4416</v>
      </c>
      <c r="D981" s="513"/>
    </row>
    <row r="982" spans="1:4" x14ac:dyDescent="0.25">
      <c r="A982" s="877">
        <v>13.2</v>
      </c>
      <c r="B982" s="906" t="s">
        <v>128</v>
      </c>
      <c r="C982" s="934">
        <v>4415</v>
      </c>
      <c r="D982" s="513" t="s">
        <v>289</v>
      </c>
    </row>
    <row r="983" spans="1:4" x14ac:dyDescent="0.25">
      <c r="A983" s="886">
        <v>13.2</v>
      </c>
      <c r="B983" s="913" t="s">
        <v>128</v>
      </c>
      <c r="C983" s="935">
        <v>4416</v>
      </c>
      <c r="D983" s="513"/>
    </row>
    <row r="984" spans="1:4" x14ac:dyDescent="0.25">
      <c r="A984" s="877">
        <v>13.2</v>
      </c>
      <c r="B984" s="913" t="s">
        <v>411</v>
      </c>
      <c r="C984" s="935">
        <v>4415</v>
      </c>
      <c r="D984" s="513"/>
    </row>
    <row r="985" spans="1:4" ht="15.75" thickBot="1" x14ac:dyDescent="0.3">
      <c r="A985" s="888">
        <v>13.2</v>
      </c>
      <c r="B985" s="915" t="s">
        <v>411</v>
      </c>
      <c r="C985" s="941">
        <v>4416</v>
      </c>
      <c r="D985" s="513" t="s">
        <v>289</v>
      </c>
    </row>
    <row r="986" spans="1:4" ht="15.75" thickTop="1" x14ac:dyDescent="0.25">
      <c r="A986" s="889">
        <v>13.3</v>
      </c>
      <c r="B986" s="916" t="s">
        <v>81</v>
      </c>
      <c r="C986" s="938">
        <v>4414</v>
      </c>
      <c r="D986" s="513"/>
    </row>
    <row r="987" spans="1:4" x14ac:dyDescent="0.25">
      <c r="A987" s="886">
        <v>13.3</v>
      </c>
      <c r="B987" s="913" t="s">
        <v>81</v>
      </c>
      <c r="C987" s="702">
        <v>4419</v>
      </c>
      <c r="D987" s="685" t="s">
        <v>299</v>
      </c>
    </row>
    <row r="988" spans="1:4" x14ac:dyDescent="0.25">
      <c r="A988" s="886">
        <v>13.3</v>
      </c>
      <c r="B988" s="913" t="s">
        <v>81</v>
      </c>
      <c r="C988" s="935">
        <v>4420</v>
      </c>
      <c r="D988" s="513"/>
    </row>
    <row r="989" spans="1:4" x14ac:dyDescent="0.25">
      <c r="A989" s="877">
        <v>13.3</v>
      </c>
      <c r="B989" s="906" t="s">
        <v>83</v>
      </c>
      <c r="C989" s="934" t="s">
        <v>290</v>
      </c>
      <c r="D989" s="513" t="s">
        <v>289</v>
      </c>
    </row>
    <row r="990" spans="1:4" x14ac:dyDescent="0.25">
      <c r="A990" s="885">
        <v>13.3</v>
      </c>
      <c r="B990" s="912" t="s">
        <v>83</v>
      </c>
      <c r="C990" s="701" t="s">
        <v>291</v>
      </c>
      <c r="D990" s="685" t="s">
        <v>299</v>
      </c>
    </row>
    <row r="991" spans="1:4" x14ac:dyDescent="0.25">
      <c r="A991" s="886">
        <v>13.3</v>
      </c>
      <c r="B991" s="913" t="s">
        <v>83</v>
      </c>
      <c r="C991" s="935">
        <v>4420</v>
      </c>
      <c r="D991" s="513" t="s">
        <v>289</v>
      </c>
    </row>
    <row r="992" spans="1:4" x14ac:dyDescent="0.25">
      <c r="A992" s="877">
        <v>13.3</v>
      </c>
      <c r="B992" s="906" t="s">
        <v>128</v>
      </c>
      <c r="C992" s="934" t="s">
        <v>290</v>
      </c>
      <c r="D992" s="513" t="s">
        <v>289</v>
      </c>
    </row>
    <row r="993" spans="1:4" x14ac:dyDescent="0.25">
      <c r="A993" s="877">
        <v>13.3</v>
      </c>
      <c r="B993" s="906" t="s">
        <v>128</v>
      </c>
      <c r="C993" s="705" t="s">
        <v>291</v>
      </c>
      <c r="D993" s="685" t="s">
        <v>299</v>
      </c>
    </row>
    <row r="994" spans="1:4" x14ac:dyDescent="0.25">
      <c r="A994" s="877">
        <v>13.3</v>
      </c>
      <c r="B994" s="906" t="s">
        <v>128</v>
      </c>
      <c r="C994" s="934">
        <v>4420</v>
      </c>
      <c r="D994" s="513" t="s">
        <v>289</v>
      </c>
    </row>
    <row r="995" spans="1:4" x14ac:dyDescent="0.25">
      <c r="A995" s="877">
        <v>13.3</v>
      </c>
      <c r="B995" s="913" t="s">
        <v>411</v>
      </c>
      <c r="C995" s="935">
        <v>4414</v>
      </c>
      <c r="D995" s="513"/>
    </row>
    <row r="996" spans="1:4" x14ac:dyDescent="0.25">
      <c r="A996" s="886">
        <v>13.3</v>
      </c>
      <c r="B996" s="913" t="s">
        <v>411</v>
      </c>
      <c r="C996" s="935">
        <v>441990</v>
      </c>
      <c r="D996" s="513"/>
    </row>
    <row r="997" spans="1:4" ht="15.75" thickBot="1" x14ac:dyDescent="0.3">
      <c r="A997" s="888">
        <v>13.3</v>
      </c>
      <c r="B997" s="915" t="s">
        <v>411</v>
      </c>
      <c r="C997" s="941">
        <v>4420</v>
      </c>
      <c r="D997" s="513"/>
    </row>
    <row r="998" spans="1:4" ht="15.75" thickTop="1" x14ac:dyDescent="0.25">
      <c r="A998" s="690">
        <v>13.4</v>
      </c>
      <c r="B998" s="916" t="s">
        <v>81</v>
      </c>
      <c r="C998" s="931">
        <v>441810</v>
      </c>
      <c r="D998" s="513"/>
    </row>
    <row r="999" spans="1:4" x14ac:dyDescent="0.25">
      <c r="A999" s="693">
        <v>13.4</v>
      </c>
      <c r="B999" s="913" t="s">
        <v>81</v>
      </c>
      <c r="C999" s="695">
        <v>441820</v>
      </c>
      <c r="D999" s="513"/>
    </row>
    <row r="1000" spans="1:4" x14ac:dyDescent="0.25">
      <c r="A1000" s="693">
        <v>13.4</v>
      </c>
      <c r="B1000" s="913" t="s">
        <v>81</v>
      </c>
      <c r="C1000" s="695">
        <v>441830</v>
      </c>
      <c r="D1000" s="513"/>
    </row>
    <row r="1001" spans="1:4" x14ac:dyDescent="0.25">
      <c r="A1001" s="693">
        <v>13.4</v>
      </c>
      <c r="B1001" s="913" t="s">
        <v>81</v>
      </c>
      <c r="C1001" s="695">
        <v>441840</v>
      </c>
      <c r="D1001" s="513"/>
    </row>
    <row r="1002" spans="1:4" x14ac:dyDescent="0.25">
      <c r="A1002" s="693">
        <v>13.4</v>
      </c>
      <c r="B1002" s="913" t="s">
        <v>81</v>
      </c>
      <c r="C1002" s="695">
        <v>441850</v>
      </c>
      <c r="D1002" s="513"/>
    </row>
    <row r="1003" spans="1:4" x14ac:dyDescent="0.25">
      <c r="A1003" s="693">
        <v>13.4</v>
      </c>
      <c r="B1003" s="913" t="s">
        <v>81</v>
      </c>
      <c r="C1003" s="686">
        <v>441890</v>
      </c>
      <c r="D1003" s="685" t="s">
        <v>299</v>
      </c>
    </row>
    <row r="1004" spans="1:4" x14ac:dyDescent="0.25">
      <c r="A1004" s="693">
        <v>13.4</v>
      </c>
      <c r="B1004" s="906" t="s">
        <v>83</v>
      </c>
      <c r="C1004" s="934">
        <v>441810</v>
      </c>
      <c r="D1004" s="513" t="s">
        <v>289</v>
      </c>
    </row>
    <row r="1005" spans="1:4" x14ac:dyDescent="0.25">
      <c r="A1005" s="693">
        <v>13.4</v>
      </c>
      <c r="B1005" s="906" t="s">
        <v>83</v>
      </c>
      <c r="C1005" s="935">
        <v>481820</v>
      </c>
      <c r="D1005" s="513"/>
    </row>
    <row r="1006" spans="1:4" x14ac:dyDescent="0.25">
      <c r="A1006" s="693">
        <v>13.4</v>
      </c>
      <c r="B1006" s="906" t="s">
        <v>83</v>
      </c>
      <c r="C1006" s="935">
        <v>441840</v>
      </c>
      <c r="D1006" s="513"/>
    </row>
    <row r="1007" spans="1:4" x14ac:dyDescent="0.25">
      <c r="A1007" s="693">
        <v>13.4</v>
      </c>
      <c r="B1007" s="906" t="s">
        <v>83</v>
      </c>
      <c r="C1007" s="935">
        <v>441850</v>
      </c>
      <c r="D1007" s="513"/>
    </row>
    <row r="1008" spans="1:4" x14ac:dyDescent="0.25">
      <c r="A1008" s="693">
        <v>13.4</v>
      </c>
      <c r="B1008" s="906" t="s">
        <v>83</v>
      </c>
      <c r="C1008" s="935">
        <v>441860</v>
      </c>
      <c r="D1008" s="513"/>
    </row>
    <row r="1009" spans="1:4" x14ac:dyDescent="0.25">
      <c r="A1009" s="693">
        <v>13.4</v>
      </c>
      <c r="B1009" s="906" t="s">
        <v>83</v>
      </c>
      <c r="C1009" s="702">
        <v>441871</v>
      </c>
      <c r="D1009" s="685" t="s">
        <v>299</v>
      </c>
    </row>
    <row r="1010" spans="1:4" x14ac:dyDescent="0.25">
      <c r="A1010" s="693">
        <v>13.4</v>
      </c>
      <c r="B1010" s="906" t="s">
        <v>83</v>
      </c>
      <c r="C1010" s="702">
        <v>441872</v>
      </c>
      <c r="D1010" s="685" t="s">
        <v>299</v>
      </c>
    </row>
    <row r="1011" spans="1:4" x14ac:dyDescent="0.25">
      <c r="A1011" s="693">
        <v>13.4</v>
      </c>
      <c r="B1011" s="906" t="s">
        <v>83</v>
      </c>
      <c r="C1011" s="702">
        <v>441879</v>
      </c>
      <c r="D1011" s="685" t="s">
        <v>299</v>
      </c>
    </row>
    <row r="1012" spans="1:4" x14ac:dyDescent="0.25">
      <c r="A1012" s="693">
        <v>13.4</v>
      </c>
      <c r="B1012" s="913" t="s">
        <v>83</v>
      </c>
      <c r="C1012" s="702">
        <v>441890</v>
      </c>
      <c r="D1012" s="685" t="s">
        <v>299</v>
      </c>
    </row>
    <row r="1013" spans="1:4" x14ac:dyDescent="0.25">
      <c r="A1013" s="693">
        <v>13.4</v>
      </c>
      <c r="B1013" s="694" t="s">
        <v>128</v>
      </c>
      <c r="C1013" s="695">
        <v>441810</v>
      </c>
      <c r="D1013" s="513"/>
    </row>
    <row r="1014" spans="1:4" x14ac:dyDescent="0.25">
      <c r="A1014" s="693">
        <v>13.4</v>
      </c>
      <c r="B1014" s="694" t="s">
        <v>128</v>
      </c>
      <c r="C1014" s="695">
        <v>441820</v>
      </c>
      <c r="D1014" s="513"/>
    </row>
    <row r="1015" spans="1:4" x14ac:dyDescent="0.25">
      <c r="A1015" s="693">
        <v>13.4</v>
      </c>
      <c r="B1015" s="694" t="s">
        <v>128</v>
      </c>
      <c r="C1015" s="695">
        <v>441840</v>
      </c>
      <c r="D1015" s="515"/>
    </row>
    <row r="1016" spans="1:4" x14ac:dyDescent="0.25">
      <c r="A1016" s="693">
        <v>13.4</v>
      </c>
      <c r="B1016" s="694" t="s">
        <v>128</v>
      </c>
      <c r="C1016" s="695">
        <v>441850</v>
      </c>
      <c r="D1016" s="515"/>
    </row>
    <row r="1017" spans="1:4" x14ac:dyDescent="0.25">
      <c r="A1017" s="693">
        <v>13.4</v>
      </c>
      <c r="B1017" s="694" t="s">
        <v>128</v>
      </c>
      <c r="C1017" s="695">
        <v>441860</v>
      </c>
      <c r="D1017" s="515"/>
    </row>
    <row r="1018" spans="1:4" x14ac:dyDescent="0.25">
      <c r="A1018" s="693">
        <v>13.4</v>
      </c>
      <c r="B1018" s="694" t="s">
        <v>128</v>
      </c>
      <c r="C1018" s="686">
        <v>441871</v>
      </c>
      <c r="D1018" s="685" t="s">
        <v>299</v>
      </c>
    </row>
    <row r="1019" spans="1:4" x14ac:dyDescent="0.25">
      <c r="A1019" s="693">
        <v>13.4</v>
      </c>
      <c r="B1019" s="694" t="s">
        <v>128</v>
      </c>
      <c r="C1019" s="686">
        <v>441872</v>
      </c>
      <c r="D1019" s="685" t="s">
        <v>299</v>
      </c>
    </row>
    <row r="1020" spans="1:4" x14ac:dyDescent="0.25">
      <c r="A1020" s="693">
        <v>13.4</v>
      </c>
      <c r="B1020" s="694" t="s">
        <v>128</v>
      </c>
      <c r="C1020" s="686">
        <v>441879</v>
      </c>
      <c r="D1020" s="685" t="s">
        <v>299</v>
      </c>
    </row>
    <row r="1021" spans="1:4" x14ac:dyDescent="0.25">
      <c r="A1021" s="693">
        <v>13.4</v>
      </c>
      <c r="B1021" s="694" t="s">
        <v>128</v>
      </c>
      <c r="C1021" s="686">
        <v>441890</v>
      </c>
      <c r="D1021" s="685" t="s">
        <v>299</v>
      </c>
    </row>
    <row r="1022" spans="1:4" x14ac:dyDescent="0.25">
      <c r="A1022" s="693">
        <v>13.4</v>
      </c>
      <c r="B1022" s="694" t="s">
        <v>411</v>
      </c>
      <c r="C1022" s="695">
        <v>441810</v>
      </c>
      <c r="D1022" s="515"/>
    </row>
    <row r="1023" spans="1:4" x14ac:dyDescent="0.25">
      <c r="A1023" s="693">
        <v>13.4</v>
      </c>
      <c r="B1023" s="694" t="s">
        <v>411</v>
      </c>
      <c r="C1023" s="695">
        <v>441820</v>
      </c>
      <c r="D1023" s="515"/>
    </row>
    <row r="1024" spans="1:4" x14ac:dyDescent="0.25">
      <c r="A1024" s="693">
        <v>13.4</v>
      </c>
      <c r="B1024" s="694" t="s">
        <v>411</v>
      </c>
      <c r="C1024" s="695">
        <v>441840</v>
      </c>
      <c r="D1024" s="515"/>
    </row>
    <row r="1025" spans="1:4" x14ac:dyDescent="0.25">
      <c r="A1025" s="693">
        <v>13.4</v>
      </c>
      <c r="B1025" s="694" t="s">
        <v>411</v>
      </c>
      <c r="C1025" s="695">
        <v>441850</v>
      </c>
      <c r="D1025" s="515"/>
    </row>
    <row r="1026" spans="1:4" x14ac:dyDescent="0.25">
      <c r="A1026" s="693">
        <v>13.4</v>
      </c>
      <c r="B1026" s="694" t="s">
        <v>411</v>
      </c>
      <c r="C1026" s="695">
        <v>441860</v>
      </c>
      <c r="D1026" s="515"/>
    </row>
    <row r="1027" spans="1:4" x14ac:dyDescent="0.25">
      <c r="A1027" s="693">
        <v>13.4</v>
      </c>
      <c r="B1027" s="694" t="s">
        <v>411</v>
      </c>
      <c r="C1027" s="695">
        <v>441874</v>
      </c>
      <c r="D1027" s="515"/>
    </row>
    <row r="1028" spans="1:4" x14ac:dyDescent="0.25">
      <c r="A1028" s="693">
        <v>13.4</v>
      </c>
      <c r="B1028" s="694" t="s">
        <v>411</v>
      </c>
      <c r="C1028" s="695">
        <v>441875</v>
      </c>
      <c r="D1028" s="515"/>
    </row>
    <row r="1029" spans="1:4" x14ac:dyDescent="0.25">
      <c r="A1029" s="693">
        <v>13.4</v>
      </c>
      <c r="B1029" s="694" t="s">
        <v>411</v>
      </c>
      <c r="C1029" s="695">
        <v>441879</v>
      </c>
      <c r="D1029" s="515"/>
    </row>
    <row r="1030" spans="1:4" ht="15.75" thickBot="1" x14ac:dyDescent="0.3">
      <c r="A1030" s="693">
        <v>13.4</v>
      </c>
      <c r="B1030" s="694" t="s">
        <v>411</v>
      </c>
      <c r="C1030" s="929">
        <v>441899</v>
      </c>
      <c r="D1030" s="515"/>
    </row>
    <row r="1031" spans="1:4" ht="15.75" thickTop="1" x14ac:dyDescent="0.25">
      <c r="A1031" s="690">
        <v>13.5</v>
      </c>
      <c r="B1031" s="691" t="s">
        <v>81</v>
      </c>
      <c r="C1031" s="931">
        <v>940161</v>
      </c>
      <c r="D1031" s="515"/>
    </row>
    <row r="1032" spans="1:4" x14ac:dyDescent="0.25">
      <c r="A1032" s="693">
        <v>13.5</v>
      </c>
      <c r="B1032" s="694" t="s">
        <v>81</v>
      </c>
      <c r="C1032" s="695">
        <v>940169</v>
      </c>
      <c r="D1032" s="515"/>
    </row>
    <row r="1033" spans="1:4" x14ac:dyDescent="0.25">
      <c r="A1033" s="693">
        <v>13.5</v>
      </c>
      <c r="B1033" s="694" t="s">
        <v>81</v>
      </c>
      <c r="C1033" s="686">
        <v>940190</v>
      </c>
      <c r="D1033" s="711" t="s">
        <v>206</v>
      </c>
    </row>
    <row r="1034" spans="1:4" x14ac:dyDescent="0.25">
      <c r="A1034" s="693">
        <v>13.5</v>
      </c>
      <c r="B1034" s="694" t="s">
        <v>81</v>
      </c>
      <c r="C1034" s="953">
        <v>940330</v>
      </c>
      <c r="D1034" s="515"/>
    </row>
    <row r="1035" spans="1:4" x14ac:dyDescent="0.25">
      <c r="A1035" s="693">
        <v>13.5</v>
      </c>
      <c r="B1035" s="694" t="s">
        <v>81</v>
      </c>
      <c r="C1035" s="953">
        <v>940340</v>
      </c>
      <c r="D1035" s="515"/>
    </row>
    <row r="1036" spans="1:4" x14ac:dyDescent="0.25">
      <c r="A1036" s="693">
        <v>13.5</v>
      </c>
      <c r="B1036" s="694" t="s">
        <v>81</v>
      </c>
      <c r="C1036" s="953">
        <v>940350</v>
      </c>
      <c r="D1036" s="515"/>
    </row>
    <row r="1037" spans="1:4" x14ac:dyDescent="0.25">
      <c r="A1037" s="693">
        <v>13.5</v>
      </c>
      <c r="B1037" s="694" t="s">
        <v>81</v>
      </c>
      <c r="C1037" s="953">
        <v>940360</v>
      </c>
      <c r="D1037" s="515"/>
    </row>
    <row r="1038" spans="1:4" x14ac:dyDescent="0.25">
      <c r="A1038" s="693">
        <v>13.5</v>
      </c>
      <c r="B1038" s="694" t="s">
        <v>81</v>
      </c>
      <c r="C1038" s="962">
        <v>940390</v>
      </c>
      <c r="D1038" s="711" t="s">
        <v>206</v>
      </c>
    </row>
    <row r="1039" spans="1:4" x14ac:dyDescent="0.25">
      <c r="A1039" s="693">
        <v>13.5</v>
      </c>
      <c r="B1039" s="918" t="s">
        <v>83</v>
      </c>
      <c r="C1039" s="954">
        <v>940161</v>
      </c>
      <c r="D1039" s="515" t="s">
        <v>289</v>
      </c>
    </row>
    <row r="1040" spans="1:4" x14ac:dyDescent="0.25">
      <c r="A1040" s="693">
        <v>13.5</v>
      </c>
      <c r="B1040" s="922" t="s">
        <v>83</v>
      </c>
      <c r="C1040" s="953">
        <v>940169</v>
      </c>
      <c r="D1040" s="515" t="s">
        <v>289</v>
      </c>
    </row>
    <row r="1041" spans="1:4" x14ac:dyDescent="0.25">
      <c r="A1041" s="693">
        <v>13.5</v>
      </c>
      <c r="B1041" s="922" t="s">
        <v>83</v>
      </c>
      <c r="C1041" s="962">
        <v>940190</v>
      </c>
      <c r="D1041" s="711" t="s">
        <v>206</v>
      </c>
    </row>
    <row r="1042" spans="1:4" x14ac:dyDescent="0.25">
      <c r="A1042" s="693">
        <v>13.5</v>
      </c>
      <c r="B1042" s="922" t="s">
        <v>83</v>
      </c>
      <c r="C1042" s="953">
        <v>940330</v>
      </c>
      <c r="D1042" s="515" t="s">
        <v>289</v>
      </c>
    </row>
    <row r="1043" spans="1:4" x14ac:dyDescent="0.25">
      <c r="A1043" s="693">
        <v>13.5</v>
      </c>
      <c r="B1043" s="922" t="s">
        <v>83</v>
      </c>
      <c r="C1043" s="953">
        <v>940340</v>
      </c>
      <c r="D1043" s="515" t="s">
        <v>289</v>
      </c>
    </row>
    <row r="1044" spans="1:4" x14ac:dyDescent="0.25">
      <c r="A1044" s="693">
        <v>13.5</v>
      </c>
      <c r="B1044" s="922" t="s">
        <v>83</v>
      </c>
      <c r="C1044" s="953">
        <v>940350</v>
      </c>
      <c r="D1044" s="515" t="s">
        <v>289</v>
      </c>
    </row>
    <row r="1045" spans="1:4" x14ac:dyDescent="0.25">
      <c r="A1045" s="693">
        <v>13.5</v>
      </c>
      <c r="B1045" s="922" t="s">
        <v>83</v>
      </c>
      <c r="C1045" s="953">
        <v>940360</v>
      </c>
      <c r="D1045" s="515" t="s">
        <v>289</v>
      </c>
    </row>
    <row r="1046" spans="1:4" x14ac:dyDescent="0.25">
      <c r="A1046" s="693">
        <v>13.5</v>
      </c>
      <c r="B1046" s="922" t="s">
        <v>83</v>
      </c>
      <c r="C1046" s="962">
        <v>940390</v>
      </c>
      <c r="D1046" s="711" t="s">
        <v>206</v>
      </c>
    </row>
    <row r="1047" spans="1:4" x14ac:dyDescent="0.25">
      <c r="A1047" s="693">
        <v>13.5</v>
      </c>
      <c r="B1047" s="922" t="s">
        <v>128</v>
      </c>
      <c r="C1047" s="953">
        <v>940161</v>
      </c>
      <c r="D1047" s="515" t="s">
        <v>289</v>
      </c>
    </row>
    <row r="1048" spans="1:4" x14ac:dyDescent="0.25">
      <c r="A1048" s="693">
        <v>13.5</v>
      </c>
      <c r="B1048" s="922" t="s">
        <v>128</v>
      </c>
      <c r="C1048" s="953">
        <v>940169</v>
      </c>
      <c r="D1048" s="515" t="s">
        <v>289</v>
      </c>
    </row>
    <row r="1049" spans="1:4" x14ac:dyDescent="0.25">
      <c r="A1049" s="693">
        <v>13.5</v>
      </c>
      <c r="B1049" s="922" t="s">
        <v>128</v>
      </c>
      <c r="C1049" s="962">
        <v>940190</v>
      </c>
      <c r="D1049" s="711" t="s">
        <v>206</v>
      </c>
    </row>
    <row r="1050" spans="1:4" x14ac:dyDescent="0.25">
      <c r="A1050" s="693">
        <v>13.5</v>
      </c>
      <c r="B1050" s="922" t="s">
        <v>128</v>
      </c>
      <c r="C1050" s="953">
        <v>940330</v>
      </c>
      <c r="D1050" s="515" t="s">
        <v>289</v>
      </c>
    </row>
    <row r="1051" spans="1:4" x14ac:dyDescent="0.25">
      <c r="A1051" s="693">
        <v>13.5</v>
      </c>
      <c r="B1051" s="922" t="s">
        <v>128</v>
      </c>
      <c r="C1051" s="953">
        <v>940340</v>
      </c>
      <c r="D1051" s="515" t="s">
        <v>289</v>
      </c>
    </row>
    <row r="1052" spans="1:4" x14ac:dyDescent="0.25">
      <c r="A1052" s="693">
        <v>13.5</v>
      </c>
      <c r="B1052" s="922" t="s">
        <v>128</v>
      </c>
      <c r="C1052" s="953">
        <v>940350</v>
      </c>
      <c r="D1052" s="515" t="s">
        <v>289</v>
      </c>
    </row>
    <row r="1053" spans="1:4" x14ac:dyDescent="0.25">
      <c r="A1053" s="693">
        <v>13.5</v>
      </c>
      <c r="B1053" s="922" t="s">
        <v>128</v>
      </c>
      <c r="C1053" s="953">
        <v>940360</v>
      </c>
      <c r="D1053" s="515" t="s">
        <v>289</v>
      </c>
    </row>
    <row r="1054" spans="1:4" x14ac:dyDescent="0.25">
      <c r="A1054" s="693">
        <v>13.5</v>
      </c>
      <c r="B1054" s="923" t="s">
        <v>128</v>
      </c>
      <c r="C1054" s="963">
        <v>940390</v>
      </c>
      <c r="D1054" s="711" t="s">
        <v>299</v>
      </c>
    </row>
    <row r="1055" spans="1:4" x14ac:dyDescent="0.25">
      <c r="A1055" s="693">
        <v>13.5</v>
      </c>
      <c r="B1055" s="923" t="s">
        <v>411</v>
      </c>
      <c r="C1055" s="955">
        <v>940161</v>
      </c>
      <c r="D1055" s="515"/>
    </row>
    <row r="1056" spans="1:4" x14ac:dyDescent="0.25">
      <c r="A1056" s="693">
        <v>13.5</v>
      </c>
      <c r="B1056" s="923" t="s">
        <v>411</v>
      </c>
      <c r="C1056" s="955">
        <v>940169</v>
      </c>
      <c r="D1056" s="515"/>
    </row>
    <row r="1057" spans="1:4" x14ac:dyDescent="0.25">
      <c r="A1057" s="693">
        <v>13.5</v>
      </c>
      <c r="B1057" s="923" t="s">
        <v>411</v>
      </c>
      <c r="C1057" s="710">
        <v>940190</v>
      </c>
      <c r="D1057" s="711" t="s">
        <v>299</v>
      </c>
    </row>
    <row r="1058" spans="1:4" x14ac:dyDescent="0.25">
      <c r="A1058" s="693">
        <v>13.5</v>
      </c>
      <c r="B1058" s="923" t="s">
        <v>411</v>
      </c>
      <c r="C1058" s="955">
        <v>940330</v>
      </c>
      <c r="D1058" s="515"/>
    </row>
    <row r="1059" spans="1:4" x14ac:dyDescent="0.25">
      <c r="A1059" s="693">
        <v>13.5</v>
      </c>
      <c r="B1059" s="923" t="s">
        <v>411</v>
      </c>
      <c r="C1059" s="955">
        <v>940340</v>
      </c>
      <c r="D1059" s="515"/>
    </row>
    <row r="1060" spans="1:4" x14ac:dyDescent="0.25">
      <c r="A1060" s="693">
        <v>13.5</v>
      </c>
      <c r="B1060" s="923" t="s">
        <v>411</v>
      </c>
      <c r="C1060" s="955">
        <v>940350</v>
      </c>
      <c r="D1060" s="515"/>
    </row>
    <row r="1061" spans="1:4" x14ac:dyDescent="0.25">
      <c r="A1061" s="693">
        <v>13.5</v>
      </c>
      <c r="B1061" s="923" t="s">
        <v>411</v>
      </c>
      <c r="C1061" s="955">
        <v>940360</v>
      </c>
      <c r="D1061" s="515"/>
    </row>
    <row r="1062" spans="1:4" ht="15.75" thickBot="1" x14ac:dyDescent="0.3">
      <c r="A1062" s="693">
        <v>13.5</v>
      </c>
      <c r="B1062" s="923" t="s">
        <v>411</v>
      </c>
      <c r="C1062" s="707">
        <v>940390</v>
      </c>
      <c r="D1062" s="711" t="s">
        <v>299</v>
      </c>
    </row>
    <row r="1063" spans="1:4" ht="15.75" thickTop="1" x14ac:dyDescent="0.25">
      <c r="A1063" s="690">
        <v>13.6</v>
      </c>
      <c r="B1063" s="691" t="s">
        <v>81</v>
      </c>
      <c r="C1063" s="692">
        <v>9406</v>
      </c>
      <c r="D1063" s="711" t="s">
        <v>206</v>
      </c>
    </row>
    <row r="1064" spans="1:4" x14ac:dyDescent="0.25">
      <c r="A1064" s="877">
        <v>13.6</v>
      </c>
      <c r="B1064" s="906" t="s">
        <v>83</v>
      </c>
      <c r="C1064" s="964">
        <v>9406</v>
      </c>
      <c r="D1064" s="711" t="s">
        <v>206</v>
      </c>
    </row>
    <row r="1065" spans="1:4" x14ac:dyDescent="0.25">
      <c r="A1065" s="886">
        <v>13.6</v>
      </c>
      <c r="B1065" s="913" t="s">
        <v>128</v>
      </c>
      <c r="C1065" s="965">
        <v>9406</v>
      </c>
      <c r="D1065" s="711" t="s">
        <v>299</v>
      </c>
    </row>
    <row r="1066" spans="1:4" ht="15.75" thickBot="1" x14ac:dyDescent="0.3">
      <c r="A1066" s="887">
        <v>13.6</v>
      </c>
      <c r="B1066" s="914" t="s">
        <v>411</v>
      </c>
      <c r="C1066" s="936">
        <v>940610</v>
      </c>
      <c r="D1066" s="515"/>
    </row>
    <row r="1067" spans="1:4" ht="15.75" thickTop="1" x14ac:dyDescent="0.25">
      <c r="A1067" s="690">
        <v>13.7</v>
      </c>
      <c r="B1067" s="916" t="s">
        <v>81</v>
      </c>
      <c r="C1067" s="931">
        <v>4404</v>
      </c>
      <c r="D1067" s="513"/>
    </row>
    <row r="1068" spans="1:4" x14ac:dyDescent="0.25">
      <c r="A1068" s="693">
        <v>13.7</v>
      </c>
      <c r="B1068" s="913" t="s">
        <v>81</v>
      </c>
      <c r="C1068" s="695">
        <v>4405</v>
      </c>
      <c r="D1068" s="513"/>
    </row>
    <row r="1069" spans="1:4" x14ac:dyDescent="0.25">
      <c r="A1069" s="693">
        <v>13.7</v>
      </c>
      <c r="B1069" s="913" t="s">
        <v>81</v>
      </c>
      <c r="C1069" s="695">
        <v>4413</v>
      </c>
      <c r="D1069" s="513"/>
    </row>
    <row r="1070" spans="1:4" x14ac:dyDescent="0.25">
      <c r="A1070" s="693">
        <v>13.7</v>
      </c>
      <c r="B1070" s="913" t="s">
        <v>81</v>
      </c>
      <c r="C1070" s="695">
        <v>4417</v>
      </c>
      <c r="D1070" s="513"/>
    </row>
    <row r="1071" spans="1:4" x14ac:dyDescent="0.25">
      <c r="A1071" s="693">
        <v>13.7</v>
      </c>
      <c r="B1071" s="913" t="s">
        <v>81</v>
      </c>
      <c r="C1071" s="695">
        <v>442110</v>
      </c>
      <c r="D1071" s="513"/>
    </row>
    <row r="1072" spans="1:4" x14ac:dyDescent="0.25">
      <c r="A1072" s="693">
        <v>13.7</v>
      </c>
      <c r="B1072" s="913" t="s">
        <v>81</v>
      </c>
      <c r="C1072" s="686">
        <v>442190</v>
      </c>
      <c r="D1072" s="711" t="s">
        <v>299</v>
      </c>
    </row>
    <row r="1073" spans="1:4" x14ac:dyDescent="0.25">
      <c r="A1073" s="693">
        <v>13.7</v>
      </c>
      <c r="B1073" s="913" t="s">
        <v>83</v>
      </c>
      <c r="C1073" s="695">
        <v>4404</v>
      </c>
      <c r="D1073" s="513"/>
    </row>
    <row r="1074" spans="1:4" x14ac:dyDescent="0.25">
      <c r="A1074" s="693">
        <v>13.7</v>
      </c>
      <c r="B1074" s="913" t="s">
        <v>83</v>
      </c>
      <c r="C1074" s="695">
        <v>4405</v>
      </c>
      <c r="D1074" s="513"/>
    </row>
    <row r="1075" spans="1:4" x14ac:dyDescent="0.25">
      <c r="A1075" s="693">
        <v>13.7</v>
      </c>
      <c r="B1075" s="913" t="s">
        <v>83</v>
      </c>
      <c r="C1075" s="695">
        <v>4413</v>
      </c>
      <c r="D1075" s="513"/>
    </row>
    <row r="1076" spans="1:4" x14ac:dyDescent="0.25">
      <c r="A1076" s="877">
        <v>13.7</v>
      </c>
      <c r="B1076" s="906" t="s">
        <v>83</v>
      </c>
      <c r="C1076" s="943">
        <v>4417</v>
      </c>
      <c r="D1076" s="513" t="s">
        <v>289</v>
      </c>
    </row>
    <row r="1077" spans="1:4" x14ac:dyDescent="0.25">
      <c r="A1077" s="877">
        <v>13.7</v>
      </c>
      <c r="B1077" s="906" t="s">
        <v>83</v>
      </c>
      <c r="C1077" s="934">
        <v>442110</v>
      </c>
      <c r="D1077" s="513" t="s">
        <v>289</v>
      </c>
    </row>
    <row r="1078" spans="1:4" x14ac:dyDescent="0.25">
      <c r="A1078" s="877">
        <v>13.7</v>
      </c>
      <c r="B1078" s="906" t="s">
        <v>83</v>
      </c>
      <c r="C1078" s="705">
        <v>442190</v>
      </c>
      <c r="D1078" s="711" t="s">
        <v>299</v>
      </c>
    </row>
    <row r="1079" spans="1:4" x14ac:dyDescent="0.25">
      <c r="A1079" s="877">
        <v>13.7</v>
      </c>
      <c r="B1079" s="906" t="s">
        <v>128</v>
      </c>
      <c r="C1079" s="934">
        <v>4404</v>
      </c>
      <c r="D1079" s="513"/>
    </row>
    <row r="1080" spans="1:4" x14ac:dyDescent="0.25">
      <c r="A1080" s="877">
        <v>13.7</v>
      </c>
      <c r="B1080" s="906" t="s">
        <v>128</v>
      </c>
      <c r="C1080" s="934">
        <v>4405</v>
      </c>
      <c r="D1080" s="513"/>
    </row>
    <row r="1081" spans="1:4" x14ac:dyDescent="0.25">
      <c r="A1081" s="877">
        <v>13.7</v>
      </c>
      <c r="B1081" s="906" t="s">
        <v>128</v>
      </c>
      <c r="C1081" s="934">
        <v>4413</v>
      </c>
      <c r="D1081" s="513"/>
    </row>
    <row r="1082" spans="1:4" x14ac:dyDescent="0.25">
      <c r="A1082" s="877">
        <v>13.7</v>
      </c>
      <c r="B1082" s="906" t="s">
        <v>128</v>
      </c>
      <c r="C1082" s="934" t="s">
        <v>292</v>
      </c>
      <c r="D1082" s="513" t="s">
        <v>289</v>
      </c>
    </row>
    <row r="1083" spans="1:4" x14ac:dyDescent="0.25">
      <c r="A1083" s="877">
        <v>13.7</v>
      </c>
      <c r="B1083" s="906" t="s">
        <v>128</v>
      </c>
      <c r="C1083" s="934">
        <v>442110</v>
      </c>
      <c r="D1083" s="513"/>
    </row>
    <row r="1084" spans="1:4" x14ac:dyDescent="0.25">
      <c r="A1084" s="886">
        <v>13.7</v>
      </c>
      <c r="B1084" s="913" t="s">
        <v>128</v>
      </c>
      <c r="C1084" s="702">
        <v>442190</v>
      </c>
      <c r="D1084" s="711" t="s">
        <v>299</v>
      </c>
    </row>
    <row r="1085" spans="1:4" x14ac:dyDescent="0.25">
      <c r="A1085" s="877">
        <v>13.7</v>
      </c>
      <c r="B1085" s="913" t="s">
        <v>411</v>
      </c>
      <c r="C1085" s="935">
        <v>4404</v>
      </c>
      <c r="D1085" s="513"/>
    </row>
    <row r="1086" spans="1:4" x14ac:dyDescent="0.25">
      <c r="A1086" s="886">
        <v>13.7</v>
      </c>
      <c r="B1086" s="913" t="s">
        <v>411</v>
      </c>
      <c r="C1086" s="935">
        <v>4405</v>
      </c>
      <c r="D1086" s="513"/>
    </row>
    <row r="1087" spans="1:4" x14ac:dyDescent="0.25">
      <c r="A1087" s="877">
        <v>13.7</v>
      </c>
      <c r="B1087" s="913" t="s">
        <v>411</v>
      </c>
      <c r="C1087" s="935">
        <v>4413</v>
      </c>
      <c r="D1087" s="513"/>
    </row>
    <row r="1088" spans="1:4" x14ac:dyDescent="0.25">
      <c r="A1088" s="886">
        <v>13.7</v>
      </c>
      <c r="B1088" s="913" t="s">
        <v>411</v>
      </c>
      <c r="C1088" s="935">
        <v>4417</v>
      </c>
      <c r="D1088" s="513"/>
    </row>
    <row r="1089" spans="1:4" x14ac:dyDescent="0.25">
      <c r="A1089" s="877">
        <v>13.7</v>
      </c>
      <c r="B1089" s="913" t="s">
        <v>411</v>
      </c>
      <c r="C1089" s="935">
        <v>442110</v>
      </c>
      <c r="D1089" s="513"/>
    </row>
    <row r="1090" spans="1:4" ht="15.75" thickBot="1" x14ac:dyDescent="0.3">
      <c r="A1090" s="886">
        <v>13.7</v>
      </c>
      <c r="B1090" s="913" t="s">
        <v>411</v>
      </c>
      <c r="C1090" s="941">
        <v>442199</v>
      </c>
      <c r="D1090" s="513" t="s">
        <v>289</v>
      </c>
    </row>
    <row r="1091" spans="1:4" ht="15.75" thickTop="1" x14ac:dyDescent="0.25">
      <c r="A1091" s="690">
        <v>14.1</v>
      </c>
      <c r="B1091" s="691" t="s">
        <v>81</v>
      </c>
      <c r="C1091" s="931">
        <v>4807</v>
      </c>
      <c r="D1091" s="515"/>
    </row>
    <row r="1092" spans="1:4" x14ac:dyDescent="0.25">
      <c r="A1092" s="877">
        <v>14.1</v>
      </c>
      <c r="B1092" s="906" t="s">
        <v>83</v>
      </c>
      <c r="C1092" s="934" t="s">
        <v>293</v>
      </c>
      <c r="D1092" s="515" t="s">
        <v>289</v>
      </c>
    </row>
    <row r="1093" spans="1:4" x14ac:dyDescent="0.25">
      <c r="A1093" s="886">
        <v>14.1</v>
      </c>
      <c r="B1093" s="913" t="s">
        <v>128</v>
      </c>
      <c r="C1093" s="935" t="s">
        <v>293</v>
      </c>
      <c r="D1093" s="515"/>
    </row>
    <row r="1094" spans="1:4" ht="15.75" thickBot="1" x14ac:dyDescent="0.3">
      <c r="A1094" s="887">
        <v>14.1</v>
      </c>
      <c r="B1094" s="914" t="s">
        <v>411</v>
      </c>
      <c r="C1094" s="936" t="s">
        <v>293</v>
      </c>
      <c r="D1094" s="515" t="s">
        <v>289</v>
      </c>
    </row>
    <row r="1095" spans="1:4" ht="15.75" thickTop="1" x14ac:dyDescent="0.25">
      <c r="A1095" s="690">
        <v>14.2</v>
      </c>
      <c r="B1095" s="691" t="s">
        <v>81</v>
      </c>
      <c r="C1095" s="931">
        <v>481110</v>
      </c>
      <c r="D1095" s="515"/>
    </row>
    <row r="1096" spans="1:4" x14ac:dyDescent="0.25">
      <c r="A1096" s="693">
        <v>14.2</v>
      </c>
      <c r="B1096" s="694" t="s">
        <v>81</v>
      </c>
      <c r="C1096" s="695">
        <v>481141</v>
      </c>
      <c r="D1096" s="515"/>
    </row>
    <row r="1097" spans="1:4" x14ac:dyDescent="0.25">
      <c r="A1097" s="693">
        <v>14.2</v>
      </c>
      <c r="B1097" s="694" t="s">
        <v>81</v>
      </c>
      <c r="C1097" s="695">
        <v>481149</v>
      </c>
      <c r="D1097" s="515"/>
    </row>
    <row r="1098" spans="1:4" x14ac:dyDescent="0.25">
      <c r="A1098" s="693">
        <v>14.2</v>
      </c>
      <c r="B1098" s="694" t="s">
        <v>81</v>
      </c>
      <c r="C1098" s="695">
        <v>481160</v>
      </c>
      <c r="D1098" s="515"/>
    </row>
    <row r="1099" spans="1:4" x14ac:dyDescent="0.25">
      <c r="A1099" s="693">
        <v>14.2</v>
      </c>
      <c r="B1099" s="694" t="s">
        <v>81</v>
      </c>
      <c r="C1099" s="695">
        <v>481190</v>
      </c>
      <c r="D1099" s="515"/>
    </row>
    <row r="1100" spans="1:4" x14ac:dyDescent="0.25">
      <c r="A1100" s="877">
        <v>14.2</v>
      </c>
      <c r="B1100" s="906" t="s">
        <v>83</v>
      </c>
      <c r="C1100" s="943">
        <v>481110</v>
      </c>
      <c r="D1100" s="515" t="s">
        <v>289</v>
      </c>
    </row>
    <row r="1101" spans="1:4" x14ac:dyDescent="0.25">
      <c r="A1101" s="895">
        <v>14.2</v>
      </c>
      <c r="B1101" s="924" t="s">
        <v>83</v>
      </c>
      <c r="C1101" s="956">
        <v>481141</v>
      </c>
      <c r="D1101" s="515" t="s">
        <v>289</v>
      </c>
    </row>
    <row r="1102" spans="1:4" x14ac:dyDescent="0.25">
      <c r="A1102" s="895">
        <v>14.2</v>
      </c>
      <c r="B1102" s="924" t="s">
        <v>83</v>
      </c>
      <c r="C1102" s="956">
        <v>481149</v>
      </c>
      <c r="D1102" s="515" t="s">
        <v>289</v>
      </c>
    </row>
    <row r="1103" spans="1:4" x14ac:dyDescent="0.25">
      <c r="A1103" s="895">
        <v>14.2</v>
      </c>
      <c r="B1103" s="924" t="s">
        <v>83</v>
      </c>
      <c r="C1103" s="956">
        <v>481160</v>
      </c>
      <c r="D1103" s="515" t="s">
        <v>289</v>
      </c>
    </row>
    <row r="1104" spans="1:4" x14ac:dyDescent="0.25">
      <c r="A1104" s="895">
        <v>14.2</v>
      </c>
      <c r="B1104" s="924" t="s">
        <v>83</v>
      </c>
      <c r="C1104" s="956">
        <v>481190</v>
      </c>
      <c r="D1104" s="515" t="s">
        <v>289</v>
      </c>
    </row>
    <row r="1105" spans="1:4" x14ac:dyDescent="0.25">
      <c r="A1105" s="895">
        <v>14.2</v>
      </c>
      <c r="B1105" s="924" t="s">
        <v>128</v>
      </c>
      <c r="C1105" s="956">
        <v>481110</v>
      </c>
      <c r="D1105" s="515" t="s">
        <v>289</v>
      </c>
    </row>
    <row r="1106" spans="1:4" x14ac:dyDescent="0.25">
      <c r="A1106" s="895">
        <v>14.2</v>
      </c>
      <c r="B1106" s="924" t="s">
        <v>128</v>
      </c>
      <c r="C1106" s="956">
        <v>481141</v>
      </c>
      <c r="D1106" s="515" t="s">
        <v>289</v>
      </c>
    </row>
    <row r="1107" spans="1:4" x14ac:dyDescent="0.25">
      <c r="A1107" s="895">
        <v>14.2</v>
      </c>
      <c r="B1107" s="924" t="s">
        <v>128</v>
      </c>
      <c r="C1107" s="956">
        <v>481149</v>
      </c>
      <c r="D1107" s="515" t="s">
        <v>289</v>
      </c>
    </row>
    <row r="1108" spans="1:4" x14ac:dyDescent="0.25">
      <c r="A1108" s="895">
        <v>14.2</v>
      </c>
      <c r="B1108" s="924" t="s">
        <v>128</v>
      </c>
      <c r="C1108" s="956">
        <v>481160</v>
      </c>
      <c r="D1108" s="515" t="s">
        <v>289</v>
      </c>
    </row>
    <row r="1109" spans="1:4" x14ac:dyDescent="0.25">
      <c r="A1109" s="895">
        <v>14.2</v>
      </c>
      <c r="B1109" s="924" t="s">
        <v>128</v>
      </c>
      <c r="C1109" s="956">
        <v>481190</v>
      </c>
      <c r="D1109" s="515"/>
    </row>
    <row r="1110" spans="1:4" x14ac:dyDescent="0.25">
      <c r="A1110" s="895">
        <v>14.2</v>
      </c>
      <c r="B1110" s="924" t="s">
        <v>411</v>
      </c>
      <c r="C1110" s="957">
        <v>481110</v>
      </c>
      <c r="D1110" s="515"/>
    </row>
    <row r="1111" spans="1:4" x14ac:dyDescent="0.25">
      <c r="A1111" s="895">
        <v>14.2</v>
      </c>
      <c r="B1111" s="924" t="s">
        <v>411</v>
      </c>
      <c r="C1111" s="957">
        <v>481141</v>
      </c>
      <c r="D1111" s="515"/>
    </row>
    <row r="1112" spans="1:4" x14ac:dyDescent="0.25">
      <c r="A1112" s="895">
        <v>14.2</v>
      </c>
      <c r="B1112" s="924" t="s">
        <v>411</v>
      </c>
      <c r="C1112" s="957">
        <v>481149</v>
      </c>
      <c r="D1112" s="515"/>
    </row>
    <row r="1113" spans="1:4" x14ac:dyDescent="0.25">
      <c r="A1113" s="895">
        <v>14.2</v>
      </c>
      <c r="B1113" s="924" t="s">
        <v>411</v>
      </c>
      <c r="C1113" s="957">
        <v>481160</v>
      </c>
      <c r="D1113" s="515"/>
    </row>
    <row r="1114" spans="1:4" ht="15.75" thickBot="1" x14ac:dyDescent="0.3">
      <c r="A1114" s="895">
        <v>14.2</v>
      </c>
      <c r="B1114" s="925" t="s">
        <v>411</v>
      </c>
      <c r="C1114" s="958">
        <v>481190</v>
      </c>
      <c r="D1114" s="515" t="s">
        <v>289</v>
      </c>
    </row>
    <row r="1115" spans="1:4" ht="15.75" thickTop="1" x14ac:dyDescent="0.25">
      <c r="A1115" s="896">
        <v>14.3</v>
      </c>
      <c r="B1115" s="926" t="s">
        <v>81</v>
      </c>
      <c r="C1115" s="959">
        <v>4818</v>
      </c>
      <c r="D1115" s="515"/>
    </row>
    <row r="1116" spans="1:4" x14ac:dyDescent="0.25">
      <c r="A1116" s="895">
        <v>14.3</v>
      </c>
      <c r="B1116" s="919" t="s">
        <v>83</v>
      </c>
      <c r="C1116" s="950">
        <v>4818</v>
      </c>
      <c r="D1116" s="515"/>
    </row>
    <row r="1117" spans="1:4" x14ac:dyDescent="0.25">
      <c r="A1117" s="895">
        <v>14.3</v>
      </c>
      <c r="B1117" s="924" t="s">
        <v>128</v>
      </c>
      <c r="C1117" s="957">
        <v>4818</v>
      </c>
      <c r="D1117" s="515"/>
    </row>
    <row r="1118" spans="1:4" ht="15.75" thickBot="1" x14ac:dyDescent="0.3">
      <c r="A1118" s="895">
        <v>14.3</v>
      </c>
      <c r="B1118" s="925" t="s">
        <v>411</v>
      </c>
      <c r="C1118" s="958">
        <v>4818</v>
      </c>
      <c r="D1118" s="515"/>
    </row>
    <row r="1119" spans="1:4" ht="15.75" thickTop="1" x14ac:dyDescent="0.25">
      <c r="A1119" s="896">
        <v>14.4</v>
      </c>
      <c r="B1119" s="926" t="s">
        <v>81</v>
      </c>
      <c r="C1119" s="959">
        <v>4819</v>
      </c>
      <c r="D1119" s="515"/>
    </row>
    <row r="1120" spans="1:4" x14ac:dyDescent="0.25">
      <c r="A1120" s="891">
        <v>14.4</v>
      </c>
      <c r="B1120" s="918" t="s">
        <v>83</v>
      </c>
      <c r="C1120" s="949">
        <v>4819</v>
      </c>
      <c r="D1120" s="515"/>
    </row>
    <row r="1121" spans="1:4" x14ac:dyDescent="0.25">
      <c r="A1121" s="895">
        <v>14.4</v>
      </c>
      <c r="B1121" s="924" t="s">
        <v>128</v>
      </c>
      <c r="C1121" s="957">
        <v>4819</v>
      </c>
      <c r="D1121" s="515"/>
    </row>
    <row r="1122" spans="1:4" ht="15.75" thickBot="1" x14ac:dyDescent="0.3">
      <c r="A1122" s="897">
        <v>14.4</v>
      </c>
      <c r="B1122" s="925" t="s">
        <v>411</v>
      </c>
      <c r="C1122" s="958">
        <v>4819</v>
      </c>
      <c r="D1122" s="515"/>
    </row>
    <row r="1123" spans="1:4" ht="15.75" thickTop="1" x14ac:dyDescent="0.25">
      <c r="A1123" s="896">
        <v>14.5</v>
      </c>
      <c r="B1123" s="926" t="s">
        <v>81</v>
      </c>
      <c r="C1123" s="959">
        <v>4814</v>
      </c>
      <c r="D1123" s="515"/>
    </row>
    <row r="1124" spans="1:4" x14ac:dyDescent="0.25">
      <c r="A1124" s="895">
        <v>14.5</v>
      </c>
      <c r="B1124" s="924" t="s">
        <v>81</v>
      </c>
      <c r="C1124" s="957">
        <v>4816</v>
      </c>
      <c r="D1124" s="515"/>
    </row>
    <row r="1125" spans="1:4" x14ac:dyDescent="0.25">
      <c r="A1125" s="895">
        <v>14.5</v>
      </c>
      <c r="B1125" s="924" t="s">
        <v>81</v>
      </c>
      <c r="C1125" s="957">
        <v>4817</v>
      </c>
      <c r="D1125" s="515"/>
    </row>
    <row r="1126" spans="1:4" x14ac:dyDescent="0.25">
      <c r="A1126" s="895">
        <v>14.5</v>
      </c>
      <c r="B1126" s="924" t="s">
        <v>81</v>
      </c>
      <c r="C1126" s="957">
        <v>4820</v>
      </c>
      <c r="D1126" s="515"/>
    </row>
    <row r="1127" spans="1:4" x14ac:dyDescent="0.25">
      <c r="A1127" s="895">
        <v>14.5</v>
      </c>
      <c r="B1127" s="924" t="s">
        <v>81</v>
      </c>
      <c r="C1127" s="957">
        <v>4821</v>
      </c>
      <c r="D1127" s="515"/>
    </row>
    <row r="1128" spans="1:4" x14ac:dyDescent="0.25">
      <c r="A1128" s="895">
        <v>14.5</v>
      </c>
      <c r="B1128" s="924" t="s">
        <v>81</v>
      </c>
      <c r="C1128" s="957">
        <v>4822</v>
      </c>
      <c r="D1128" s="515"/>
    </row>
    <row r="1129" spans="1:4" x14ac:dyDescent="0.25">
      <c r="A1129" s="895">
        <v>14.5</v>
      </c>
      <c r="B1129" s="924" t="s">
        <v>81</v>
      </c>
      <c r="C1129" s="957">
        <v>4823</v>
      </c>
      <c r="D1129" s="515"/>
    </row>
    <row r="1130" spans="1:4" x14ac:dyDescent="0.25">
      <c r="A1130" s="898">
        <v>14.5</v>
      </c>
      <c r="B1130" s="922" t="s">
        <v>83</v>
      </c>
      <c r="C1130" s="960">
        <v>4814</v>
      </c>
      <c r="D1130" s="515"/>
    </row>
    <row r="1131" spans="1:4" x14ac:dyDescent="0.25">
      <c r="A1131" s="898">
        <v>14.5</v>
      </c>
      <c r="B1131" s="922" t="s">
        <v>83</v>
      </c>
      <c r="C1131" s="960">
        <v>4816</v>
      </c>
      <c r="D1131" s="515"/>
    </row>
    <row r="1132" spans="1:4" x14ac:dyDescent="0.25">
      <c r="A1132" s="898">
        <v>14.5</v>
      </c>
      <c r="B1132" s="922" t="s">
        <v>83</v>
      </c>
      <c r="C1132" s="960">
        <v>4817</v>
      </c>
      <c r="D1132" s="515"/>
    </row>
    <row r="1133" spans="1:4" x14ac:dyDescent="0.25">
      <c r="A1133" s="898">
        <v>14.5</v>
      </c>
      <c r="B1133" s="922" t="s">
        <v>83</v>
      </c>
      <c r="C1133" s="960">
        <v>4820</v>
      </c>
      <c r="D1133" s="515" t="s">
        <v>289</v>
      </c>
    </row>
    <row r="1134" spans="1:4" x14ac:dyDescent="0.25">
      <c r="A1134" s="898">
        <v>14.5</v>
      </c>
      <c r="B1134" s="922" t="s">
        <v>83</v>
      </c>
      <c r="C1134" s="960">
        <v>4821</v>
      </c>
      <c r="D1134" s="515"/>
    </row>
    <row r="1135" spans="1:4" x14ac:dyDescent="0.25">
      <c r="A1135" s="898">
        <v>14.5</v>
      </c>
      <c r="B1135" s="922" t="s">
        <v>83</v>
      </c>
      <c r="C1135" s="960">
        <v>4822</v>
      </c>
      <c r="D1135" s="515"/>
    </row>
    <row r="1136" spans="1:4" x14ac:dyDescent="0.25">
      <c r="A1136" s="898">
        <v>14.5</v>
      </c>
      <c r="B1136" s="922" t="s">
        <v>83</v>
      </c>
      <c r="C1136" s="960">
        <v>4823</v>
      </c>
      <c r="D1136" s="515"/>
    </row>
    <row r="1137" spans="1:4" x14ac:dyDescent="0.25">
      <c r="A1137" s="898">
        <v>14.5</v>
      </c>
      <c r="B1137" s="922" t="s">
        <v>128</v>
      </c>
      <c r="C1137" s="960">
        <v>4814</v>
      </c>
      <c r="D1137" s="515" t="s">
        <v>289</v>
      </c>
    </row>
    <row r="1138" spans="1:4" x14ac:dyDescent="0.25">
      <c r="A1138" s="898">
        <v>14.5</v>
      </c>
      <c r="B1138" s="922" t="s">
        <v>128</v>
      </c>
      <c r="C1138" s="960">
        <v>4816</v>
      </c>
      <c r="D1138" s="515"/>
    </row>
    <row r="1139" spans="1:4" x14ac:dyDescent="0.25">
      <c r="A1139" s="898">
        <v>14.5</v>
      </c>
      <c r="B1139" s="922" t="s">
        <v>128</v>
      </c>
      <c r="C1139" s="960">
        <v>4817</v>
      </c>
      <c r="D1139" s="515"/>
    </row>
    <row r="1140" spans="1:4" x14ac:dyDescent="0.25">
      <c r="A1140" s="898">
        <v>14.5</v>
      </c>
      <c r="B1140" s="922" t="s">
        <v>128</v>
      </c>
      <c r="C1140" s="960">
        <v>4820</v>
      </c>
      <c r="D1140" s="515"/>
    </row>
    <row r="1141" spans="1:4" x14ac:dyDescent="0.25">
      <c r="A1141" s="898">
        <v>14.5</v>
      </c>
      <c r="B1141" s="922" t="s">
        <v>128</v>
      </c>
      <c r="C1141" s="960">
        <v>4821</v>
      </c>
      <c r="D1141" s="515"/>
    </row>
    <row r="1142" spans="1:4" x14ac:dyDescent="0.25">
      <c r="A1142" s="898">
        <v>14.5</v>
      </c>
      <c r="B1142" s="922" t="s">
        <v>128</v>
      </c>
      <c r="C1142" s="960">
        <v>4822</v>
      </c>
      <c r="D1142" s="515"/>
    </row>
    <row r="1143" spans="1:4" x14ac:dyDescent="0.25">
      <c r="A1143" s="898">
        <v>14.5</v>
      </c>
      <c r="B1143" s="922" t="s">
        <v>128</v>
      </c>
      <c r="C1143" s="960">
        <v>4823</v>
      </c>
      <c r="D1143" s="515"/>
    </row>
    <row r="1144" spans="1:4" x14ac:dyDescent="0.25">
      <c r="A1144" s="898">
        <v>14.5</v>
      </c>
      <c r="B1144" s="922" t="s">
        <v>411</v>
      </c>
      <c r="C1144" s="960">
        <v>4814</v>
      </c>
      <c r="D1144" s="515"/>
    </row>
    <row r="1145" spans="1:4" x14ac:dyDescent="0.25">
      <c r="A1145" s="898">
        <v>14.5</v>
      </c>
      <c r="B1145" s="922" t="s">
        <v>411</v>
      </c>
      <c r="C1145" s="960">
        <v>4816</v>
      </c>
      <c r="D1145" s="515"/>
    </row>
    <row r="1146" spans="1:4" x14ac:dyDescent="0.25">
      <c r="A1146" s="898">
        <v>14.5</v>
      </c>
      <c r="B1146" s="922" t="s">
        <v>411</v>
      </c>
      <c r="C1146" s="960">
        <v>4817</v>
      </c>
      <c r="D1146" s="515"/>
    </row>
    <row r="1147" spans="1:4" x14ac:dyDescent="0.25">
      <c r="A1147" s="898">
        <v>14.5</v>
      </c>
      <c r="B1147" s="922" t="s">
        <v>411</v>
      </c>
      <c r="C1147" s="960">
        <v>4820</v>
      </c>
      <c r="D1147" s="515"/>
    </row>
    <row r="1148" spans="1:4" x14ac:dyDescent="0.25">
      <c r="A1148" s="898">
        <v>14.5</v>
      </c>
      <c r="B1148" s="922" t="s">
        <v>411</v>
      </c>
      <c r="C1148" s="960">
        <v>4821</v>
      </c>
      <c r="D1148" s="515"/>
    </row>
    <row r="1149" spans="1:4" x14ac:dyDescent="0.25">
      <c r="A1149" s="898">
        <v>14.5</v>
      </c>
      <c r="B1149" s="922" t="s">
        <v>411</v>
      </c>
      <c r="C1149" s="960">
        <v>4822</v>
      </c>
      <c r="D1149" s="515"/>
    </row>
    <row r="1150" spans="1:4" ht="15.75" thickBot="1" x14ac:dyDescent="0.3">
      <c r="A1150" s="893">
        <v>14.5</v>
      </c>
      <c r="B1150" s="920" t="s">
        <v>411</v>
      </c>
      <c r="C1150" s="951">
        <v>4823</v>
      </c>
      <c r="D1150" s="515"/>
    </row>
    <row r="1151" spans="1:4" ht="15.75" thickTop="1" x14ac:dyDescent="0.25">
      <c r="A1151" s="895" t="s">
        <v>408</v>
      </c>
      <c r="B1151" s="924" t="s">
        <v>81</v>
      </c>
      <c r="C1151" s="712">
        <v>482390</v>
      </c>
      <c r="D1151" s="711" t="s">
        <v>299</v>
      </c>
    </row>
    <row r="1152" spans="1:4" x14ac:dyDescent="0.25">
      <c r="A1152" s="899" t="s">
        <v>408</v>
      </c>
      <c r="B1152" s="922" t="s">
        <v>83</v>
      </c>
      <c r="C1152" s="714" t="s">
        <v>300</v>
      </c>
      <c r="D1152" s="711" t="s">
        <v>299</v>
      </c>
    </row>
    <row r="1153" spans="1:4" x14ac:dyDescent="0.25">
      <c r="A1153" s="900" t="s">
        <v>408</v>
      </c>
      <c r="B1153" s="923" t="s">
        <v>128</v>
      </c>
      <c r="C1153" s="710" t="s">
        <v>300</v>
      </c>
      <c r="D1153" s="711" t="s">
        <v>299</v>
      </c>
    </row>
    <row r="1154" spans="1:4" ht="15.75" thickBot="1" x14ac:dyDescent="0.3">
      <c r="A1154" s="901" t="s">
        <v>408</v>
      </c>
      <c r="B1154" s="920" t="s">
        <v>411</v>
      </c>
      <c r="C1154" s="707" t="s">
        <v>300</v>
      </c>
      <c r="D1154" s="711" t="s">
        <v>206</v>
      </c>
    </row>
    <row r="1155" spans="1:4" ht="15.75" thickTop="1" x14ac:dyDescent="0.25">
      <c r="A1155" s="896" t="s">
        <v>409</v>
      </c>
      <c r="B1155" s="926" t="s">
        <v>81</v>
      </c>
      <c r="C1155" s="959">
        <v>482370</v>
      </c>
      <c r="D1155" s="515"/>
    </row>
    <row r="1156" spans="1:4" x14ac:dyDescent="0.25">
      <c r="A1156" s="899" t="s">
        <v>409</v>
      </c>
      <c r="B1156" s="922" t="s">
        <v>83</v>
      </c>
      <c r="C1156" s="960" t="s">
        <v>301</v>
      </c>
      <c r="D1156" s="515" t="s">
        <v>289</v>
      </c>
    </row>
    <row r="1157" spans="1:4" x14ac:dyDescent="0.25">
      <c r="A1157" s="900" t="s">
        <v>409</v>
      </c>
      <c r="B1157" s="923" t="s">
        <v>128</v>
      </c>
      <c r="C1157" s="955" t="s">
        <v>301</v>
      </c>
      <c r="D1157" s="515"/>
    </row>
    <row r="1158" spans="1:4" ht="15.75" thickBot="1" x14ac:dyDescent="0.3">
      <c r="A1158" s="901" t="s">
        <v>409</v>
      </c>
      <c r="B1158" s="920" t="s">
        <v>411</v>
      </c>
      <c r="C1158" s="951" t="s">
        <v>301</v>
      </c>
      <c r="D1158" s="515" t="s">
        <v>289</v>
      </c>
    </row>
    <row r="1159" spans="1:4" ht="15.75" thickTop="1" x14ac:dyDescent="0.25">
      <c r="A1159" s="896" t="s">
        <v>410</v>
      </c>
      <c r="B1159" s="926" t="s">
        <v>81</v>
      </c>
      <c r="C1159" s="959" t="s">
        <v>302</v>
      </c>
      <c r="D1159" s="515"/>
    </row>
    <row r="1160" spans="1:4" x14ac:dyDescent="0.25">
      <c r="A1160" s="899" t="s">
        <v>410</v>
      </c>
      <c r="B1160" s="922" t="s">
        <v>83</v>
      </c>
      <c r="C1160" s="960" t="s">
        <v>302</v>
      </c>
      <c r="D1160" s="515" t="s">
        <v>289</v>
      </c>
    </row>
    <row r="1161" spans="1:4" x14ac:dyDescent="0.25">
      <c r="A1161" s="900" t="s">
        <v>410</v>
      </c>
      <c r="B1161" s="923" t="s">
        <v>128</v>
      </c>
      <c r="C1161" s="955" t="s">
        <v>302</v>
      </c>
      <c r="D1161" s="715"/>
    </row>
    <row r="1162" spans="1:4" ht="15.75" thickBot="1" x14ac:dyDescent="0.3">
      <c r="A1162" s="901" t="s">
        <v>410</v>
      </c>
      <c r="B1162" s="920" t="s">
        <v>411</v>
      </c>
      <c r="C1162" s="951" t="s">
        <v>302</v>
      </c>
      <c r="D1162" s="516" t="s">
        <v>289</v>
      </c>
    </row>
    <row r="1163" spans="1:4" ht="15.75" thickTop="1" x14ac:dyDescent="0.25">
      <c r="A1163" s="895">
        <v>12.6</v>
      </c>
      <c r="B1163" s="924" t="s">
        <v>81</v>
      </c>
      <c r="C1163" s="712">
        <v>482110</v>
      </c>
      <c r="D1163" s="711" t="s">
        <v>206</v>
      </c>
    </row>
    <row r="1164" spans="1:4" x14ac:dyDescent="0.25">
      <c r="A1164" s="895">
        <v>12.6</v>
      </c>
      <c r="B1164" s="924" t="s">
        <v>81</v>
      </c>
      <c r="C1164" s="712">
        <v>482190</v>
      </c>
      <c r="D1164" s="711" t="s">
        <v>206</v>
      </c>
    </row>
    <row r="1165" spans="1:4" x14ac:dyDescent="0.25">
      <c r="A1165" s="895">
        <v>12.6</v>
      </c>
      <c r="B1165" s="924" t="s">
        <v>81</v>
      </c>
      <c r="C1165" s="712">
        <v>482210</v>
      </c>
      <c r="D1165" s="711" t="s">
        <v>206</v>
      </c>
    </row>
    <row r="1166" spans="1:4" x14ac:dyDescent="0.25">
      <c r="A1166" s="895">
        <v>12.6</v>
      </c>
      <c r="B1166" s="924" t="s">
        <v>81</v>
      </c>
      <c r="C1166" s="712">
        <v>482290</v>
      </c>
      <c r="D1166" s="711" t="s">
        <v>206</v>
      </c>
    </row>
    <row r="1167" spans="1:4" x14ac:dyDescent="0.25">
      <c r="A1167" s="895">
        <v>12.6</v>
      </c>
      <c r="B1167" s="924" t="s">
        <v>81</v>
      </c>
      <c r="C1167" s="712">
        <v>482312</v>
      </c>
      <c r="D1167" s="711" t="s">
        <v>206</v>
      </c>
    </row>
    <row r="1168" spans="1:4" x14ac:dyDescent="0.25">
      <c r="A1168" s="895">
        <v>12.6</v>
      </c>
      <c r="B1168" s="924" t="s">
        <v>81</v>
      </c>
      <c r="C1168" s="712">
        <v>482319</v>
      </c>
      <c r="D1168" s="711" t="s">
        <v>206</v>
      </c>
    </row>
    <row r="1169" spans="1:4" x14ac:dyDescent="0.25">
      <c r="A1169" s="895">
        <v>12.6</v>
      </c>
      <c r="B1169" s="924" t="s">
        <v>81</v>
      </c>
      <c r="C1169" s="712">
        <v>482320</v>
      </c>
      <c r="D1169" s="711" t="s">
        <v>206</v>
      </c>
    </row>
    <row r="1170" spans="1:4" x14ac:dyDescent="0.25">
      <c r="A1170" s="895">
        <v>12.6</v>
      </c>
      <c r="B1170" s="924" t="s">
        <v>81</v>
      </c>
      <c r="C1170" s="712">
        <v>482340</v>
      </c>
      <c r="D1170" s="711" t="s">
        <v>206</v>
      </c>
    </row>
    <row r="1171" spans="1:4" x14ac:dyDescent="0.25">
      <c r="A1171" s="895">
        <v>12.6</v>
      </c>
      <c r="B1171" s="924" t="s">
        <v>81</v>
      </c>
      <c r="C1171" s="712">
        <v>482360</v>
      </c>
      <c r="D1171" s="711" t="s">
        <v>206</v>
      </c>
    </row>
    <row r="1172" spans="1:4" x14ac:dyDescent="0.25">
      <c r="A1172" s="895">
        <v>12.6</v>
      </c>
      <c r="B1172" s="924" t="s">
        <v>81</v>
      </c>
      <c r="C1172" s="712">
        <v>482370</v>
      </c>
      <c r="D1172" s="711" t="s">
        <v>206</v>
      </c>
    </row>
    <row r="1173" spans="1:4" x14ac:dyDescent="0.25">
      <c r="A1173" s="895">
        <v>12.6</v>
      </c>
      <c r="B1173" s="924" t="s">
        <v>81</v>
      </c>
      <c r="C1173" s="712">
        <v>482390</v>
      </c>
      <c r="D1173" s="711" t="s">
        <v>206</v>
      </c>
    </row>
    <row r="1174" spans="1:4" x14ac:dyDescent="0.25">
      <c r="A1174" s="895">
        <v>12.6</v>
      </c>
      <c r="B1174" s="924" t="s">
        <v>81</v>
      </c>
      <c r="C1174" s="712">
        <v>480210</v>
      </c>
      <c r="D1174" s="711" t="s">
        <v>206</v>
      </c>
    </row>
    <row r="1175" spans="1:4" x14ac:dyDescent="0.25">
      <c r="A1175" s="895">
        <v>12.6</v>
      </c>
      <c r="B1175" s="924" t="s">
        <v>81</v>
      </c>
      <c r="C1175" s="712">
        <v>480220</v>
      </c>
      <c r="D1175" s="711" t="s">
        <v>206</v>
      </c>
    </row>
    <row r="1176" spans="1:4" x14ac:dyDescent="0.25">
      <c r="A1176" s="895">
        <v>12.6</v>
      </c>
      <c r="B1176" s="924" t="s">
        <v>81</v>
      </c>
      <c r="C1176" s="712">
        <v>480230</v>
      </c>
      <c r="D1176" s="711" t="s">
        <v>206</v>
      </c>
    </row>
    <row r="1177" spans="1:4" x14ac:dyDescent="0.25">
      <c r="A1177" s="895">
        <v>12.6</v>
      </c>
      <c r="B1177" s="924" t="s">
        <v>81</v>
      </c>
      <c r="C1177" s="712">
        <v>480240</v>
      </c>
      <c r="D1177" s="711" t="s">
        <v>206</v>
      </c>
    </row>
    <row r="1178" spans="1:4" x14ac:dyDescent="0.25">
      <c r="A1178" s="895">
        <v>12.6</v>
      </c>
      <c r="B1178" s="924" t="s">
        <v>81</v>
      </c>
      <c r="C1178" s="712">
        <v>480254</v>
      </c>
      <c r="D1178" s="711" t="s">
        <v>206</v>
      </c>
    </row>
    <row r="1179" spans="1:4" x14ac:dyDescent="0.25">
      <c r="A1179" s="895">
        <v>12.6</v>
      </c>
      <c r="B1179" s="924" t="s">
        <v>81</v>
      </c>
      <c r="C1179" s="712">
        <v>480255</v>
      </c>
      <c r="D1179" s="711" t="s">
        <v>206</v>
      </c>
    </row>
    <row r="1180" spans="1:4" x14ac:dyDescent="0.25">
      <c r="A1180" s="895">
        <v>12.6</v>
      </c>
      <c r="B1180" s="924" t="s">
        <v>81</v>
      </c>
      <c r="C1180" s="712">
        <v>480256</v>
      </c>
      <c r="D1180" s="711" t="s">
        <v>206</v>
      </c>
    </row>
    <row r="1181" spans="1:4" x14ac:dyDescent="0.25">
      <c r="A1181" s="895">
        <v>12.6</v>
      </c>
      <c r="B1181" s="924" t="s">
        <v>81</v>
      </c>
      <c r="C1181" s="712">
        <v>480257</v>
      </c>
      <c r="D1181" s="711" t="s">
        <v>206</v>
      </c>
    </row>
    <row r="1182" spans="1:4" x14ac:dyDescent="0.25">
      <c r="A1182" s="895">
        <v>12.6</v>
      </c>
      <c r="B1182" s="924" t="s">
        <v>81</v>
      </c>
      <c r="C1182" s="712">
        <v>480258</v>
      </c>
      <c r="D1182" s="711" t="s">
        <v>206</v>
      </c>
    </row>
    <row r="1183" spans="1:4" x14ac:dyDescent="0.25">
      <c r="A1183" s="895">
        <v>12.6</v>
      </c>
      <c r="B1183" s="924" t="s">
        <v>81</v>
      </c>
      <c r="C1183" s="712">
        <v>480261</v>
      </c>
      <c r="D1183" s="711" t="s">
        <v>206</v>
      </c>
    </row>
    <row r="1184" spans="1:4" x14ac:dyDescent="0.25">
      <c r="A1184" s="895">
        <v>12.6</v>
      </c>
      <c r="B1184" s="924" t="s">
        <v>81</v>
      </c>
      <c r="C1184" s="712" t="s">
        <v>295</v>
      </c>
      <c r="D1184" s="711" t="s">
        <v>206</v>
      </c>
    </row>
    <row r="1185" spans="1:4" x14ac:dyDescent="0.25">
      <c r="A1185" s="895">
        <v>12.6</v>
      </c>
      <c r="B1185" s="924" t="s">
        <v>81</v>
      </c>
      <c r="C1185" s="712" t="s">
        <v>296</v>
      </c>
      <c r="D1185" s="711" t="s">
        <v>206</v>
      </c>
    </row>
    <row r="1186" spans="1:4" x14ac:dyDescent="0.25">
      <c r="A1186" s="895">
        <v>12.6</v>
      </c>
      <c r="B1186" s="924" t="s">
        <v>81</v>
      </c>
      <c r="C1186" s="712">
        <v>481013</v>
      </c>
      <c r="D1186" s="711" t="s">
        <v>206</v>
      </c>
    </row>
    <row r="1187" spans="1:4" x14ac:dyDescent="0.25">
      <c r="A1187" s="895">
        <v>12.6</v>
      </c>
      <c r="B1187" s="924" t="s">
        <v>81</v>
      </c>
      <c r="C1187" s="712">
        <v>481014</v>
      </c>
      <c r="D1187" s="711" t="s">
        <v>206</v>
      </c>
    </row>
    <row r="1188" spans="1:4" x14ac:dyDescent="0.25">
      <c r="A1188" s="895">
        <v>12.6</v>
      </c>
      <c r="B1188" s="924" t="s">
        <v>81</v>
      </c>
      <c r="C1188" s="712">
        <v>481019</v>
      </c>
      <c r="D1188" s="711" t="s">
        <v>206</v>
      </c>
    </row>
    <row r="1189" spans="1:4" x14ac:dyDescent="0.25">
      <c r="A1189" s="895">
        <v>12.6</v>
      </c>
      <c r="B1189" s="924" t="s">
        <v>81</v>
      </c>
      <c r="C1189" s="712">
        <v>481022</v>
      </c>
      <c r="D1189" s="711" t="s">
        <v>206</v>
      </c>
    </row>
    <row r="1190" spans="1:4" x14ac:dyDescent="0.25">
      <c r="A1190" s="895">
        <v>12.6</v>
      </c>
      <c r="B1190" s="924" t="s">
        <v>81</v>
      </c>
      <c r="C1190" s="712">
        <v>481029</v>
      </c>
      <c r="D1190" s="711" t="s">
        <v>206</v>
      </c>
    </row>
    <row r="1191" spans="1:4" x14ac:dyDescent="0.25">
      <c r="A1191" s="895">
        <v>12.6</v>
      </c>
      <c r="B1191" s="924" t="s">
        <v>81</v>
      </c>
      <c r="C1191" s="712">
        <v>481031</v>
      </c>
      <c r="D1191" s="711" t="s">
        <v>206</v>
      </c>
    </row>
    <row r="1192" spans="1:4" x14ac:dyDescent="0.25">
      <c r="A1192" s="895">
        <v>12.6</v>
      </c>
      <c r="B1192" s="924" t="s">
        <v>81</v>
      </c>
      <c r="C1192" s="712">
        <v>481032</v>
      </c>
      <c r="D1192" s="711" t="s">
        <v>206</v>
      </c>
    </row>
    <row r="1193" spans="1:4" x14ac:dyDescent="0.25">
      <c r="A1193" s="895">
        <v>12.6</v>
      </c>
      <c r="B1193" s="924" t="s">
        <v>81</v>
      </c>
      <c r="C1193" s="712">
        <v>481039</v>
      </c>
      <c r="D1193" s="711" t="s">
        <v>206</v>
      </c>
    </row>
    <row r="1194" spans="1:4" x14ac:dyDescent="0.25">
      <c r="A1194" s="895">
        <v>12.6</v>
      </c>
      <c r="B1194" s="924" t="s">
        <v>81</v>
      </c>
      <c r="C1194" s="712">
        <v>481092</v>
      </c>
      <c r="D1194" s="711" t="s">
        <v>206</v>
      </c>
    </row>
    <row r="1195" spans="1:4" x14ac:dyDescent="0.25">
      <c r="A1195" s="895">
        <v>12.6</v>
      </c>
      <c r="B1195" s="924" t="s">
        <v>81</v>
      </c>
      <c r="C1195" s="712" t="s">
        <v>297</v>
      </c>
      <c r="D1195" s="711" t="s">
        <v>206</v>
      </c>
    </row>
    <row r="1196" spans="1:4" x14ac:dyDescent="0.25">
      <c r="A1196" s="899" t="s">
        <v>298</v>
      </c>
      <c r="B1196" s="922" t="s">
        <v>83</v>
      </c>
      <c r="C1196" s="960">
        <v>481410</v>
      </c>
      <c r="D1196" s="515"/>
    </row>
    <row r="1197" spans="1:4" x14ac:dyDescent="0.25">
      <c r="A1197" s="899" t="s">
        <v>298</v>
      </c>
      <c r="B1197" s="922" t="s">
        <v>83</v>
      </c>
      <c r="C1197" s="960">
        <v>481420</v>
      </c>
      <c r="D1197" s="515"/>
    </row>
    <row r="1198" spans="1:4" x14ac:dyDescent="0.25">
      <c r="A1198" s="899" t="s">
        <v>298</v>
      </c>
      <c r="B1198" s="922" t="s">
        <v>83</v>
      </c>
      <c r="C1198" s="960">
        <v>481490</v>
      </c>
      <c r="D1198" s="515"/>
    </row>
    <row r="1199" spans="1:4" x14ac:dyDescent="0.25">
      <c r="A1199" s="899" t="s">
        <v>298</v>
      </c>
      <c r="B1199" s="922" t="s">
        <v>83</v>
      </c>
      <c r="C1199" s="960">
        <v>481710</v>
      </c>
      <c r="D1199" s="515"/>
    </row>
    <row r="1200" spans="1:4" x14ac:dyDescent="0.25">
      <c r="A1200" s="899" t="s">
        <v>298</v>
      </c>
      <c r="B1200" s="922" t="s">
        <v>83</v>
      </c>
      <c r="C1200" s="960">
        <v>481720</v>
      </c>
      <c r="D1200" s="515"/>
    </row>
    <row r="1201" spans="1:4" x14ac:dyDescent="0.25">
      <c r="A1201" s="899" t="s">
        <v>298</v>
      </c>
      <c r="B1201" s="922" t="s">
        <v>83</v>
      </c>
      <c r="C1201" s="960">
        <v>481730</v>
      </c>
      <c r="D1201" s="515"/>
    </row>
    <row r="1202" spans="1:4" x14ac:dyDescent="0.25">
      <c r="A1202" s="899" t="s">
        <v>298</v>
      </c>
      <c r="B1202" s="922" t="s">
        <v>83</v>
      </c>
      <c r="C1202" s="960">
        <v>482010</v>
      </c>
      <c r="D1202" s="515" t="s">
        <v>289</v>
      </c>
    </row>
    <row r="1203" spans="1:4" x14ac:dyDescent="0.25">
      <c r="A1203" s="899" t="s">
        <v>298</v>
      </c>
      <c r="B1203" s="922" t="s">
        <v>83</v>
      </c>
      <c r="C1203" s="960">
        <v>482020</v>
      </c>
      <c r="D1203" s="515"/>
    </row>
    <row r="1204" spans="1:4" x14ac:dyDescent="0.25">
      <c r="A1204" s="899" t="s">
        <v>298</v>
      </c>
      <c r="B1204" s="922" t="s">
        <v>83</v>
      </c>
      <c r="C1204" s="960">
        <v>482030</v>
      </c>
      <c r="D1204" s="515"/>
    </row>
    <row r="1205" spans="1:4" x14ac:dyDescent="0.25">
      <c r="A1205" s="899" t="s">
        <v>298</v>
      </c>
      <c r="B1205" s="922" t="s">
        <v>83</v>
      </c>
      <c r="C1205" s="960">
        <v>482040</v>
      </c>
      <c r="D1205" s="515"/>
    </row>
    <row r="1206" spans="1:4" x14ac:dyDescent="0.25">
      <c r="A1206" s="899" t="s">
        <v>298</v>
      </c>
      <c r="B1206" s="922" t="s">
        <v>83</v>
      </c>
      <c r="C1206" s="960">
        <v>482050</v>
      </c>
      <c r="D1206" s="515"/>
    </row>
    <row r="1207" spans="1:4" x14ac:dyDescent="0.25">
      <c r="A1207" s="899" t="s">
        <v>298</v>
      </c>
      <c r="B1207" s="922" t="s">
        <v>83</v>
      </c>
      <c r="C1207" s="960">
        <v>482090</v>
      </c>
      <c r="D1207" s="515"/>
    </row>
    <row r="1208" spans="1:4" x14ac:dyDescent="0.25">
      <c r="A1208" s="899" t="s">
        <v>298</v>
      </c>
      <c r="B1208" s="922" t="s">
        <v>83</v>
      </c>
      <c r="C1208" s="960">
        <v>482110</v>
      </c>
      <c r="D1208" s="515"/>
    </row>
    <row r="1209" spans="1:4" x14ac:dyDescent="0.25">
      <c r="A1209" s="898">
        <v>12.6</v>
      </c>
      <c r="B1209" s="922" t="s">
        <v>83</v>
      </c>
      <c r="C1209" s="960">
        <v>482190</v>
      </c>
      <c r="D1209" s="515"/>
    </row>
    <row r="1210" spans="1:4" x14ac:dyDescent="0.25">
      <c r="A1210" s="898">
        <v>12.6</v>
      </c>
      <c r="B1210" s="922" t="s">
        <v>83</v>
      </c>
      <c r="C1210" s="960">
        <v>482210</v>
      </c>
      <c r="D1210" s="515"/>
    </row>
    <row r="1211" spans="1:4" x14ac:dyDescent="0.25">
      <c r="A1211" s="898">
        <v>12.6</v>
      </c>
      <c r="B1211" s="922" t="s">
        <v>83</v>
      </c>
      <c r="C1211" s="960">
        <v>482290</v>
      </c>
      <c r="D1211" s="515"/>
    </row>
    <row r="1212" spans="1:4" x14ac:dyDescent="0.25">
      <c r="A1212" s="898">
        <v>12.6</v>
      </c>
      <c r="B1212" s="922" t="s">
        <v>83</v>
      </c>
      <c r="C1212" s="960">
        <v>482320</v>
      </c>
      <c r="D1212" s="515"/>
    </row>
    <row r="1213" spans="1:4" x14ac:dyDescent="0.25">
      <c r="A1213" s="898">
        <v>12.6</v>
      </c>
      <c r="B1213" s="922" t="s">
        <v>83</v>
      </c>
      <c r="C1213" s="960">
        <v>482340</v>
      </c>
      <c r="D1213" s="515"/>
    </row>
    <row r="1214" spans="1:4" x14ac:dyDescent="0.25">
      <c r="A1214" s="898">
        <v>12.6</v>
      </c>
      <c r="B1214" s="922" t="s">
        <v>83</v>
      </c>
      <c r="C1214" s="960">
        <v>482361</v>
      </c>
      <c r="D1214" s="515"/>
    </row>
    <row r="1215" spans="1:4" x14ac:dyDescent="0.25">
      <c r="A1215" s="898">
        <v>12.6</v>
      </c>
      <c r="B1215" s="922" t="s">
        <v>83</v>
      </c>
      <c r="C1215" s="960">
        <v>482369</v>
      </c>
      <c r="D1215" s="515"/>
    </row>
    <row r="1216" spans="1:4" x14ac:dyDescent="0.25">
      <c r="A1216" s="898">
        <v>12.6</v>
      </c>
      <c r="B1216" s="922" t="s">
        <v>83</v>
      </c>
      <c r="C1216" s="960">
        <v>482370</v>
      </c>
      <c r="D1216" s="515"/>
    </row>
    <row r="1217" spans="1:4" x14ac:dyDescent="0.25">
      <c r="A1217" s="898">
        <v>12.6</v>
      </c>
      <c r="B1217" s="922" t="s">
        <v>83</v>
      </c>
      <c r="C1217" s="960">
        <v>482390</v>
      </c>
      <c r="D1217" s="515"/>
    </row>
    <row r="1218" spans="1:4" x14ac:dyDescent="0.25">
      <c r="A1218" s="899" t="s">
        <v>298</v>
      </c>
      <c r="B1218" s="922" t="s">
        <v>128</v>
      </c>
      <c r="C1218" s="960">
        <v>481420</v>
      </c>
      <c r="D1218" s="515" t="s">
        <v>289</v>
      </c>
    </row>
    <row r="1219" spans="1:4" x14ac:dyDescent="0.25">
      <c r="A1219" s="899" t="s">
        <v>298</v>
      </c>
      <c r="B1219" s="922" t="s">
        <v>128</v>
      </c>
      <c r="C1219" s="960">
        <v>481490</v>
      </c>
      <c r="D1219" s="515"/>
    </row>
    <row r="1220" spans="1:4" x14ac:dyDescent="0.25">
      <c r="A1220" s="899" t="s">
        <v>298</v>
      </c>
      <c r="B1220" s="922" t="s">
        <v>128</v>
      </c>
      <c r="C1220" s="960">
        <v>481710</v>
      </c>
      <c r="D1220" s="515"/>
    </row>
    <row r="1221" spans="1:4" x14ac:dyDescent="0.25">
      <c r="A1221" s="899" t="s">
        <v>298</v>
      </c>
      <c r="B1221" s="922" t="s">
        <v>128</v>
      </c>
      <c r="C1221" s="960">
        <v>481720</v>
      </c>
      <c r="D1221" s="515"/>
    </row>
    <row r="1222" spans="1:4" x14ac:dyDescent="0.25">
      <c r="A1222" s="899" t="s">
        <v>298</v>
      </c>
      <c r="B1222" s="922" t="s">
        <v>128</v>
      </c>
      <c r="C1222" s="960">
        <v>481730</v>
      </c>
      <c r="D1222" s="515"/>
    </row>
    <row r="1223" spans="1:4" x14ac:dyDescent="0.25">
      <c r="A1223" s="899" t="s">
        <v>298</v>
      </c>
      <c r="B1223" s="922" t="s">
        <v>128</v>
      </c>
      <c r="C1223" s="960">
        <v>482020</v>
      </c>
      <c r="D1223" s="515"/>
    </row>
    <row r="1224" spans="1:4" x14ac:dyDescent="0.25">
      <c r="A1224" s="899" t="s">
        <v>298</v>
      </c>
      <c r="B1224" s="922" t="s">
        <v>128</v>
      </c>
      <c r="C1224" s="960">
        <v>482030</v>
      </c>
      <c r="D1224" s="515"/>
    </row>
    <row r="1225" spans="1:4" x14ac:dyDescent="0.25">
      <c r="A1225" s="899" t="s">
        <v>298</v>
      </c>
      <c r="B1225" s="922" t="s">
        <v>128</v>
      </c>
      <c r="C1225" s="960">
        <v>482040</v>
      </c>
      <c r="D1225" s="515"/>
    </row>
    <row r="1226" spans="1:4" x14ac:dyDescent="0.25">
      <c r="A1226" s="899" t="s">
        <v>298</v>
      </c>
      <c r="B1226" s="922" t="s">
        <v>128</v>
      </c>
      <c r="C1226" s="960">
        <v>482050</v>
      </c>
      <c r="D1226" s="515"/>
    </row>
    <row r="1227" spans="1:4" x14ac:dyDescent="0.25">
      <c r="A1227" s="899" t="s">
        <v>298</v>
      </c>
      <c r="B1227" s="922" t="s">
        <v>128</v>
      </c>
      <c r="C1227" s="960">
        <v>482090</v>
      </c>
      <c r="D1227" s="515"/>
    </row>
    <row r="1228" spans="1:4" x14ac:dyDescent="0.25">
      <c r="A1228" s="899" t="s">
        <v>298</v>
      </c>
      <c r="B1228" s="922" t="s">
        <v>128</v>
      </c>
      <c r="C1228" s="960">
        <v>482110</v>
      </c>
      <c r="D1228" s="515"/>
    </row>
    <row r="1229" spans="1:4" x14ac:dyDescent="0.25">
      <c r="A1229" s="899" t="s">
        <v>298</v>
      </c>
      <c r="B1229" s="922" t="s">
        <v>128</v>
      </c>
      <c r="C1229" s="960">
        <v>482190</v>
      </c>
      <c r="D1229" s="515"/>
    </row>
    <row r="1230" spans="1:4" x14ac:dyDescent="0.25">
      <c r="A1230" s="899" t="s">
        <v>298</v>
      </c>
      <c r="B1230" s="922" t="s">
        <v>128</v>
      </c>
      <c r="C1230" s="960">
        <v>482210</v>
      </c>
      <c r="D1230" s="515"/>
    </row>
    <row r="1231" spans="1:4" x14ac:dyDescent="0.25">
      <c r="A1231" s="899" t="s">
        <v>298</v>
      </c>
      <c r="B1231" s="922" t="s">
        <v>128</v>
      </c>
      <c r="C1231" s="960">
        <v>482290</v>
      </c>
      <c r="D1231" s="515"/>
    </row>
    <row r="1232" spans="1:4" x14ac:dyDescent="0.25">
      <c r="A1232" s="899" t="s">
        <v>298</v>
      </c>
      <c r="B1232" s="922" t="s">
        <v>128</v>
      </c>
      <c r="C1232" s="960">
        <v>482320</v>
      </c>
      <c r="D1232" s="515"/>
    </row>
    <row r="1233" spans="1:4" x14ac:dyDescent="0.25">
      <c r="A1233" s="899" t="s">
        <v>298</v>
      </c>
      <c r="B1233" s="922" t="s">
        <v>128</v>
      </c>
      <c r="C1233" s="960">
        <v>482340</v>
      </c>
      <c r="D1233" s="515"/>
    </row>
    <row r="1234" spans="1:4" x14ac:dyDescent="0.25">
      <c r="A1234" s="899" t="s">
        <v>298</v>
      </c>
      <c r="B1234" s="922" t="s">
        <v>128</v>
      </c>
      <c r="C1234" s="960">
        <v>482361</v>
      </c>
      <c r="D1234" s="515"/>
    </row>
    <row r="1235" spans="1:4" x14ac:dyDescent="0.25">
      <c r="A1235" s="899" t="s">
        <v>298</v>
      </c>
      <c r="B1235" s="922" t="s">
        <v>128</v>
      </c>
      <c r="C1235" s="960">
        <v>482369</v>
      </c>
      <c r="D1235" s="515"/>
    </row>
    <row r="1236" spans="1:4" x14ac:dyDescent="0.25">
      <c r="A1236" s="899" t="s">
        <v>298</v>
      </c>
      <c r="B1236" s="922" t="s">
        <v>128</v>
      </c>
      <c r="C1236" s="960">
        <v>482370</v>
      </c>
      <c r="D1236" s="515"/>
    </row>
    <row r="1237" spans="1:4" ht="15.75" thickBot="1" x14ac:dyDescent="0.3">
      <c r="A1237" s="901" t="s">
        <v>298</v>
      </c>
      <c r="B1237" s="920" t="s">
        <v>128</v>
      </c>
      <c r="C1237" s="951">
        <v>482390</v>
      </c>
      <c r="D1237" s="515"/>
    </row>
    <row r="1238" spans="1:4" ht="15.75" thickTop="1" x14ac:dyDescent="0.25">
      <c r="A1238" s="896" t="s">
        <v>73</v>
      </c>
      <c r="B1238" s="926" t="s">
        <v>81</v>
      </c>
      <c r="C1238" s="713">
        <v>480210</v>
      </c>
      <c r="D1238" s="711" t="s">
        <v>299</v>
      </c>
    </row>
    <row r="1239" spans="1:4" x14ac:dyDescent="0.25">
      <c r="A1239" s="895" t="s">
        <v>73</v>
      </c>
      <c r="B1239" s="924" t="s">
        <v>81</v>
      </c>
      <c r="C1239" s="712">
        <v>480220</v>
      </c>
      <c r="D1239" s="711" t="s">
        <v>299</v>
      </c>
    </row>
    <row r="1240" spans="1:4" x14ac:dyDescent="0.25">
      <c r="A1240" s="895" t="s">
        <v>73</v>
      </c>
      <c r="B1240" s="924" t="s">
        <v>81</v>
      </c>
      <c r="C1240" s="712">
        <v>480230</v>
      </c>
      <c r="D1240" s="711" t="s">
        <v>299</v>
      </c>
    </row>
    <row r="1241" spans="1:4" x14ac:dyDescent="0.25">
      <c r="A1241" s="895" t="s">
        <v>73</v>
      </c>
      <c r="B1241" s="924" t="s">
        <v>81</v>
      </c>
      <c r="C1241" s="712">
        <v>480240</v>
      </c>
      <c r="D1241" s="711" t="s">
        <v>299</v>
      </c>
    </row>
    <row r="1242" spans="1:4" x14ac:dyDescent="0.25">
      <c r="A1242" s="895" t="s">
        <v>73</v>
      </c>
      <c r="B1242" s="924" t="s">
        <v>81</v>
      </c>
      <c r="C1242" s="712">
        <v>480254</v>
      </c>
      <c r="D1242" s="711" t="s">
        <v>299</v>
      </c>
    </row>
    <row r="1243" spans="1:4" x14ac:dyDescent="0.25">
      <c r="A1243" s="895" t="s">
        <v>73</v>
      </c>
      <c r="B1243" s="924" t="s">
        <v>81</v>
      </c>
      <c r="C1243" s="712">
        <v>480255</v>
      </c>
      <c r="D1243" s="711" t="s">
        <v>299</v>
      </c>
    </row>
    <row r="1244" spans="1:4" x14ac:dyDescent="0.25">
      <c r="A1244" s="895" t="s">
        <v>73</v>
      </c>
      <c r="B1244" s="924" t="s">
        <v>81</v>
      </c>
      <c r="C1244" s="712">
        <v>480256</v>
      </c>
      <c r="D1244" s="711" t="s">
        <v>299</v>
      </c>
    </row>
    <row r="1245" spans="1:4" x14ac:dyDescent="0.25">
      <c r="A1245" s="895" t="s">
        <v>73</v>
      </c>
      <c r="B1245" s="924" t="s">
        <v>81</v>
      </c>
      <c r="C1245" s="712">
        <v>480257</v>
      </c>
      <c r="D1245" s="711" t="s">
        <v>299</v>
      </c>
    </row>
    <row r="1246" spans="1:4" x14ac:dyDescent="0.25">
      <c r="A1246" s="895" t="s">
        <v>73</v>
      </c>
      <c r="B1246" s="924" t="s">
        <v>81</v>
      </c>
      <c r="C1246" s="712">
        <v>480258</v>
      </c>
      <c r="D1246" s="711" t="s">
        <v>299</v>
      </c>
    </row>
    <row r="1247" spans="1:4" x14ac:dyDescent="0.25">
      <c r="A1247" s="895" t="s">
        <v>73</v>
      </c>
      <c r="B1247" s="924" t="s">
        <v>81</v>
      </c>
      <c r="C1247" s="712">
        <v>480261</v>
      </c>
      <c r="D1247" s="711" t="s">
        <v>299</v>
      </c>
    </row>
    <row r="1248" spans="1:4" x14ac:dyDescent="0.25">
      <c r="A1248" s="895" t="s">
        <v>73</v>
      </c>
      <c r="B1248" s="924" t="s">
        <v>81</v>
      </c>
      <c r="C1248" s="712" t="s">
        <v>295</v>
      </c>
      <c r="D1248" s="711" t="s">
        <v>299</v>
      </c>
    </row>
    <row r="1249" spans="1:4" x14ac:dyDescent="0.25">
      <c r="A1249" s="895" t="s">
        <v>73</v>
      </c>
      <c r="B1249" s="924" t="s">
        <v>81</v>
      </c>
      <c r="C1249" s="712" t="s">
        <v>296</v>
      </c>
      <c r="D1249" s="711" t="s">
        <v>299</v>
      </c>
    </row>
    <row r="1250" spans="1:4" x14ac:dyDescent="0.25">
      <c r="A1250" s="895" t="s">
        <v>73</v>
      </c>
      <c r="B1250" s="924" t="s">
        <v>81</v>
      </c>
      <c r="C1250" s="712">
        <v>481013</v>
      </c>
      <c r="D1250" s="711" t="s">
        <v>299</v>
      </c>
    </row>
    <row r="1251" spans="1:4" x14ac:dyDescent="0.25">
      <c r="A1251" s="895" t="s">
        <v>73</v>
      </c>
      <c r="B1251" s="924" t="s">
        <v>81</v>
      </c>
      <c r="C1251" s="712">
        <v>481014</v>
      </c>
      <c r="D1251" s="711" t="s">
        <v>299</v>
      </c>
    </row>
    <row r="1252" spans="1:4" x14ac:dyDescent="0.25">
      <c r="A1252" s="895" t="s">
        <v>73</v>
      </c>
      <c r="B1252" s="924" t="s">
        <v>81</v>
      </c>
      <c r="C1252" s="712">
        <v>481019</v>
      </c>
      <c r="D1252" s="711" t="s">
        <v>299</v>
      </c>
    </row>
    <row r="1253" spans="1:4" x14ac:dyDescent="0.25">
      <c r="A1253" s="895" t="s">
        <v>73</v>
      </c>
      <c r="B1253" s="924" t="s">
        <v>81</v>
      </c>
      <c r="C1253" s="712">
        <v>481022</v>
      </c>
      <c r="D1253" s="711" t="s">
        <v>299</v>
      </c>
    </row>
    <row r="1254" spans="1:4" x14ac:dyDescent="0.25">
      <c r="A1254" s="895" t="s">
        <v>73</v>
      </c>
      <c r="B1254" s="924" t="s">
        <v>81</v>
      </c>
      <c r="C1254" s="712">
        <v>481029</v>
      </c>
      <c r="D1254" s="711" t="s">
        <v>299</v>
      </c>
    </row>
    <row r="1255" spans="1:4" x14ac:dyDescent="0.25">
      <c r="A1255" s="895" t="s">
        <v>73</v>
      </c>
      <c r="B1255" s="924" t="s">
        <v>81</v>
      </c>
      <c r="C1255" s="712">
        <v>481031</v>
      </c>
      <c r="D1255" s="711" t="s">
        <v>299</v>
      </c>
    </row>
    <row r="1256" spans="1:4" x14ac:dyDescent="0.25">
      <c r="A1256" s="895" t="s">
        <v>73</v>
      </c>
      <c r="B1256" s="924" t="s">
        <v>81</v>
      </c>
      <c r="C1256" s="712">
        <v>481032</v>
      </c>
      <c r="D1256" s="711" t="s">
        <v>299</v>
      </c>
    </row>
    <row r="1257" spans="1:4" x14ac:dyDescent="0.25">
      <c r="A1257" s="895" t="s">
        <v>73</v>
      </c>
      <c r="B1257" s="924" t="s">
        <v>81</v>
      </c>
      <c r="C1257" s="712">
        <v>481039</v>
      </c>
      <c r="D1257" s="711" t="s">
        <v>299</v>
      </c>
    </row>
    <row r="1258" spans="1:4" x14ac:dyDescent="0.25">
      <c r="A1258" s="895" t="s">
        <v>73</v>
      </c>
      <c r="B1258" s="924" t="s">
        <v>81</v>
      </c>
      <c r="C1258" s="712">
        <v>481092</v>
      </c>
      <c r="D1258" s="711" t="s">
        <v>299</v>
      </c>
    </row>
    <row r="1259" spans="1:4" x14ac:dyDescent="0.25">
      <c r="A1259" s="895" t="s">
        <v>73</v>
      </c>
      <c r="B1259" s="924" t="s">
        <v>81</v>
      </c>
      <c r="C1259" s="712" t="s">
        <v>297</v>
      </c>
      <c r="D1259" s="711" t="s">
        <v>299</v>
      </c>
    </row>
    <row r="1260" spans="1:4" x14ac:dyDescent="0.25">
      <c r="A1260" s="895" t="s">
        <v>73</v>
      </c>
      <c r="B1260" s="924" t="s">
        <v>81</v>
      </c>
      <c r="C1260" s="712">
        <v>482390</v>
      </c>
      <c r="D1260" s="711" t="s">
        <v>299</v>
      </c>
    </row>
    <row r="1261" spans="1:4" x14ac:dyDescent="0.25">
      <c r="A1261" s="899" t="s">
        <v>73</v>
      </c>
      <c r="B1261" s="922" t="s">
        <v>83</v>
      </c>
      <c r="C1261" s="714" t="s">
        <v>300</v>
      </c>
      <c r="D1261" s="711" t="s">
        <v>299</v>
      </c>
    </row>
    <row r="1262" spans="1:4" ht="15.75" thickBot="1" x14ac:dyDescent="0.3">
      <c r="A1262" s="901" t="s">
        <v>73</v>
      </c>
      <c r="B1262" s="920" t="s">
        <v>128</v>
      </c>
      <c r="C1262" s="707" t="s">
        <v>300</v>
      </c>
      <c r="D1262" s="711" t="s">
        <v>206</v>
      </c>
    </row>
    <row r="1263" spans="1:4" ht="15.75" thickTop="1" x14ac:dyDescent="0.25">
      <c r="A1263" s="896" t="s">
        <v>74</v>
      </c>
      <c r="B1263" s="926" t="s">
        <v>81</v>
      </c>
      <c r="C1263" s="959">
        <v>482370</v>
      </c>
      <c r="D1263" s="515"/>
    </row>
    <row r="1264" spans="1:4" x14ac:dyDescent="0.25">
      <c r="A1264" s="899" t="s">
        <v>74</v>
      </c>
      <c r="B1264" s="922" t="s">
        <v>83</v>
      </c>
      <c r="C1264" s="960" t="s">
        <v>301</v>
      </c>
      <c r="D1264" s="515" t="s">
        <v>289</v>
      </c>
    </row>
    <row r="1265" spans="1:4" ht="15.75" thickBot="1" x14ac:dyDescent="0.3">
      <c r="A1265" s="901" t="s">
        <v>74</v>
      </c>
      <c r="B1265" s="920" t="s">
        <v>128</v>
      </c>
      <c r="C1265" s="951" t="s">
        <v>301</v>
      </c>
      <c r="D1265" s="515" t="s">
        <v>289</v>
      </c>
    </row>
    <row r="1266" spans="1:4" ht="15.75" thickTop="1" x14ac:dyDescent="0.25">
      <c r="A1266" s="896" t="s">
        <v>75</v>
      </c>
      <c r="B1266" s="926" t="s">
        <v>81</v>
      </c>
      <c r="C1266" s="959" t="s">
        <v>302</v>
      </c>
      <c r="D1266" s="515"/>
    </row>
    <row r="1267" spans="1:4" x14ac:dyDescent="0.25">
      <c r="A1267" s="899" t="s">
        <v>75</v>
      </c>
      <c r="B1267" s="922" t="s">
        <v>83</v>
      </c>
      <c r="C1267" s="960" t="s">
        <v>302</v>
      </c>
      <c r="D1267" s="515" t="s">
        <v>289</v>
      </c>
    </row>
    <row r="1268" spans="1:4" ht="15.75" thickBot="1" x14ac:dyDescent="0.3">
      <c r="A1268" s="901" t="s">
        <v>75</v>
      </c>
      <c r="B1268" s="920" t="s">
        <v>128</v>
      </c>
      <c r="C1268" s="951" t="s">
        <v>302</v>
      </c>
      <c r="D1268" s="516" t="s">
        <v>289</v>
      </c>
    </row>
    <row r="1269" spans="1:4" ht="15.75" thickTop="1" x14ac:dyDescent="0.15"/>
  </sheetData>
  <sheetProtection sheet="1"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0C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12"/>
  <sheetViews>
    <sheetView showGridLines="0" zoomScale="85" zoomScaleNormal="85" zoomScaleSheetLayoutView="100" workbookViewId="0">
      <selection activeCell="C3" sqref="C3:E3"/>
    </sheetView>
  </sheetViews>
  <sheetFormatPr defaultColWidth="9.625" defaultRowHeight="12.75" customHeight="1" x14ac:dyDescent="0.2"/>
  <cols>
    <col min="1" max="1" width="8.375" style="21" customWidth="1"/>
    <col min="2" max="2" width="65.75" style="22" customWidth="1"/>
    <col min="3" max="3" width="9.5" style="22" customWidth="1"/>
    <col min="4" max="5" width="22.5" style="22" customWidth="1"/>
    <col min="6" max="6" width="9.75" style="22" customWidth="1"/>
    <col min="7" max="7" width="9.625" style="22" customWidth="1"/>
    <col min="8" max="8" width="8.875" style="22" customWidth="1"/>
    <col min="9" max="9" width="68.625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/>
  </cols>
  <sheetData>
    <row r="1" spans="1:29" ht="17.100000000000001" customHeight="1" x14ac:dyDescent="0.2">
      <c r="A1" s="25"/>
      <c r="B1" s="83" t="s">
        <v>0</v>
      </c>
      <c r="C1" s="295" t="s">
        <v>32</v>
      </c>
      <c r="D1" s="1224" t="s">
        <v>776</v>
      </c>
      <c r="E1" s="1225" t="s">
        <v>777</v>
      </c>
      <c r="H1" s="166"/>
      <c r="I1" s="166"/>
      <c r="J1" s="167" t="str">
        <f>C1</f>
        <v xml:space="preserve">Country: </v>
      </c>
      <c r="K1" s="167" t="str">
        <f>D1</f>
        <v xml:space="preserve"> Montenegro</v>
      </c>
      <c r="L1" s="166"/>
    </row>
    <row r="2" spans="1:29" ht="17.100000000000001" customHeight="1" x14ac:dyDescent="0.2">
      <c r="A2" s="26"/>
      <c r="B2" s="82" t="s">
        <v>0</v>
      </c>
      <c r="C2" s="1241" t="s">
        <v>14</v>
      </c>
      <c r="D2" s="1242"/>
      <c r="E2" s="571"/>
      <c r="H2" s="166"/>
      <c r="I2" s="166"/>
      <c r="J2" s="166"/>
      <c r="K2" s="166"/>
      <c r="L2" s="166"/>
    </row>
    <row r="3" spans="1:29" ht="17.100000000000001" customHeight="1" x14ac:dyDescent="0.2">
      <c r="A3" s="26"/>
      <c r="B3" s="82" t="s">
        <v>0</v>
      </c>
      <c r="C3" s="1234"/>
      <c r="D3" s="1235"/>
      <c r="E3" s="1236"/>
      <c r="H3" s="166"/>
      <c r="I3" s="166"/>
      <c r="J3" s="166"/>
      <c r="K3" s="166"/>
      <c r="L3" s="166"/>
    </row>
    <row r="4" spans="1:29" ht="17.100000000000001" customHeight="1" x14ac:dyDescent="0.2">
      <c r="A4" s="26"/>
      <c r="B4" s="82"/>
      <c r="C4" s="296" t="s">
        <v>10</v>
      </c>
      <c r="D4" s="570"/>
      <c r="E4" s="571"/>
      <c r="H4" s="166"/>
      <c r="I4" s="166"/>
      <c r="J4" s="166"/>
      <c r="K4" s="166"/>
      <c r="L4" s="166"/>
      <c r="T4" s="10"/>
      <c r="U4" s="10"/>
    </row>
    <row r="5" spans="1:29" ht="17.100000000000001" customHeight="1" x14ac:dyDescent="0.2">
      <c r="A5" s="1248" t="s">
        <v>524</v>
      </c>
      <c r="B5" s="1249"/>
      <c r="C5" s="1237" t="s">
        <v>778</v>
      </c>
      <c r="D5" s="1238"/>
      <c r="E5" s="1239"/>
      <c r="H5" s="166"/>
      <c r="I5" s="166"/>
      <c r="J5" s="166"/>
      <c r="K5" s="166"/>
      <c r="L5" s="166"/>
      <c r="T5" s="10"/>
      <c r="U5" s="10"/>
    </row>
    <row r="6" spans="1:29" ht="17.100000000000001" customHeight="1" x14ac:dyDescent="0.3">
      <c r="A6" s="1250"/>
      <c r="B6" s="1249"/>
      <c r="C6" s="572"/>
      <c r="D6" s="573"/>
      <c r="E6" s="574"/>
      <c r="H6" s="166"/>
      <c r="I6" s="166"/>
      <c r="J6" s="166"/>
      <c r="K6" s="166"/>
      <c r="L6" s="166"/>
      <c r="Q6" s="517" t="s">
        <v>354</v>
      </c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</row>
    <row r="7" spans="1:29" ht="16.5" customHeight="1" x14ac:dyDescent="0.2">
      <c r="A7" s="1251" t="s">
        <v>523</v>
      </c>
      <c r="B7" s="1252"/>
      <c r="C7" s="296" t="s">
        <v>11</v>
      </c>
      <c r="D7" s="1227"/>
      <c r="E7" s="297" t="s">
        <v>12</v>
      </c>
      <c r="H7" s="166"/>
      <c r="I7" s="1240" t="s">
        <v>551</v>
      </c>
      <c r="J7" s="166"/>
      <c r="K7" s="1233" t="s">
        <v>70</v>
      </c>
      <c r="L7" s="1233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</row>
    <row r="8" spans="1:29" ht="19.5" customHeight="1" x14ac:dyDescent="0.2">
      <c r="A8" s="1251" t="s">
        <v>27</v>
      </c>
      <c r="B8" s="1252"/>
      <c r="C8" s="296" t="s">
        <v>13</v>
      </c>
      <c r="D8" s="1226"/>
      <c r="E8" s="571"/>
      <c r="H8" s="166"/>
      <c r="I8" s="1240"/>
      <c r="J8" s="166"/>
      <c r="K8" s="1233"/>
      <c r="L8" s="1233"/>
      <c r="Q8" s="518" t="s">
        <v>350</v>
      </c>
      <c r="R8" s="518"/>
      <c r="S8" s="518"/>
      <c r="T8" s="518"/>
      <c r="U8" s="518"/>
      <c r="V8" s="518"/>
      <c r="W8" s="1230"/>
      <c r="X8" s="1230"/>
      <c r="Y8" s="1230"/>
      <c r="Z8" s="518"/>
      <c r="AA8" s="518"/>
      <c r="AB8" s="518"/>
      <c r="AC8" s="518"/>
    </row>
    <row r="9" spans="1:29" ht="7.5" customHeight="1" x14ac:dyDescent="0.2">
      <c r="A9" s="80"/>
      <c r="B9" s="59"/>
      <c r="C9" s="31"/>
      <c r="D9" s="62">
        <v>51</v>
      </c>
      <c r="E9" s="63">
        <v>51</v>
      </c>
      <c r="H9" s="169" t="s">
        <v>0</v>
      </c>
      <c r="I9" s="170"/>
      <c r="J9" s="168" t="s">
        <v>0</v>
      </c>
      <c r="K9" s="168"/>
      <c r="L9" s="168"/>
      <c r="Q9" s="518"/>
      <c r="R9" s="518"/>
      <c r="S9" s="518"/>
      <c r="T9" s="518"/>
      <c r="U9" s="518"/>
      <c r="V9" s="519"/>
      <c r="W9" s="1230"/>
      <c r="X9" s="1230"/>
      <c r="Y9" s="1230"/>
      <c r="Z9" s="518"/>
      <c r="AA9" s="518"/>
      <c r="AB9" s="518"/>
      <c r="AC9" s="518"/>
    </row>
    <row r="10" spans="1:29" ht="12.75" customHeight="1" x14ac:dyDescent="0.2">
      <c r="A10" s="27" t="s">
        <v>15</v>
      </c>
      <c r="B10" s="81" t="s">
        <v>15</v>
      </c>
      <c r="C10" s="1246" t="s">
        <v>8</v>
      </c>
      <c r="D10" s="990">
        <v>2019</v>
      </c>
      <c r="E10" s="34">
        <f>D10+1</f>
        <v>2020</v>
      </c>
      <c r="F10" s="164"/>
      <c r="G10" s="164"/>
      <c r="H10" s="140" t="s">
        <v>15</v>
      </c>
      <c r="I10" s="740" t="str">
        <f>B10</f>
        <v>Product</v>
      </c>
      <c r="J10" s="140" t="str">
        <f>C10</f>
        <v>Unit</v>
      </c>
      <c r="K10" s="171">
        <f>D10</f>
        <v>2019</v>
      </c>
      <c r="L10" s="172">
        <f>E10</f>
        <v>2020</v>
      </c>
      <c r="Q10" s="518"/>
      <c r="R10" s="518"/>
      <c r="S10" s="543">
        <f>D10</f>
        <v>2019</v>
      </c>
      <c r="T10" s="543">
        <f>E10</f>
        <v>2020</v>
      </c>
      <c r="U10" s="543" t="s">
        <v>334</v>
      </c>
      <c r="V10" s="519"/>
      <c r="W10" s="22" t="s">
        <v>359</v>
      </c>
      <c r="X10" s="520"/>
      <c r="Y10" s="520"/>
      <c r="Z10" s="540"/>
      <c r="AB10" s="518"/>
      <c r="AC10" s="518"/>
    </row>
    <row r="11" spans="1:29" ht="12.75" customHeight="1" x14ac:dyDescent="0.2">
      <c r="A11" s="7" t="s">
        <v>6</v>
      </c>
      <c r="B11" s="1"/>
      <c r="C11" s="1247"/>
      <c r="D11" s="2" t="s">
        <v>7</v>
      </c>
      <c r="E11" s="8" t="s">
        <v>7</v>
      </c>
      <c r="H11" s="141" t="s">
        <v>6</v>
      </c>
      <c r="I11" s="173"/>
      <c r="J11" s="174"/>
      <c r="K11" s="175" t="str">
        <f>D11</f>
        <v>Quantity</v>
      </c>
      <c r="L11" s="176" t="str">
        <f>E11</f>
        <v>Quantity</v>
      </c>
      <c r="Q11" s="1231" t="s">
        <v>336</v>
      </c>
      <c r="R11" s="526" t="s">
        <v>337</v>
      </c>
      <c r="S11" s="527">
        <f>IF(ISNUMBER(D17+'JQ2 | Primary Products | Trade'!D15-'JQ2 | Primary Products | Trade'!H15-D27),D17+'JQ2 | Primary Products | Trade'!D15-'JQ2 | Primary Products | Trade'!H15-D27,"Missing data")</f>
        <v>-20.9</v>
      </c>
      <c r="T11" s="527">
        <f>IF(ISNUMBER(E17+'JQ2 | Primary Products | Trade'!F15-'JQ2 | Primary Products | Trade'!J15-E27),E17+'JQ2 | Primary Products | Trade'!F15-'JQ2 | Primary Products | Trade'!J15-E27,"Missing data")</f>
        <v>-27.08</v>
      </c>
      <c r="U11" s="522">
        <f>IF(ISNUMBER(T11/S11-1),T11/S11-1,"missing data")</f>
        <v>0.29569377990430623</v>
      </c>
      <c r="V11" s="521"/>
      <c r="W11" s="518" t="s">
        <v>335</v>
      </c>
      <c r="X11" s="520"/>
      <c r="Y11" s="520"/>
      <c r="Z11" s="540"/>
      <c r="AB11" s="518"/>
      <c r="AC11" s="518"/>
    </row>
    <row r="12" spans="1:29" s="28" customFormat="1" ht="12.75" customHeight="1" x14ac:dyDescent="0.2">
      <c r="A12" s="1243" t="s">
        <v>333</v>
      </c>
      <c r="B12" s="1244"/>
      <c r="C12" s="1244"/>
      <c r="D12" s="1244"/>
      <c r="E12" s="1245"/>
      <c r="H12" s="191"/>
      <c r="I12" s="177" t="str">
        <f>A12</f>
        <v>REMOVALS OF ROUNDWOOD (WOOD IN THE ROUGH)</v>
      </c>
      <c r="J12" s="457"/>
      <c r="K12" s="457"/>
      <c r="L12" s="458"/>
      <c r="Q12" s="1232"/>
      <c r="R12" s="545" t="s">
        <v>355</v>
      </c>
      <c r="S12" s="548">
        <f>IF(ISNUMBER(D52-D53*X28),(D52-D53)*X28,"missing data")</f>
        <v>0</v>
      </c>
      <c r="T12" s="548">
        <f>IF(ISNUMBER(E52-E53*X28),(E52-E53)*X28,"missing data")</f>
        <v>0</v>
      </c>
      <c r="U12" s="532" t="str">
        <f t="shared" ref="U12:U23" si="0">IF(ISNUMBER(T12/S12-1),T12/S12-1,"missing data")</f>
        <v>missing data</v>
      </c>
      <c r="V12" s="546"/>
      <c r="W12" s="518" t="s">
        <v>338</v>
      </c>
      <c r="Y12" s="525"/>
      <c r="Z12" s="541"/>
      <c r="AB12" s="525"/>
      <c r="AC12" s="525"/>
    </row>
    <row r="13" spans="1:29" s="28" customFormat="1" ht="12.75" customHeight="1" x14ac:dyDescent="0.2">
      <c r="A13" s="593">
        <v>1</v>
      </c>
      <c r="B13" s="586" t="s">
        <v>308</v>
      </c>
      <c r="C13" s="587" t="s">
        <v>99</v>
      </c>
      <c r="D13" s="595">
        <v>1092.7860000000001</v>
      </c>
      <c r="E13" s="595">
        <v>1112.569</v>
      </c>
      <c r="H13" s="72">
        <f>A13</f>
        <v>1</v>
      </c>
      <c r="I13" s="442" t="str">
        <f>B13</f>
        <v>ROUNDWOOD (WOOD IN THE ROUGH)</v>
      </c>
      <c r="J13" s="115" t="s">
        <v>99</v>
      </c>
      <c r="K13" s="178">
        <f>D13-(D14+D17)</f>
        <v>783.95600000000013</v>
      </c>
      <c r="L13" s="179">
        <f>E13-(E14+E17)</f>
        <v>795.24499999999989</v>
      </c>
      <c r="Q13" s="741" t="s">
        <v>347</v>
      </c>
      <c r="R13" s="528" t="s">
        <v>343</v>
      </c>
      <c r="S13" s="529">
        <f>IF(ISNUMBER(D36*X29),D36*X29,"missing data")</f>
        <v>61.006</v>
      </c>
      <c r="T13" s="529">
        <f>IF(ISNUMBER(E36*X29),E36*X29,"missing data")</f>
        <v>63.100999999999999</v>
      </c>
      <c r="U13" s="522">
        <f t="shared" si="0"/>
        <v>3.4340884503163638E-2</v>
      </c>
      <c r="V13" s="530"/>
      <c r="W13" s="549">
        <v>2.4</v>
      </c>
      <c r="X13" s="525"/>
      <c r="Y13" s="525"/>
      <c r="Z13" s="541"/>
      <c r="AB13" s="525"/>
      <c r="AC13" s="525"/>
    </row>
    <row r="14" spans="1:29" s="30" customFormat="1" ht="14.25" x14ac:dyDescent="0.2">
      <c r="A14" s="165">
        <v>1.1000000000000001</v>
      </c>
      <c r="B14" s="137" t="s">
        <v>102</v>
      </c>
      <c r="C14" s="115" t="s">
        <v>99</v>
      </c>
      <c r="D14" s="246">
        <v>308.83</v>
      </c>
      <c r="E14" s="246">
        <v>317.32400000000001</v>
      </c>
      <c r="H14" s="66">
        <f t="shared" ref="H14:H78" si="1">A14</f>
        <v>1.1000000000000001</v>
      </c>
      <c r="I14" s="443" t="str">
        <f t="shared" ref="I14:I77" si="2">B14</f>
        <v>WOOD FUEL (INCLUDING WOOD FOR CHARCOAL)</v>
      </c>
      <c r="J14" s="115" t="s">
        <v>99</v>
      </c>
      <c r="K14" s="180">
        <f>D14-(D15+D16)</f>
        <v>308.83</v>
      </c>
      <c r="L14" s="181">
        <f>E14-(E15+E16)</f>
        <v>317.32400000000001</v>
      </c>
      <c r="Q14" s="742"/>
      <c r="R14" s="744" t="s">
        <v>554</v>
      </c>
      <c r="S14" s="745" t="str">
        <f>IF(ISNUMBER(D39),D39,"Missing data")</f>
        <v>Missing data</v>
      </c>
      <c r="T14" s="745" t="str">
        <f>IF(ISNUMBER(E39),E39,"Missing data")</f>
        <v>Missing data</v>
      </c>
      <c r="U14" s="746" t="str">
        <f t="shared" si="0"/>
        <v>missing data</v>
      </c>
      <c r="V14" s="747"/>
      <c r="W14" s="549">
        <v>1</v>
      </c>
      <c r="X14" s="525"/>
      <c r="Z14" s="533"/>
      <c r="AB14" s="531"/>
      <c r="AC14" s="531"/>
    </row>
    <row r="15" spans="1:29" s="30" customFormat="1" ht="14.25" x14ac:dyDescent="0.2">
      <c r="A15" s="165" t="s">
        <v>19</v>
      </c>
      <c r="B15" s="73" t="s">
        <v>3</v>
      </c>
      <c r="C15" s="115" t="s">
        <v>99</v>
      </c>
      <c r="D15" s="245"/>
      <c r="E15" s="246"/>
      <c r="H15" s="66" t="str">
        <f t="shared" si="1"/>
        <v>1.1.C</v>
      </c>
      <c r="I15" s="444" t="str">
        <f t="shared" si="2"/>
        <v>Coniferous</v>
      </c>
      <c r="J15" s="115" t="s">
        <v>99</v>
      </c>
      <c r="K15" s="182"/>
      <c r="L15" s="183"/>
      <c r="Q15" s="742"/>
      <c r="R15" s="744" t="s">
        <v>555</v>
      </c>
      <c r="S15" s="745" t="str">
        <f>IF(ISNUMBER(D43),D43,"Missing data")</f>
        <v>Missing data</v>
      </c>
      <c r="T15" s="745" t="str">
        <f>IF(ISNUMBER(E43),E43,"Missing data")</f>
        <v>Missing data</v>
      </c>
      <c r="U15" s="746" t="str">
        <f t="shared" si="0"/>
        <v>missing data</v>
      </c>
      <c r="V15" s="747"/>
      <c r="W15" s="549">
        <v>1</v>
      </c>
      <c r="Z15" s="533"/>
      <c r="AB15" s="531"/>
      <c r="AC15" s="531"/>
    </row>
    <row r="16" spans="1:29" s="30" customFormat="1" ht="14.25" x14ac:dyDescent="0.2">
      <c r="A16" s="165" t="s">
        <v>56</v>
      </c>
      <c r="B16" s="73" t="s">
        <v>4</v>
      </c>
      <c r="C16" s="115" t="s">
        <v>99</v>
      </c>
      <c r="D16" s="245"/>
      <c r="E16" s="246"/>
      <c r="H16" s="66" t="str">
        <f t="shared" si="1"/>
        <v>1.1.NC</v>
      </c>
      <c r="I16" s="444" t="str">
        <f t="shared" si="2"/>
        <v>Non-Coniferous</v>
      </c>
      <c r="J16" s="115" t="s">
        <v>99</v>
      </c>
      <c r="K16" s="184"/>
      <c r="L16" s="185"/>
      <c r="Q16" s="742"/>
      <c r="R16" s="744" t="s">
        <v>339</v>
      </c>
      <c r="S16" s="745">
        <f>IF(ISNUMBER(D48),D48,"Missing data")</f>
        <v>1.3180000000000001</v>
      </c>
      <c r="T16" s="745">
        <f>IF(ISNUMBER(E48),E48,"Missing data")</f>
        <v>0.82599999999999996</v>
      </c>
      <c r="U16" s="746">
        <f t="shared" si="0"/>
        <v>-0.37329286798179062</v>
      </c>
      <c r="V16" s="523"/>
      <c r="W16" s="549">
        <v>1</v>
      </c>
      <c r="Y16" s="525"/>
      <c r="Z16" s="531"/>
      <c r="AB16" s="533"/>
      <c r="AC16" s="531"/>
    </row>
    <row r="17" spans="1:29" s="30" customFormat="1" ht="14.25" x14ac:dyDescent="0.2">
      <c r="A17" s="165">
        <v>1.2</v>
      </c>
      <c r="B17" s="68" t="s">
        <v>307</v>
      </c>
      <c r="C17" s="115" t="s">
        <v>99</v>
      </c>
      <c r="D17" s="246"/>
      <c r="E17" s="246"/>
      <c r="H17" s="66">
        <f t="shared" si="1"/>
        <v>1.2</v>
      </c>
      <c r="I17" s="443" t="str">
        <f t="shared" si="2"/>
        <v>INDUSTRIAL ROUNDWOOD</v>
      </c>
      <c r="J17" s="115" t="s">
        <v>99</v>
      </c>
      <c r="K17" s="180">
        <f>D17-(D18+D19)</f>
        <v>0</v>
      </c>
      <c r="L17" s="180">
        <f>E17-(E18+E19)</f>
        <v>0</v>
      </c>
      <c r="Q17" s="742"/>
      <c r="R17" s="748" t="s">
        <v>344</v>
      </c>
      <c r="S17" s="749" t="str">
        <f>IF(ISNUMBER(D52),D52,"missing data")</f>
        <v>missing data</v>
      </c>
      <c r="T17" s="749" t="str">
        <f>IF(ISNUMBER(E52),E52,"missing data")</f>
        <v>missing data</v>
      </c>
      <c r="U17" s="746" t="str">
        <f t="shared" si="0"/>
        <v>missing data</v>
      </c>
      <c r="V17" s="523"/>
      <c r="W17" s="549">
        <v>1.58</v>
      </c>
      <c r="X17" s="525"/>
      <c r="Y17" s="525"/>
      <c r="Z17" s="531"/>
      <c r="AB17" s="531"/>
      <c r="AC17" s="531"/>
    </row>
    <row r="18" spans="1:29" s="30" customFormat="1" ht="14.25" x14ac:dyDescent="0.2">
      <c r="A18" s="165" t="s">
        <v>20</v>
      </c>
      <c r="B18" s="69" t="s">
        <v>3</v>
      </c>
      <c r="C18" s="115" t="s">
        <v>99</v>
      </c>
      <c r="D18" s="245"/>
      <c r="E18" s="246"/>
      <c r="H18" s="66" t="str">
        <f t="shared" si="1"/>
        <v>1.2.C</v>
      </c>
      <c r="I18" s="444" t="str">
        <f t="shared" si="2"/>
        <v>Coniferous</v>
      </c>
      <c r="J18" s="115" t="s">
        <v>99</v>
      </c>
      <c r="K18" s="186">
        <f>D18-(D22+D25+D28)</f>
        <v>0</v>
      </c>
      <c r="L18" s="186">
        <f>E18-(E22+E25+E28)</f>
        <v>0</v>
      </c>
      <c r="Q18" s="742"/>
      <c r="R18" s="750" t="s">
        <v>345</v>
      </c>
      <c r="S18" s="751" t="str">
        <f>IF(ISNUMBER(D54),D54,"missing data")</f>
        <v>missing data</v>
      </c>
      <c r="T18" s="751" t="str">
        <f>IF(ISNUMBER(E54),E54,"missing data")</f>
        <v>missing data</v>
      </c>
      <c r="U18" s="746" t="str">
        <f t="shared" si="0"/>
        <v>missing data</v>
      </c>
      <c r="V18" s="523"/>
      <c r="W18" s="549">
        <v>1.8</v>
      </c>
      <c r="X18" s="525"/>
      <c r="Y18" s="531"/>
      <c r="Z18" s="531"/>
      <c r="AB18" s="531"/>
      <c r="AC18" s="531"/>
    </row>
    <row r="19" spans="1:29" s="30" customFormat="1" ht="14.25" x14ac:dyDescent="0.2">
      <c r="A19" s="165" t="s">
        <v>57</v>
      </c>
      <c r="B19" s="69" t="s">
        <v>4</v>
      </c>
      <c r="C19" s="115" t="s">
        <v>99</v>
      </c>
      <c r="D19" s="245"/>
      <c r="E19" s="246"/>
      <c r="H19" s="66" t="str">
        <f t="shared" si="1"/>
        <v>1.2.NC</v>
      </c>
      <c r="I19" s="444" t="str">
        <f t="shared" si="2"/>
        <v>Non-Coniferous</v>
      </c>
      <c r="J19" s="115" t="s">
        <v>99</v>
      </c>
      <c r="K19" s="186">
        <f>D19-(D23+D26+D29)</f>
        <v>0</v>
      </c>
      <c r="L19" s="186">
        <f>E19-(E23+E26+E29)</f>
        <v>0</v>
      </c>
      <c r="Q19" s="742"/>
      <c r="R19" s="752" t="s">
        <v>340</v>
      </c>
      <c r="S19" s="753" t="str">
        <f>IF(ISNUMBER(D59),D59,"missing data")</f>
        <v>missing data</v>
      </c>
      <c r="T19" s="753" t="str">
        <f>IF(ISNUMBER(E59),E59,"missing data")</f>
        <v>missing data</v>
      </c>
      <c r="U19" s="746" t="str">
        <f t="shared" si="0"/>
        <v>missing data</v>
      </c>
      <c r="V19" s="523"/>
      <c r="W19" s="549">
        <v>2.5</v>
      </c>
      <c r="X19" s="525"/>
      <c r="Y19" s="531"/>
      <c r="Z19" s="531"/>
      <c r="AB19" s="531"/>
      <c r="AC19" s="531"/>
    </row>
    <row r="20" spans="1:29" s="30" customFormat="1" ht="14.25" x14ac:dyDescent="0.2">
      <c r="A20" s="165" t="s">
        <v>66</v>
      </c>
      <c r="B20" s="725" t="s">
        <v>63</v>
      </c>
      <c r="C20" s="115" t="s">
        <v>99</v>
      </c>
      <c r="D20" s="246"/>
      <c r="E20" s="246"/>
      <c r="H20" s="66" t="str">
        <f t="shared" si="1"/>
        <v>1.2.NC.T</v>
      </c>
      <c r="I20" s="445" t="str">
        <f t="shared" si="2"/>
        <v>of which: Tropical</v>
      </c>
      <c r="J20" s="115" t="s">
        <v>99</v>
      </c>
      <c r="K20" s="186"/>
      <c r="L20" s="187"/>
      <c r="Q20" s="742"/>
      <c r="R20" s="748" t="s">
        <v>341</v>
      </c>
      <c r="S20" s="749" t="str">
        <f>IF(ISNUMBER(D60),D60,"missing data")</f>
        <v>missing data</v>
      </c>
      <c r="T20" s="749" t="str">
        <f>IF(ISNUMBER(E60),E60,"missing data")</f>
        <v>missing data</v>
      </c>
      <c r="U20" s="746" t="str">
        <f t="shared" si="0"/>
        <v>missing data</v>
      </c>
      <c r="V20" s="530"/>
      <c r="W20" s="549">
        <v>4.9000000000000004</v>
      </c>
      <c r="X20" s="531"/>
      <c r="Y20" s="531"/>
      <c r="Z20" s="531"/>
      <c r="AA20" s="531"/>
      <c r="AB20" s="531"/>
      <c r="AC20" s="531"/>
    </row>
    <row r="21" spans="1:29" s="30" customFormat="1" ht="14.25" x14ac:dyDescent="0.2">
      <c r="A21" s="165" t="s">
        <v>17</v>
      </c>
      <c r="B21" s="69" t="s">
        <v>41</v>
      </c>
      <c r="C21" s="115" t="s">
        <v>99</v>
      </c>
      <c r="D21" s="246">
        <v>587.25400000000002</v>
      </c>
      <c r="E21" s="246">
        <v>617.23400000000004</v>
      </c>
      <c r="H21" s="66" t="str">
        <f t="shared" si="1"/>
        <v>1.2.1</v>
      </c>
      <c r="I21" s="444" t="str">
        <f t="shared" si="2"/>
        <v>SAWLOGS AND VENEER LOGS</v>
      </c>
      <c r="J21" s="115" t="s">
        <v>99</v>
      </c>
      <c r="K21" s="188">
        <f>D21-(D22+D23)</f>
        <v>587.25400000000002</v>
      </c>
      <c r="L21" s="188">
        <f>E21-(E22+E23)</f>
        <v>617.23400000000004</v>
      </c>
      <c r="Q21" s="743"/>
      <c r="R21" s="754" t="s">
        <v>342</v>
      </c>
      <c r="S21" s="755" t="str">
        <f>IF(ISNUMBER(D64),D64,"missing data")</f>
        <v>missing data</v>
      </c>
      <c r="T21" s="755" t="str">
        <f>IF(ISNUMBER(E64),E64,"missing data")</f>
        <v>missing data</v>
      </c>
      <c r="U21" s="756" t="str">
        <f t="shared" si="0"/>
        <v>missing data</v>
      </c>
      <c r="V21" s="530"/>
      <c r="W21" s="549">
        <v>5.7</v>
      </c>
      <c r="X21" s="531"/>
      <c r="Y21" s="531"/>
      <c r="AA21" s="531"/>
      <c r="AB21" s="531"/>
      <c r="AC21" s="531"/>
    </row>
    <row r="22" spans="1:29" s="30" customFormat="1" ht="14.25" x14ac:dyDescent="0.2">
      <c r="A22" s="165" t="s">
        <v>18</v>
      </c>
      <c r="B22" s="70" t="s">
        <v>3</v>
      </c>
      <c r="C22" s="115" t="s">
        <v>99</v>
      </c>
      <c r="D22" s="245"/>
      <c r="E22" s="246"/>
      <c r="H22" s="66" t="str">
        <f t="shared" si="1"/>
        <v>1.2.1.C</v>
      </c>
      <c r="I22" s="445" t="str">
        <f t="shared" si="2"/>
        <v>Coniferous</v>
      </c>
      <c r="J22" s="115" t="s">
        <v>99</v>
      </c>
      <c r="K22" s="182"/>
      <c r="L22" s="182"/>
      <c r="Q22" s="538" t="s">
        <v>353</v>
      </c>
      <c r="R22" s="757" t="s">
        <v>347</v>
      </c>
      <c r="S22" s="758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758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759" t="str">
        <f t="shared" si="0"/>
        <v>missing data</v>
      </c>
      <c r="X22" s="531"/>
      <c r="Y22" s="531"/>
      <c r="Z22" s="531"/>
      <c r="AA22" s="531"/>
      <c r="AB22" s="531"/>
      <c r="AC22" s="531"/>
    </row>
    <row r="23" spans="1:29" s="30" customFormat="1" ht="14.25" customHeight="1" x14ac:dyDescent="0.15">
      <c r="A23" s="165" t="s">
        <v>58</v>
      </c>
      <c r="B23" s="71" t="s">
        <v>4</v>
      </c>
      <c r="C23" s="115" t="s">
        <v>99</v>
      </c>
      <c r="D23" s="245"/>
      <c r="E23" s="246"/>
      <c r="H23" s="66" t="str">
        <f t="shared" si="1"/>
        <v>1.2.1.NC</v>
      </c>
      <c r="I23" s="445" t="str">
        <f t="shared" si="2"/>
        <v>Non-Coniferous</v>
      </c>
      <c r="J23" s="115" t="s">
        <v>99</v>
      </c>
      <c r="K23" s="182"/>
      <c r="L23" s="182"/>
      <c r="Q23" s="539"/>
      <c r="R23" s="536" t="s">
        <v>352</v>
      </c>
      <c r="S23" s="542" t="str">
        <f>IF(ISNUMBER(S11*X31+S12-S22),S11*X31+S12-S22,"missing data")</f>
        <v>missing data</v>
      </c>
      <c r="T23" s="542" t="str">
        <f>IF(ISNUMBER(T11*X31+T12-T22),T11*X31+T12-T22,"missing data")</f>
        <v>missing data</v>
      </c>
      <c r="U23" s="552" t="str">
        <f t="shared" si="0"/>
        <v>missing data</v>
      </c>
      <c r="V23" s="547" t="s">
        <v>349</v>
      </c>
      <c r="X23" s="531"/>
      <c r="Z23" s="531"/>
      <c r="AA23" s="531"/>
      <c r="AB23" s="531"/>
      <c r="AC23" s="531"/>
    </row>
    <row r="24" spans="1:29" s="30" customFormat="1" ht="26.25" customHeight="1" x14ac:dyDescent="0.15">
      <c r="A24" s="973" t="s">
        <v>21</v>
      </c>
      <c r="B24" s="974" t="s">
        <v>566</v>
      </c>
      <c r="C24" s="975" t="s">
        <v>99</v>
      </c>
      <c r="D24" s="976">
        <v>175.79599999999999</v>
      </c>
      <c r="E24" s="976">
        <v>150.922</v>
      </c>
      <c r="F24" s="18"/>
      <c r="G24" s="18"/>
      <c r="H24" s="977" t="str">
        <f t="shared" si="1"/>
        <v>1.2.2</v>
      </c>
      <c r="I24" s="978" t="str">
        <f t="shared" si="2"/>
        <v>PULPWOOD, ROUND AND SPLIT (INCLUDING WOOD FOR PARTICLE BOARD, OSB AND FIBREBOARD)</v>
      </c>
      <c r="J24" s="115" t="s">
        <v>99</v>
      </c>
      <c r="K24" s="188">
        <f>D24-(D25+D26)</f>
        <v>175.79599999999999</v>
      </c>
      <c r="L24" s="188">
        <f>E24-(E25+E26)</f>
        <v>150.922</v>
      </c>
      <c r="Q24" s="539"/>
      <c r="R24" s="760" t="s">
        <v>351</v>
      </c>
      <c r="S24" s="761" t="str">
        <f>IF(ISNUMBER(1-S22/S11),1-S22/S11,"missing data")</f>
        <v>missing data</v>
      </c>
      <c r="T24" s="761" t="str">
        <f>IF(ISNUMBER(1-T22/T11),1-T22/T11,"missing data")</f>
        <v>missing data</v>
      </c>
      <c r="V24" s="547" t="s">
        <v>348</v>
      </c>
      <c r="X24" s="531"/>
      <c r="Y24" s="531"/>
      <c r="Z24" s="531"/>
      <c r="AA24" s="531"/>
      <c r="AB24" s="531"/>
      <c r="AC24" s="531"/>
    </row>
    <row r="25" spans="1:29" s="30" customFormat="1" ht="14.25" x14ac:dyDescent="0.15">
      <c r="A25" s="165" t="s">
        <v>22</v>
      </c>
      <c r="B25" s="70" t="s">
        <v>3</v>
      </c>
      <c r="C25" s="115" t="s">
        <v>99</v>
      </c>
      <c r="D25" s="245"/>
      <c r="E25" s="246"/>
      <c r="H25" s="66" t="str">
        <f t="shared" si="1"/>
        <v>1.2.2.C</v>
      </c>
      <c r="I25" s="445" t="str">
        <f t="shared" si="2"/>
        <v>Coniferous</v>
      </c>
      <c r="J25" s="115" t="s">
        <v>99</v>
      </c>
      <c r="K25" s="182"/>
      <c r="L25" s="182"/>
      <c r="Q25" s="539"/>
      <c r="V25" s="547" t="s">
        <v>358</v>
      </c>
      <c r="X25" s="531"/>
      <c r="Y25" s="531"/>
      <c r="Z25" s="531"/>
      <c r="AA25" s="531"/>
      <c r="AB25" s="531"/>
      <c r="AC25" s="531"/>
    </row>
    <row r="26" spans="1:29" s="30" customFormat="1" ht="14.25" x14ac:dyDescent="0.2">
      <c r="A26" s="165" t="s">
        <v>59</v>
      </c>
      <c r="B26" s="71" t="s">
        <v>4</v>
      </c>
      <c r="C26" s="115" t="s">
        <v>99</v>
      </c>
      <c r="D26" s="245"/>
      <c r="E26" s="246"/>
      <c r="H26" s="66" t="str">
        <f t="shared" si="1"/>
        <v>1.2.2.NC</v>
      </c>
      <c r="I26" s="445" t="str">
        <f t="shared" si="2"/>
        <v>Non-Coniferous</v>
      </c>
      <c r="J26" s="115" t="s">
        <v>99</v>
      </c>
      <c r="K26" s="182"/>
      <c r="L26" s="182"/>
      <c r="Q26" s="524"/>
      <c r="V26" s="534"/>
      <c r="W26" s="531"/>
      <c r="X26" s="531"/>
      <c r="Y26" s="531"/>
      <c r="Z26" s="531"/>
      <c r="AA26" s="531"/>
      <c r="AB26" s="531"/>
      <c r="AC26" s="531"/>
    </row>
    <row r="27" spans="1:29" s="30" customFormat="1" ht="14.25" x14ac:dyDescent="0.2">
      <c r="A27" s="165" t="s">
        <v>23</v>
      </c>
      <c r="B27" s="69" t="s">
        <v>28</v>
      </c>
      <c r="C27" s="115" t="s">
        <v>99</v>
      </c>
      <c r="D27" s="246">
        <v>20.9</v>
      </c>
      <c r="E27" s="246">
        <v>27.08</v>
      </c>
      <c r="H27" s="66" t="str">
        <f t="shared" si="1"/>
        <v>1.2.3</v>
      </c>
      <c r="I27" s="444" t="str">
        <f t="shared" si="2"/>
        <v>OTHER INDUSTRIAL ROUNDWOOD</v>
      </c>
      <c r="J27" s="115" t="s">
        <v>99</v>
      </c>
      <c r="K27" s="188">
        <f>D27-(D28+D29)</f>
        <v>20.9</v>
      </c>
      <c r="L27" s="188">
        <f>E27-(E28+E29)</f>
        <v>27.08</v>
      </c>
      <c r="Q27" s="524"/>
      <c r="V27" s="534"/>
      <c r="W27" s="531"/>
      <c r="X27" s="531"/>
      <c r="Y27" s="531"/>
      <c r="Z27" s="528"/>
      <c r="AA27" s="531"/>
      <c r="AB27" s="531"/>
      <c r="AC27" s="531"/>
    </row>
    <row r="28" spans="1:29" s="30" customFormat="1" ht="14.25" x14ac:dyDescent="0.15">
      <c r="A28" s="165" t="s">
        <v>24</v>
      </c>
      <c r="B28" s="70" t="s">
        <v>3</v>
      </c>
      <c r="C28" s="115" t="s">
        <v>99</v>
      </c>
      <c r="D28" s="245"/>
      <c r="E28" s="246"/>
      <c r="H28" s="66" t="str">
        <f t="shared" si="1"/>
        <v>1.2.3.C</v>
      </c>
      <c r="I28" s="445" t="str">
        <f t="shared" si="2"/>
        <v>Coniferous</v>
      </c>
      <c r="J28" s="115" t="s">
        <v>99</v>
      </c>
      <c r="K28" s="182"/>
      <c r="L28" s="183"/>
      <c r="Q28" s="524"/>
      <c r="V28" s="529"/>
      <c r="W28" s="544" t="s">
        <v>356</v>
      </c>
      <c r="X28" s="550">
        <v>0.35</v>
      </c>
      <c r="Y28" s="531"/>
      <c r="Z28" s="537"/>
      <c r="AA28" s="531"/>
      <c r="AB28" s="531"/>
      <c r="AC28" s="531"/>
    </row>
    <row r="29" spans="1:29" s="30" customFormat="1" ht="14.25" x14ac:dyDescent="0.15">
      <c r="A29" s="165" t="s">
        <v>60</v>
      </c>
      <c r="B29" s="71" t="s">
        <v>4</v>
      </c>
      <c r="C29" s="115" t="s">
        <v>99</v>
      </c>
      <c r="D29" s="245"/>
      <c r="E29" s="246"/>
      <c r="H29" s="66" t="str">
        <f t="shared" si="1"/>
        <v>1.2.3.NC</v>
      </c>
      <c r="I29" s="446" t="str">
        <f t="shared" si="2"/>
        <v>Non-Coniferous</v>
      </c>
      <c r="J29" s="115" t="s">
        <v>99</v>
      </c>
      <c r="K29" s="184"/>
      <c r="L29" s="185"/>
      <c r="Q29" s="524"/>
      <c r="R29" s="535"/>
      <c r="S29" s="529"/>
      <c r="T29" s="529"/>
      <c r="U29" s="529"/>
      <c r="V29" s="529"/>
      <c r="W29" s="528" t="s">
        <v>346</v>
      </c>
      <c r="X29" s="550">
        <v>1</v>
      </c>
      <c r="Y29" s="531"/>
      <c r="Z29" s="531"/>
      <c r="AA29" s="531"/>
      <c r="AB29" s="531"/>
      <c r="AC29" s="531"/>
    </row>
    <row r="30" spans="1:29" s="28" customFormat="1" ht="12.75" customHeight="1" x14ac:dyDescent="0.15">
      <c r="A30" s="1243" t="s">
        <v>16</v>
      </c>
      <c r="B30" s="1244"/>
      <c r="C30" s="1244"/>
      <c r="D30" s="1244"/>
      <c r="E30" s="1245"/>
      <c r="H30" s="190" t="s">
        <v>0</v>
      </c>
      <c r="I30" s="191" t="str">
        <f>A30</f>
        <v xml:space="preserve">  PRODUCTION</v>
      </c>
      <c r="J30" s="192" t="s">
        <v>0</v>
      </c>
      <c r="K30" s="457"/>
      <c r="L30" s="458"/>
      <c r="Q30" s="531"/>
      <c r="R30" s="30"/>
      <c r="S30" s="30"/>
      <c r="T30" s="30"/>
      <c r="U30" s="30"/>
      <c r="V30" s="531"/>
      <c r="W30" s="528" t="s">
        <v>357</v>
      </c>
      <c r="X30" s="551">
        <v>0.98499999999999999</v>
      </c>
      <c r="Y30" s="531"/>
      <c r="Z30" s="531"/>
      <c r="AA30" s="531"/>
      <c r="AB30" s="531"/>
      <c r="AC30" s="525"/>
    </row>
    <row r="31" spans="1:29" s="30" customFormat="1" x14ac:dyDescent="0.15">
      <c r="A31" s="594">
        <v>2</v>
      </c>
      <c r="B31" s="588" t="s">
        <v>29</v>
      </c>
      <c r="C31" s="587" t="s">
        <v>572</v>
      </c>
      <c r="D31" s="590"/>
      <c r="E31" s="595"/>
      <c r="H31" s="66">
        <f t="shared" si="1"/>
        <v>2</v>
      </c>
      <c r="I31" s="442" t="str">
        <f t="shared" si="2"/>
        <v>WOOD CHARCOAL</v>
      </c>
      <c r="J31" s="992" t="s">
        <v>572</v>
      </c>
      <c r="K31" s="182"/>
      <c r="L31" s="183"/>
      <c r="Q31" s="531"/>
    </row>
    <row r="32" spans="1:29" s="30" customFormat="1" ht="14.25" x14ac:dyDescent="0.15">
      <c r="A32" s="593">
        <v>3</v>
      </c>
      <c r="B32" s="586" t="s">
        <v>105</v>
      </c>
      <c r="C32" s="587" t="s">
        <v>71</v>
      </c>
      <c r="D32" s="590"/>
      <c r="E32" s="595"/>
      <c r="H32" s="66">
        <f t="shared" si="1"/>
        <v>3</v>
      </c>
      <c r="I32" s="447" t="str">
        <f t="shared" si="2"/>
        <v>WOOD CHIPS, PARTICLES AND RESIDUES</v>
      </c>
      <c r="J32" s="975" t="s">
        <v>71</v>
      </c>
      <c r="K32" s="180">
        <f>D32-(D33+D34)</f>
        <v>0</v>
      </c>
      <c r="L32" s="180">
        <f>E32-(E33+E34)</f>
        <v>0</v>
      </c>
    </row>
    <row r="33" spans="1:12" s="30" customFormat="1" ht="14.25" x14ac:dyDescent="0.15">
      <c r="A33" s="165" t="s">
        <v>103</v>
      </c>
      <c r="B33" s="67" t="s">
        <v>61</v>
      </c>
      <c r="C33" s="115" t="s">
        <v>71</v>
      </c>
      <c r="D33" s="245"/>
      <c r="E33" s="246"/>
      <c r="H33" s="66" t="str">
        <f>A33</f>
        <v>3.1</v>
      </c>
      <c r="I33" s="441" t="str">
        <f t="shared" si="2"/>
        <v>WOOD CHIPS AND PARTICLES</v>
      </c>
      <c r="J33" s="975" t="s">
        <v>71</v>
      </c>
      <c r="K33" s="182"/>
      <c r="L33" s="183"/>
    </row>
    <row r="34" spans="1:12" s="30" customFormat="1" ht="14.25" x14ac:dyDescent="0.15">
      <c r="A34" s="165" t="s">
        <v>104</v>
      </c>
      <c r="B34" s="67" t="s">
        <v>106</v>
      </c>
      <c r="C34" s="115" t="s">
        <v>71</v>
      </c>
      <c r="D34" s="245"/>
      <c r="E34" s="246"/>
      <c r="H34" s="66" t="str">
        <f>A34</f>
        <v>3.2</v>
      </c>
      <c r="I34" s="441" t="str">
        <f t="shared" si="2"/>
        <v>WOOD RESIDUES (INCLUDING WOOD FOR AGGLOMERATES)</v>
      </c>
      <c r="J34" s="975" t="s">
        <v>71</v>
      </c>
      <c r="K34" s="184"/>
      <c r="L34" s="185"/>
    </row>
    <row r="35" spans="1:12" s="30" customFormat="1" x14ac:dyDescent="0.15">
      <c r="A35" s="726">
        <v>4</v>
      </c>
      <c r="B35" s="588" t="s">
        <v>360</v>
      </c>
      <c r="C35" s="587" t="s">
        <v>572</v>
      </c>
      <c r="D35" s="590">
        <v>61.006</v>
      </c>
      <c r="E35" s="595">
        <v>63.100999999999999</v>
      </c>
      <c r="H35" s="66">
        <f t="shared" ref="H35" si="3">A35</f>
        <v>4</v>
      </c>
      <c r="I35" s="447" t="str">
        <f t="shared" ref="I35" si="4">B35</f>
        <v>RECOVERED POST-CONSUMER WOOD</v>
      </c>
      <c r="J35" s="992" t="s">
        <v>572</v>
      </c>
      <c r="K35" s="180"/>
      <c r="L35" s="181"/>
    </row>
    <row r="36" spans="1:12" s="30" customFormat="1" x14ac:dyDescent="0.15">
      <c r="A36" s="593" t="s">
        <v>361</v>
      </c>
      <c r="B36" s="586" t="s">
        <v>108</v>
      </c>
      <c r="C36" s="587" t="s">
        <v>572</v>
      </c>
      <c r="D36" s="590">
        <v>61.006</v>
      </c>
      <c r="E36" s="595">
        <v>63.100999999999999</v>
      </c>
      <c r="H36" s="66" t="str">
        <f t="shared" si="1"/>
        <v>5</v>
      </c>
      <c r="I36" s="447" t="str">
        <f t="shared" si="2"/>
        <v>WOOD PELLETS AND OTHER AGGLOMERATES</v>
      </c>
      <c r="J36" s="992" t="s">
        <v>572</v>
      </c>
      <c r="K36" s="180">
        <f>D36-(D37+D38)</f>
        <v>61.006</v>
      </c>
      <c r="L36" s="180">
        <f>E36-(E37+E38)</f>
        <v>63.100999999999999</v>
      </c>
    </row>
    <row r="37" spans="1:12" s="30" customFormat="1" x14ac:dyDescent="0.15">
      <c r="A37" s="165" t="s">
        <v>362</v>
      </c>
      <c r="B37" s="67" t="s">
        <v>107</v>
      </c>
      <c r="C37" s="115" t="s">
        <v>572</v>
      </c>
      <c r="D37" s="727"/>
      <c r="E37" s="728"/>
      <c r="H37" s="66" t="str">
        <f t="shared" si="1"/>
        <v>5.1</v>
      </c>
      <c r="I37" s="441" t="str">
        <f>B37</f>
        <v>WOOD PELLETS</v>
      </c>
      <c r="J37" s="992" t="s">
        <v>572</v>
      </c>
      <c r="K37" s="182"/>
      <c r="L37" s="183"/>
    </row>
    <row r="38" spans="1:12" s="30" customFormat="1" x14ac:dyDescent="0.15">
      <c r="A38" s="165" t="s">
        <v>363</v>
      </c>
      <c r="B38" s="67" t="s">
        <v>109</v>
      </c>
      <c r="C38" s="115" t="s">
        <v>572</v>
      </c>
      <c r="D38" s="727"/>
      <c r="E38" s="728"/>
      <c r="H38" s="66" t="str">
        <f t="shared" si="1"/>
        <v>5.2</v>
      </c>
      <c r="I38" s="441" t="str">
        <f>B38</f>
        <v>OTHER AGGLOMERATES</v>
      </c>
      <c r="J38" s="992" t="s">
        <v>572</v>
      </c>
      <c r="K38" s="184"/>
      <c r="L38" s="185"/>
    </row>
    <row r="39" spans="1:12" s="30" customFormat="1" ht="14.25" x14ac:dyDescent="0.15">
      <c r="A39" s="729" t="s">
        <v>364</v>
      </c>
      <c r="B39" s="591" t="s">
        <v>412</v>
      </c>
      <c r="C39" s="587" t="s">
        <v>71</v>
      </c>
      <c r="D39" s="590"/>
      <c r="E39" s="595"/>
      <c r="H39" s="66" t="str">
        <f t="shared" si="1"/>
        <v>6</v>
      </c>
      <c r="I39" s="448" t="str">
        <f t="shared" si="2"/>
        <v>SAWNWOOD (INCLUDING SLEEPERS)</v>
      </c>
      <c r="J39" s="975" t="s">
        <v>71</v>
      </c>
      <c r="K39" s="180">
        <f>D39-(D40+D41)</f>
        <v>-1514.424</v>
      </c>
      <c r="L39" s="180">
        <f>E39-(E40+E41)</f>
        <v>-713.76099999999997</v>
      </c>
    </row>
    <row r="40" spans="1:12" s="30" customFormat="1" ht="14.25" x14ac:dyDescent="0.15">
      <c r="A40" s="730" t="s">
        <v>365</v>
      </c>
      <c r="B40" s="67" t="s">
        <v>3</v>
      </c>
      <c r="C40" s="115" t="s">
        <v>71</v>
      </c>
      <c r="D40" s="727">
        <v>129.42400000000001</v>
      </c>
      <c r="E40" s="728">
        <v>107.761</v>
      </c>
      <c r="H40" s="66" t="str">
        <f t="shared" si="1"/>
        <v>6.C</v>
      </c>
      <c r="I40" s="441" t="str">
        <f t="shared" si="2"/>
        <v>Coniferous</v>
      </c>
      <c r="J40" s="975" t="s">
        <v>71</v>
      </c>
      <c r="K40" s="182"/>
      <c r="L40" s="183"/>
    </row>
    <row r="41" spans="1:12" s="30" customFormat="1" ht="14.25" x14ac:dyDescent="0.15">
      <c r="A41" s="730" t="s">
        <v>366</v>
      </c>
      <c r="B41" s="67" t="s">
        <v>4</v>
      </c>
      <c r="C41" s="115" t="s">
        <v>71</v>
      </c>
      <c r="D41" s="727">
        <v>1385</v>
      </c>
      <c r="E41" s="728">
        <v>606</v>
      </c>
      <c r="F41" s="30" t="s">
        <v>773</v>
      </c>
      <c r="H41" s="66" t="str">
        <f t="shared" si="1"/>
        <v>6.NC</v>
      </c>
      <c r="I41" s="441" t="str">
        <f t="shared" si="2"/>
        <v>Non-Coniferous</v>
      </c>
      <c r="J41" s="975" t="s">
        <v>71</v>
      </c>
      <c r="K41" s="182"/>
      <c r="L41" s="183"/>
    </row>
    <row r="42" spans="1:12" s="30" customFormat="1" ht="14.25" x14ac:dyDescent="0.15">
      <c r="A42" s="165" t="s">
        <v>367</v>
      </c>
      <c r="B42" s="69" t="s">
        <v>63</v>
      </c>
      <c r="C42" s="115" t="s">
        <v>71</v>
      </c>
      <c r="D42" s="727"/>
      <c r="E42" s="728"/>
      <c r="H42" s="66" t="str">
        <f t="shared" si="1"/>
        <v>6.NC.T</v>
      </c>
      <c r="I42" s="444" t="str">
        <f t="shared" si="2"/>
        <v>of which: Tropical</v>
      </c>
      <c r="J42" s="975" t="s">
        <v>71</v>
      </c>
      <c r="K42" s="184" t="str">
        <f>IF(AND(ISNUMBER(D42/D41),D42&gt;D41),"&gt; 5.NC !!","")</f>
        <v/>
      </c>
      <c r="L42" s="185" t="str">
        <f>IF(AND(ISNUMBER(E42/E41),E42&gt;E41),"&gt; 5.NC !!","")</f>
        <v/>
      </c>
    </row>
    <row r="43" spans="1:12" s="30" customFormat="1" ht="14.25" x14ac:dyDescent="0.15">
      <c r="A43" s="729" t="s">
        <v>368</v>
      </c>
      <c r="B43" s="591" t="s">
        <v>30</v>
      </c>
      <c r="C43" s="587" t="s">
        <v>71</v>
      </c>
      <c r="D43" s="590"/>
      <c r="E43" s="595"/>
      <c r="H43" s="66" t="str">
        <f t="shared" ref="H43:H46" si="5">A43</f>
        <v>7</v>
      </c>
      <c r="I43" s="448" t="str">
        <f t="shared" ref="I43:I46" si="6">B43</f>
        <v>VENEER SHEETS</v>
      </c>
      <c r="J43" s="975" t="s">
        <v>71</v>
      </c>
      <c r="K43" s="180">
        <f>D43-(D44+D45)</f>
        <v>0</v>
      </c>
      <c r="L43" s="180">
        <f>E43-(E44+E45)</f>
        <v>0</v>
      </c>
    </row>
    <row r="44" spans="1:12" s="30" customFormat="1" ht="14.25" x14ac:dyDescent="0.15">
      <c r="A44" s="730" t="s">
        <v>369</v>
      </c>
      <c r="B44" s="67" t="s">
        <v>3</v>
      </c>
      <c r="C44" s="115" t="s">
        <v>71</v>
      </c>
      <c r="D44" s="727"/>
      <c r="E44" s="728"/>
      <c r="H44" s="66" t="str">
        <f t="shared" si="5"/>
        <v>7.C</v>
      </c>
      <c r="I44" s="444" t="str">
        <f t="shared" si="6"/>
        <v>Coniferous</v>
      </c>
      <c r="J44" s="975" t="s">
        <v>71</v>
      </c>
      <c r="K44" s="182"/>
      <c r="L44" s="183"/>
    </row>
    <row r="45" spans="1:12" s="30" customFormat="1" ht="14.25" x14ac:dyDescent="0.15">
      <c r="A45" s="730" t="s">
        <v>370</v>
      </c>
      <c r="B45" s="67" t="s">
        <v>4</v>
      </c>
      <c r="C45" s="115" t="s">
        <v>71</v>
      </c>
      <c r="D45" s="727"/>
      <c r="E45" s="728"/>
      <c r="H45" s="66" t="str">
        <f t="shared" si="5"/>
        <v>7.NC</v>
      </c>
      <c r="I45" s="444" t="str">
        <f t="shared" si="6"/>
        <v>Non-Coniferous</v>
      </c>
      <c r="J45" s="975" t="s">
        <v>71</v>
      </c>
      <c r="K45" s="182"/>
      <c r="L45" s="183"/>
    </row>
    <row r="46" spans="1:12" s="30" customFormat="1" ht="14.25" x14ac:dyDescent="0.15">
      <c r="A46" s="731" t="s">
        <v>371</v>
      </c>
      <c r="B46" s="732" t="s">
        <v>63</v>
      </c>
      <c r="C46" s="115" t="s">
        <v>71</v>
      </c>
      <c r="D46" s="727"/>
      <c r="E46" s="728"/>
      <c r="H46" s="66" t="str">
        <f t="shared" si="5"/>
        <v>7.NC.T</v>
      </c>
      <c r="I46" s="445" t="str">
        <f t="shared" si="6"/>
        <v>of which: Tropical</v>
      </c>
      <c r="J46" s="975" t="s">
        <v>71</v>
      </c>
      <c r="K46" s="182"/>
      <c r="L46" s="183"/>
    </row>
    <row r="47" spans="1:12" s="30" customFormat="1" ht="14.25" x14ac:dyDescent="0.15">
      <c r="A47" s="593" t="s">
        <v>372</v>
      </c>
      <c r="B47" s="586" t="s">
        <v>31</v>
      </c>
      <c r="C47" s="589" t="s">
        <v>71</v>
      </c>
      <c r="D47" s="592">
        <v>1.3180000000000001</v>
      </c>
      <c r="E47" s="596">
        <v>0.82599999999999996</v>
      </c>
      <c r="H47" s="66" t="str">
        <f t="shared" si="1"/>
        <v>8</v>
      </c>
      <c r="I47" s="448" t="str">
        <f t="shared" si="2"/>
        <v>WOOD-BASED PANELS</v>
      </c>
      <c r="J47" s="975" t="s">
        <v>71</v>
      </c>
      <c r="K47" s="180">
        <f>D47-(D48++D52+D54)</f>
        <v>0</v>
      </c>
      <c r="L47" s="180">
        <f>E47-(E48++E52+E54)</f>
        <v>0</v>
      </c>
    </row>
    <row r="48" spans="1:12" s="30" customFormat="1" ht="14.25" x14ac:dyDescent="0.15">
      <c r="A48" s="730" t="s">
        <v>257</v>
      </c>
      <c r="B48" s="67" t="s">
        <v>33</v>
      </c>
      <c r="C48" s="115" t="s">
        <v>71</v>
      </c>
      <c r="D48" s="727">
        <v>1.3180000000000001</v>
      </c>
      <c r="E48" s="728">
        <v>0.82599999999999996</v>
      </c>
      <c r="H48" s="66" t="str">
        <f t="shared" si="1"/>
        <v>8.1</v>
      </c>
      <c r="I48" s="441" t="str">
        <f t="shared" si="2"/>
        <v xml:space="preserve">PLYWOOD </v>
      </c>
      <c r="J48" s="975" t="s">
        <v>71</v>
      </c>
      <c r="K48" s="188">
        <f>D48-(D49+D50)</f>
        <v>1.3180000000000001</v>
      </c>
      <c r="L48" s="188">
        <f>E48-(E49+E50)</f>
        <v>0.82599999999999996</v>
      </c>
    </row>
    <row r="49" spans="1:12" s="30" customFormat="1" ht="14.25" x14ac:dyDescent="0.15">
      <c r="A49" s="730" t="s">
        <v>373</v>
      </c>
      <c r="B49" s="69" t="s">
        <v>3</v>
      </c>
      <c r="C49" s="115" t="s">
        <v>71</v>
      </c>
      <c r="D49" s="727"/>
      <c r="E49" s="728"/>
      <c r="H49" s="66" t="str">
        <f t="shared" si="1"/>
        <v>8.1.C</v>
      </c>
      <c r="I49" s="444" t="str">
        <f t="shared" si="2"/>
        <v>Coniferous</v>
      </c>
      <c r="J49" s="975" t="s">
        <v>71</v>
      </c>
      <c r="K49" s="182"/>
      <c r="L49" s="183"/>
    </row>
    <row r="50" spans="1:12" s="30" customFormat="1" ht="14.25" x14ac:dyDescent="0.15">
      <c r="A50" s="730" t="s">
        <v>374</v>
      </c>
      <c r="B50" s="69" t="s">
        <v>4</v>
      </c>
      <c r="C50" s="115" t="s">
        <v>71</v>
      </c>
      <c r="D50" s="727"/>
      <c r="E50" s="728"/>
      <c r="H50" s="66" t="str">
        <f t="shared" si="1"/>
        <v>8.1.NC</v>
      </c>
      <c r="I50" s="444" t="str">
        <f t="shared" si="2"/>
        <v>Non-Coniferous</v>
      </c>
      <c r="J50" s="975" t="s">
        <v>71</v>
      </c>
      <c r="K50" s="182" t="s">
        <v>0</v>
      </c>
      <c r="L50" s="183"/>
    </row>
    <row r="51" spans="1:12" s="30" customFormat="1" ht="14.25" x14ac:dyDescent="0.15">
      <c r="A51" s="730" t="s">
        <v>375</v>
      </c>
      <c r="B51" s="71" t="s">
        <v>63</v>
      </c>
      <c r="C51" s="115" t="s">
        <v>71</v>
      </c>
      <c r="D51" s="727"/>
      <c r="E51" s="728"/>
      <c r="H51" s="66" t="str">
        <f t="shared" si="1"/>
        <v>8.1.NC.T</v>
      </c>
      <c r="I51" s="445" t="str">
        <f t="shared" si="2"/>
        <v>of which: Tropical</v>
      </c>
      <c r="J51" s="975" t="s">
        <v>71</v>
      </c>
      <c r="K51" s="182" t="str">
        <f>IF(AND(ISNUMBER(D51/D50),D51&gt;D50),"&gt; 6.1.NC !!","")</f>
        <v/>
      </c>
      <c r="L51" s="183" t="str">
        <f>IF(AND(ISNUMBER(E51/E50),E51&gt;E50),"&gt; 6.1.NC !!","")</f>
        <v/>
      </c>
    </row>
    <row r="52" spans="1:12" s="30" customFormat="1" ht="14.25" x14ac:dyDescent="0.15">
      <c r="A52" s="730" t="s">
        <v>258</v>
      </c>
      <c r="B52" s="979" t="s">
        <v>567</v>
      </c>
      <c r="C52" s="975" t="s">
        <v>71</v>
      </c>
      <c r="D52" s="980"/>
      <c r="E52" s="981"/>
      <c r="F52" s="18"/>
      <c r="G52" s="18"/>
      <c r="H52" s="982" t="str">
        <f t="shared" si="1"/>
        <v>8.2</v>
      </c>
      <c r="I52" s="454" t="str">
        <f t="shared" si="2"/>
        <v>PARTICLE BOARD, ORIENTED STRAND BOARD (OSB) AND SIMILAR BOARD</v>
      </c>
      <c r="J52" s="975" t="s">
        <v>71</v>
      </c>
      <c r="K52" s="182"/>
      <c r="L52" s="183"/>
    </row>
    <row r="53" spans="1:12" s="30" customFormat="1" ht="14.25" x14ac:dyDescent="0.15">
      <c r="A53" s="730" t="s">
        <v>376</v>
      </c>
      <c r="B53" s="983" t="s">
        <v>568</v>
      </c>
      <c r="C53" s="975" t="s">
        <v>71</v>
      </c>
      <c r="D53" s="980"/>
      <c r="E53" s="981"/>
      <c r="F53" s="17"/>
      <c r="G53" s="18"/>
      <c r="H53" s="982" t="str">
        <f t="shared" si="1"/>
        <v>8.2.1</v>
      </c>
      <c r="I53" s="455" t="str">
        <f t="shared" si="2"/>
        <v>of which: ORIENTED STRAND BOARD (OSB)</v>
      </c>
      <c r="J53" s="975" t="s">
        <v>71</v>
      </c>
      <c r="K53" s="182" t="str">
        <f>IF(AND(ISNUMBER(D53/D52),D53&gt;D52),"&gt; 6.3 !!","")</f>
        <v/>
      </c>
      <c r="L53" s="183" t="str">
        <f>IF(AND(ISNUMBER(E53/E52),E53&gt;E52),"&gt; 6.3 !!","")</f>
        <v/>
      </c>
    </row>
    <row r="54" spans="1:12" s="30" customFormat="1" ht="14.25" x14ac:dyDescent="0.15">
      <c r="A54" s="730" t="s">
        <v>377</v>
      </c>
      <c r="B54" s="67" t="s">
        <v>34</v>
      </c>
      <c r="C54" s="115" t="s">
        <v>71</v>
      </c>
      <c r="D54" s="727"/>
      <c r="E54" s="728"/>
      <c r="H54" s="66" t="str">
        <f t="shared" si="1"/>
        <v>8.3</v>
      </c>
      <c r="I54" s="441" t="str">
        <f t="shared" si="2"/>
        <v xml:space="preserve">FIBREBOARD </v>
      </c>
      <c r="J54" s="975" t="s">
        <v>71</v>
      </c>
      <c r="K54" s="188">
        <f>D54-(D55+D56+D57)</f>
        <v>0</v>
      </c>
      <c r="L54" s="188">
        <f>E54-(E55+E56+E57)</f>
        <v>0</v>
      </c>
    </row>
    <row r="55" spans="1:12" s="30" customFormat="1" ht="14.25" x14ac:dyDescent="0.15">
      <c r="A55" s="730" t="s">
        <v>378</v>
      </c>
      <c r="B55" s="69" t="s">
        <v>35</v>
      </c>
      <c r="C55" s="115" t="s">
        <v>71</v>
      </c>
      <c r="D55" s="727"/>
      <c r="E55" s="728"/>
      <c r="H55" s="66" t="str">
        <f t="shared" si="1"/>
        <v>8.3.1</v>
      </c>
      <c r="I55" s="444" t="str">
        <f t="shared" si="2"/>
        <v xml:space="preserve">HARDBOARD </v>
      </c>
      <c r="J55" s="975" t="s">
        <v>71</v>
      </c>
      <c r="K55" s="182"/>
      <c r="L55" s="183"/>
    </row>
    <row r="56" spans="1:12" s="30" customFormat="1" ht="14.25" x14ac:dyDescent="0.15">
      <c r="A56" s="730" t="s">
        <v>379</v>
      </c>
      <c r="B56" s="69" t="s">
        <v>309</v>
      </c>
      <c r="C56" s="115" t="s">
        <v>71</v>
      </c>
      <c r="D56" s="727"/>
      <c r="E56" s="728"/>
      <c r="H56" s="66" t="str">
        <f t="shared" si="1"/>
        <v>8.3.2</v>
      </c>
      <c r="I56" s="444" t="str">
        <f t="shared" si="2"/>
        <v>MEDIUM/HIGH DENSITY FIBREBOARD (MDF/HDF)</v>
      </c>
      <c r="J56" s="975" t="s">
        <v>71</v>
      </c>
      <c r="K56" s="182"/>
      <c r="L56" s="183"/>
    </row>
    <row r="57" spans="1:12" s="30" customFormat="1" ht="14.25" x14ac:dyDescent="0.15">
      <c r="A57" s="731" t="s">
        <v>380</v>
      </c>
      <c r="B57" s="77" t="s">
        <v>84</v>
      </c>
      <c r="C57" s="115" t="s">
        <v>71</v>
      </c>
      <c r="D57" s="727"/>
      <c r="E57" s="728"/>
      <c r="H57" s="66" t="str">
        <f t="shared" si="1"/>
        <v>8.3.3</v>
      </c>
      <c r="I57" s="449" t="str">
        <f t="shared" si="2"/>
        <v xml:space="preserve">OTHER FIBREBOARD </v>
      </c>
      <c r="J57" s="975" t="s">
        <v>71</v>
      </c>
      <c r="K57" s="184"/>
      <c r="L57" s="185"/>
    </row>
    <row r="58" spans="1:12" s="30" customFormat="1" ht="12.75" customHeight="1" x14ac:dyDescent="0.15">
      <c r="A58" s="733" t="s">
        <v>259</v>
      </c>
      <c r="B58" s="588" t="s">
        <v>36</v>
      </c>
      <c r="C58" s="587" t="s">
        <v>572</v>
      </c>
      <c r="D58" s="592"/>
      <c r="E58" s="596"/>
      <c r="H58" s="66" t="str">
        <f t="shared" si="1"/>
        <v>9</v>
      </c>
      <c r="I58" s="448" t="str">
        <f t="shared" si="2"/>
        <v>WOOD PULP</v>
      </c>
      <c r="J58" s="992" t="s">
        <v>572</v>
      </c>
      <c r="K58" s="180">
        <f>D58-(D59+D60+D64)</f>
        <v>0</v>
      </c>
      <c r="L58" s="180">
        <f>E58-(E59+E60+E64)</f>
        <v>0</v>
      </c>
    </row>
    <row r="59" spans="1:12" s="30" customFormat="1" ht="12.75" customHeight="1" x14ac:dyDescent="0.15">
      <c r="A59" s="734" t="s">
        <v>381</v>
      </c>
      <c r="B59" s="78" t="s">
        <v>382</v>
      </c>
      <c r="C59" s="115" t="s">
        <v>572</v>
      </c>
      <c r="D59" s="727"/>
      <c r="E59" s="728"/>
      <c r="H59" s="66" t="str">
        <f t="shared" si="1"/>
        <v>9.1</v>
      </c>
      <c r="I59" s="441" t="str">
        <f t="shared" si="2"/>
        <v>MECHANICAL AND SEMI-CHEMICAL WOOD PULP</v>
      </c>
      <c r="J59" s="992" t="s">
        <v>572</v>
      </c>
      <c r="K59" s="182"/>
      <c r="L59" s="183"/>
    </row>
    <row r="60" spans="1:12" s="30" customFormat="1" ht="12.75" customHeight="1" x14ac:dyDescent="0.15">
      <c r="A60" s="734" t="s">
        <v>383</v>
      </c>
      <c r="B60" s="67" t="s">
        <v>110</v>
      </c>
      <c r="C60" s="115" t="s">
        <v>572</v>
      </c>
      <c r="D60" s="727"/>
      <c r="E60" s="728"/>
      <c r="H60" s="66" t="str">
        <f t="shared" si="1"/>
        <v>9.2</v>
      </c>
      <c r="I60" s="441" t="str">
        <f t="shared" si="2"/>
        <v>CHEMICAL WOOD PULP</v>
      </c>
      <c r="J60" s="993" t="s">
        <v>572</v>
      </c>
      <c r="K60" s="188">
        <f>D60-(D61+D63)</f>
        <v>0</v>
      </c>
      <c r="L60" s="188">
        <f>E60-(E61+E63)</f>
        <v>0</v>
      </c>
    </row>
    <row r="61" spans="1:12" s="30" customFormat="1" ht="12.75" customHeight="1" x14ac:dyDescent="0.15">
      <c r="A61" s="734" t="s">
        <v>384</v>
      </c>
      <c r="B61" s="69" t="s">
        <v>386</v>
      </c>
      <c r="C61" s="115" t="s">
        <v>572</v>
      </c>
      <c r="D61" s="727"/>
      <c r="E61" s="728"/>
      <c r="H61" s="66" t="str">
        <f t="shared" si="1"/>
        <v>9.2.1</v>
      </c>
      <c r="I61" s="444" t="str">
        <f t="shared" si="2"/>
        <v>SULPHATE PULP</v>
      </c>
      <c r="J61" s="992" t="s">
        <v>572</v>
      </c>
      <c r="K61" s="182"/>
      <c r="L61" s="183"/>
    </row>
    <row r="62" spans="1:12" s="30" customFormat="1" ht="12.75" customHeight="1" x14ac:dyDescent="0.15">
      <c r="A62" s="734" t="s">
        <v>385</v>
      </c>
      <c r="B62" s="70" t="s">
        <v>387</v>
      </c>
      <c r="C62" s="115" t="s">
        <v>572</v>
      </c>
      <c r="D62" s="727"/>
      <c r="E62" s="728"/>
      <c r="H62" s="66" t="str">
        <f t="shared" si="1"/>
        <v>9.2.1.1</v>
      </c>
      <c r="I62" s="445" t="str">
        <f t="shared" si="2"/>
        <v>of which: BLEACHED</v>
      </c>
      <c r="J62" s="992" t="s">
        <v>572</v>
      </c>
      <c r="K62" s="182"/>
      <c r="L62" s="183"/>
    </row>
    <row r="63" spans="1:12" s="30" customFormat="1" ht="12.75" customHeight="1" x14ac:dyDescent="0.15">
      <c r="A63" s="734" t="s">
        <v>389</v>
      </c>
      <c r="B63" s="77" t="s">
        <v>388</v>
      </c>
      <c r="C63" s="115" t="s">
        <v>572</v>
      </c>
      <c r="D63" s="727"/>
      <c r="E63" s="728"/>
      <c r="H63" s="66" t="str">
        <f t="shared" si="1"/>
        <v>9.2.2</v>
      </c>
      <c r="I63" s="444" t="str">
        <f t="shared" si="2"/>
        <v>SULPHITE PULP</v>
      </c>
      <c r="J63" s="992" t="s">
        <v>572</v>
      </c>
      <c r="K63" s="182"/>
      <c r="L63" s="183"/>
    </row>
    <row r="64" spans="1:12" s="30" customFormat="1" ht="12.75" customHeight="1" x14ac:dyDescent="0.15">
      <c r="A64" s="731" t="s">
        <v>390</v>
      </c>
      <c r="B64" s="67" t="s">
        <v>37</v>
      </c>
      <c r="C64" s="115" t="s">
        <v>572</v>
      </c>
      <c r="D64" s="727"/>
      <c r="E64" s="728"/>
      <c r="H64" s="66" t="str">
        <f t="shared" si="1"/>
        <v>9.3</v>
      </c>
      <c r="I64" s="441" t="str">
        <f t="shared" si="2"/>
        <v>DISSOLVING GRADES</v>
      </c>
      <c r="J64" s="992" t="s">
        <v>572</v>
      </c>
      <c r="K64" s="184"/>
      <c r="L64" s="185"/>
    </row>
    <row r="65" spans="1:17" s="30" customFormat="1" ht="12.75" customHeight="1" x14ac:dyDescent="0.15">
      <c r="A65" s="733" t="s">
        <v>391</v>
      </c>
      <c r="B65" s="588" t="s">
        <v>44</v>
      </c>
      <c r="C65" s="587" t="s">
        <v>572</v>
      </c>
      <c r="D65" s="592"/>
      <c r="E65" s="596"/>
      <c r="H65" s="66" t="str">
        <f t="shared" si="1"/>
        <v>10</v>
      </c>
      <c r="I65" s="448" t="str">
        <f t="shared" si="2"/>
        <v xml:space="preserve">OTHER PULP </v>
      </c>
      <c r="J65" s="992" t="s">
        <v>572</v>
      </c>
      <c r="K65" s="180">
        <f>D65-(D66+D67)</f>
        <v>0</v>
      </c>
      <c r="L65" s="181">
        <f>E65-(E66+E67)</f>
        <v>0</v>
      </c>
    </row>
    <row r="66" spans="1:17" s="30" customFormat="1" ht="12.75" customHeight="1" x14ac:dyDescent="0.15">
      <c r="A66" s="730" t="s">
        <v>392</v>
      </c>
      <c r="B66" s="74" t="s">
        <v>55</v>
      </c>
      <c r="C66" s="115" t="s">
        <v>572</v>
      </c>
      <c r="D66" s="727"/>
      <c r="E66" s="728"/>
      <c r="H66" s="66" t="str">
        <f t="shared" si="1"/>
        <v>10.1</v>
      </c>
      <c r="I66" s="450" t="str">
        <f t="shared" si="2"/>
        <v>PULP FROM FIBRES OTHER THAN WOOD</v>
      </c>
      <c r="J66" s="992" t="s">
        <v>572</v>
      </c>
      <c r="K66" s="182"/>
      <c r="L66" s="183"/>
    </row>
    <row r="67" spans="1:17" s="30" customFormat="1" ht="12.75" customHeight="1" x14ac:dyDescent="0.15">
      <c r="A67" s="730" t="s">
        <v>284</v>
      </c>
      <c r="B67" s="75" t="s">
        <v>45</v>
      </c>
      <c r="C67" s="115" t="s">
        <v>572</v>
      </c>
      <c r="D67" s="727"/>
      <c r="E67" s="728"/>
      <c r="H67" s="66" t="str">
        <f t="shared" si="1"/>
        <v>10.2</v>
      </c>
      <c r="I67" s="451" t="str">
        <f t="shared" si="2"/>
        <v>RECOVERED FIBRE PULP</v>
      </c>
      <c r="J67" s="992" t="s">
        <v>572</v>
      </c>
      <c r="K67" s="184"/>
      <c r="L67" s="185"/>
    </row>
    <row r="68" spans="1:17" s="24" customFormat="1" ht="12.75" customHeight="1" x14ac:dyDescent="0.15">
      <c r="A68" s="594" t="s">
        <v>393</v>
      </c>
      <c r="B68" s="588" t="s">
        <v>38</v>
      </c>
      <c r="C68" s="587" t="s">
        <v>572</v>
      </c>
      <c r="D68" s="592">
        <v>2.9000000000000001E-2</v>
      </c>
      <c r="E68" s="596">
        <v>0.02</v>
      </c>
      <c r="H68" s="66" t="str">
        <f t="shared" si="1"/>
        <v>11</v>
      </c>
      <c r="I68" s="452" t="str">
        <f t="shared" si="2"/>
        <v>RECOVERED PAPER</v>
      </c>
      <c r="J68" s="992" t="s">
        <v>572</v>
      </c>
      <c r="K68" s="193"/>
      <c r="L68" s="194"/>
      <c r="Q68" s="30"/>
    </row>
    <row r="69" spans="1:17" s="30" customFormat="1" ht="12.75" customHeight="1" x14ac:dyDescent="0.15">
      <c r="A69" s="733" t="s">
        <v>394</v>
      </c>
      <c r="B69" s="588" t="s">
        <v>39</v>
      </c>
      <c r="C69" s="587" t="s">
        <v>572</v>
      </c>
      <c r="D69" s="592"/>
      <c r="E69" s="596"/>
      <c r="H69" s="66" t="str">
        <f t="shared" si="1"/>
        <v>12</v>
      </c>
      <c r="I69" s="453" t="str">
        <f t="shared" si="2"/>
        <v>PAPER AND PAPERBOARD</v>
      </c>
      <c r="J69" s="992" t="s">
        <v>572</v>
      </c>
      <c r="K69" s="180">
        <f>D69-(D70+D75+D76+D81)</f>
        <v>0</v>
      </c>
      <c r="L69" s="180">
        <f>E69-(E70+E75+E76+E81)</f>
        <v>0</v>
      </c>
      <c r="Q69" s="24"/>
    </row>
    <row r="70" spans="1:17" s="30" customFormat="1" ht="12.75" customHeight="1" x14ac:dyDescent="0.15">
      <c r="A70" s="734" t="s">
        <v>294</v>
      </c>
      <c r="B70" s="112" t="s">
        <v>47</v>
      </c>
      <c r="C70" s="115" t="s">
        <v>572</v>
      </c>
      <c r="D70" s="727"/>
      <c r="E70" s="728"/>
      <c r="H70" s="66" t="str">
        <f t="shared" si="1"/>
        <v>12.1</v>
      </c>
      <c r="I70" s="454" t="str">
        <f t="shared" si="2"/>
        <v>GRAPHIC PAPERS</v>
      </c>
      <c r="J70" s="993" t="s">
        <v>572</v>
      </c>
      <c r="K70" s="188">
        <f>D70-(D71+D72+D73+D74)</f>
        <v>0</v>
      </c>
      <c r="L70" s="189">
        <f>E70-(E71+E72+E73+E74)</f>
        <v>0</v>
      </c>
    </row>
    <row r="71" spans="1:17" s="30" customFormat="1" ht="12.75" customHeight="1" x14ac:dyDescent="0.15">
      <c r="A71" s="734" t="s">
        <v>395</v>
      </c>
      <c r="B71" s="76" t="s">
        <v>40</v>
      </c>
      <c r="C71" s="115" t="s">
        <v>572</v>
      </c>
      <c r="D71" s="727"/>
      <c r="E71" s="728"/>
      <c r="H71" s="66" t="str">
        <f t="shared" si="1"/>
        <v>12.1.1</v>
      </c>
      <c r="I71" s="455" t="str">
        <f t="shared" si="2"/>
        <v>NEWSPRINT</v>
      </c>
      <c r="J71" s="992" t="s">
        <v>572</v>
      </c>
      <c r="K71" s="182"/>
      <c r="L71" s="183"/>
    </row>
    <row r="72" spans="1:17" s="30" customFormat="1" ht="12.75" customHeight="1" x14ac:dyDescent="0.15">
      <c r="A72" s="734" t="s">
        <v>396</v>
      </c>
      <c r="B72" s="76" t="s">
        <v>48</v>
      </c>
      <c r="C72" s="115" t="s">
        <v>572</v>
      </c>
      <c r="D72" s="727"/>
      <c r="E72" s="728"/>
      <c r="H72" s="66" t="str">
        <f t="shared" si="1"/>
        <v>12.1.2</v>
      </c>
      <c r="I72" s="455" t="str">
        <f t="shared" si="2"/>
        <v>UNCOATED MECHANICAL</v>
      </c>
      <c r="J72" s="992" t="s">
        <v>572</v>
      </c>
      <c r="K72" s="182"/>
      <c r="L72" s="183"/>
    </row>
    <row r="73" spans="1:17" s="30" customFormat="1" ht="12.75" customHeight="1" x14ac:dyDescent="0.15">
      <c r="A73" s="734" t="s">
        <v>397</v>
      </c>
      <c r="B73" s="76" t="s">
        <v>49</v>
      </c>
      <c r="C73" s="115" t="s">
        <v>572</v>
      </c>
      <c r="D73" s="727"/>
      <c r="E73" s="728"/>
      <c r="H73" s="66" t="str">
        <f t="shared" si="1"/>
        <v>12.1.3</v>
      </c>
      <c r="I73" s="455" t="str">
        <f t="shared" si="2"/>
        <v>UNCOATED WOODFREE</v>
      </c>
      <c r="J73" s="992" t="s">
        <v>572</v>
      </c>
      <c r="K73" s="182"/>
      <c r="L73" s="183"/>
    </row>
    <row r="74" spans="1:17" s="30" customFormat="1" ht="12.75" customHeight="1" x14ac:dyDescent="0.15">
      <c r="A74" s="734" t="s">
        <v>398</v>
      </c>
      <c r="B74" s="77" t="s">
        <v>50</v>
      </c>
      <c r="C74" s="115" t="s">
        <v>572</v>
      </c>
      <c r="D74" s="727"/>
      <c r="E74" s="728"/>
      <c r="H74" s="66" t="str">
        <f t="shared" si="1"/>
        <v>12.1.4</v>
      </c>
      <c r="I74" s="455" t="str">
        <f t="shared" si="2"/>
        <v>COATED PAPERS</v>
      </c>
      <c r="J74" s="992" t="s">
        <v>572</v>
      </c>
      <c r="K74" s="182"/>
      <c r="L74" s="183"/>
    </row>
    <row r="75" spans="1:17" s="30" customFormat="1" ht="12.75" customHeight="1" x14ac:dyDescent="0.15">
      <c r="A75" s="734">
        <v>12.2</v>
      </c>
      <c r="B75" s="78" t="s">
        <v>129</v>
      </c>
      <c r="C75" s="115" t="s">
        <v>572</v>
      </c>
      <c r="D75" s="727"/>
      <c r="E75" s="728"/>
      <c r="H75" s="66">
        <f t="shared" si="1"/>
        <v>12.2</v>
      </c>
      <c r="I75" s="454" t="str">
        <f t="shared" si="2"/>
        <v>HOUSEHOLD AND SANITARY PAPERS</v>
      </c>
      <c r="J75" s="992" t="s">
        <v>572</v>
      </c>
      <c r="K75" s="182"/>
      <c r="L75" s="183"/>
    </row>
    <row r="76" spans="1:17" s="30" customFormat="1" ht="12.75" customHeight="1" x14ac:dyDescent="0.15">
      <c r="A76" s="734">
        <v>12.3</v>
      </c>
      <c r="B76" s="112" t="s">
        <v>51</v>
      </c>
      <c r="C76" s="115" t="s">
        <v>572</v>
      </c>
      <c r="D76" s="727"/>
      <c r="E76" s="728"/>
      <c r="H76" s="66">
        <f t="shared" si="1"/>
        <v>12.3</v>
      </c>
      <c r="I76" s="454" t="str">
        <f t="shared" si="2"/>
        <v>PACKAGING MATERIALS</v>
      </c>
      <c r="J76" s="993" t="s">
        <v>572</v>
      </c>
      <c r="K76" s="188">
        <f>D76-(D77+D78+D79+D80)</f>
        <v>-2.9000000000000001E-2</v>
      </c>
      <c r="L76" s="188">
        <f>E76-(E77+E78+E79+E80)</f>
        <v>0</v>
      </c>
    </row>
    <row r="77" spans="1:17" s="30" customFormat="1" ht="12.75" customHeight="1" x14ac:dyDescent="0.15">
      <c r="A77" s="734" t="s">
        <v>399</v>
      </c>
      <c r="B77" s="76" t="s">
        <v>52</v>
      </c>
      <c r="C77" s="115" t="s">
        <v>572</v>
      </c>
      <c r="D77" s="727"/>
      <c r="E77" s="728"/>
      <c r="H77" s="66" t="str">
        <f t="shared" si="1"/>
        <v>12.3.1</v>
      </c>
      <c r="I77" s="455" t="str">
        <f t="shared" si="2"/>
        <v>CASE MATERIALS</v>
      </c>
      <c r="J77" s="992" t="s">
        <v>572</v>
      </c>
      <c r="K77" s="182"/>
      <c r="L77" s="183"/>
    </row>
    <row r="78" spans="1:17" s="30" customFormat="1" ht="12.75" customHeight="1" x14ac:dyDescent="0.15">
      <c r="A78" s="734" t="s">
        <v>400</v>
      </c>
      <c r="B78" s="76" t="s">
        <v>85</v>
      </c>
      <c r="C78" s="115" t="s">
        <v>572</v>
      </c>
      <c r="D78" s="727"/>
      <c r="E78" s="728"/>
      <c r="H78" s="66" t="str">
        <f t="shared" si="1"/>
        <v>12.3.2</v>
      </c>
      <c r="I78" s="455" t="str">
        <f>B78</f>
        <v>CARTONBOARD</v>
      </c>
      <c r="J78" s="992" t="s">
        <v>572</v>
      </c>
      <c r="K78" s="182"/>
      <c r="L78" s="183"/>
    </row>
    <row r="79" spans="1:17" s="30" customFormat="1" x14ac:dyDescent="0.15">
      <c r="A79" s="734" t="s">
        <v>401</v>
      </c>
      <c r="B79" s="76" t="s">
        <v>53</v>
      </c>
      <c r="C79" s="115" t="s">
        <v>572</v>
      </c>
      <c r="D79" s="735">
        <v>2.9000000000000001E-2</v>
      </c>
      <c r="E79" s="736"/>
      <c r="H79" s="66" t="str">
        <f>A79</f>
        <v>12.3.3</v>
      </c>
      <c r="I79" s="455" t="str">
        <f>B79</f>
        <v>WRAPPING PAPERS</v>
      </c>
      <c r="J79" s="992" t="s">
        <v>572</v>
      </c>
      <c r="K79" s="182"/>
      <c r="L79" s="183"/>
    </row>
    <row r="80" spans="1:17" s="30" customFormat="1" ht="12.75" customHeight="1" x14ac:dyDescent="0.15">
      <c r="A80" s="734" t="s">
        <v>402</v>
      </c>
      <c r="B80" s="77" t="s">
        <v>54</v>
      </c>
      <c r="C80" s="115" t="s">
        <v>572</v>
      </c>
      <c r="D80" s="735"/>
      <c r="E80" s="736"/>
      <c r="H80" s="66" t="str">
        <f>A80</f>
        <v>12.3.4</v>
      </c>
      <c r="I80" s="455" t="str">
        <f>B80</f>
        <v>OTHER PAPERS MAINLY FOR PACKAGING</v>
      </c>
      <c r="J80" s="992" t="s">
        <v>572</v>
      </c>
      <c r="K80" s="182"/>
      <c r="L80" s="183"/>
    </row>
    <row r="81" spans="1:17" s="30" customFormat="1" ht="12.75" customHeight="1" thickBot="1" x14ac:dyDescent="0.2">
      <c r="A81" s="737">
        <v>12.4</v>
      </c>
      <c r="B81" s="79" t="s">
        <v>130</v>
      </c>
      <c r="C81" s="991" t="s">
        <v>572</v>
      </c>
      <c r="D81" s="738"/>
      <c r="E81" s="739"/>
      <c r="H81" s="195">
        <f>A81</f>
        <v>12.4</v>
      </c>
      <c r="I81" s="456" t="str">
        <f>B81</f>
        <v>OTHER PAPER AND PAPERBOARD N.E.S. (NOT ELSEWHERE SPECIFIED)</v>
      </c>
      <c r="J81" s="991" t="s">
        <v>572</v>
      </c>
      <c r="K81" s="184"/>
      <c r="L81" s="185"/>
    </row>
    <row r="82" spans="1:17" s="30" customFormat="1" ht="14.25" x14ac:dyDescent="0.15">
      <c r="A82" s="288"/>
      <c r="B82" s="234" t="s">
        <v>573</v>
      </c>
      <c r="C82" s="288"/>
      <c r="D82" s="289"/>
      <c r="E82" s="32"/>
      <c r="H82" s="29" t="s">
        <v>0</v>
      </c>
      <c r="I82" s="234"/>
    </row>
    <row r="83" spans="1:17" s="30" customFormat="1" ht="14.25" x14ac:dyDescent="0.15">
      <c r="A83" s="288"/>
      <c r="B83" s="234" t="s">
        <v>574</v>
      </c>
      <c r="C83" s="288"/>
      <c r="D83" s="289"/>
      <c r="E83" s="32"/>
      <c r="H83" s="29" t="s">
        <v>0</v>
      </c>
    </row>
    <row r="84" spans="1:17" x14ac:dyDescent="0.2">
      <c r="A84" s="290"/>
      <c r="B84" s="234" t="s">
        <v>577</v>
      </c>
      <c r="C84" s="290"/>
      <c r="D84" s="290"/>
      <c r="H84" s="29" t="s">
        <v>0</v>
      </c>
      <c r="Q84" s="30"/>
    </row>
    <row r="85" spans="1:17" ht="12.75" customHeight="1" x14ac:dyDescent="0.2">
      <c r="A85" s="290"/>
      <c r="B85" s="290"/>
      <c r="C85" s="290"/>
      <c r="D85" s="290"/>
      <c r="H85" s="29" t="s">
        <v>0</v>
      </c>
    </row>
    <row r="86" spans="1:17" ht="12.75" customHeight="1" x14ac:dyDescent="0.2">
      <c r="A86" s="290"/>
      <c r="B86" s="290"/>
      <c r="C86" s="290"/>
      <c r="D86" s="290"/>
      <c r="H86" s="29" t="s">
        <v>0</v>
      </c>
    </row>
    <row r="87" spans="1:17" ht="12.75" customHeight="1" x14ac:dyDescent="0.2">
      <c r="A87" s="290"/>
      <c r="B87" s="290"/>
      <c r="C87" s="290"/>
      <c r="D87" s="290"/>
    </row>
    <row r="88" spans="1:17" ht="12.75" customHeight="1" x14ac:dyDescent="0.2">
      <c r="A88" s="290"/>
      <c r="B88" s="290"/>
      <c r="C88" s="290"/>
      <c r="D88" s="290"/>
    </row>
    <row r="89" spans="1:17" ht="12.75" customHeight="1" x14ac:dyDescent="0.2">
      <c r="A89" s="290"/>
      <c r="B89" s="290"/>
      <c r="C89" s="290"/>
      <c r="D89" s="290"/>
    </row>
    <row r="90" spans="1:17" ht="12.75" customHeight="1" x14ac:dyDescent="0.2">
      <c r="A90" s="290"/>
      <c r="B90" s="290"/>
      <c r="C90" s="290"/>
      <c r="D90" s="290"/>
    </row>
    <row r="91" spans="1:17" ht="12.75" customHeight="1" x14ac:dyDescent="0.2">
      <c r="A91" s="290"/>
      <c r="B91" s="290"/>
      <c r="C91" s="290"/>
      <c r="D91" s="290"/>
    </row>
    <row r="92" spans="1:17" ht="12.75" customHeight="1" x14ac:dyDescent="0.2">
      <c r="A92" s="290"/>
      <c r="B92" s="290"/>
      <c r="C92" s="290"/>
      <c r="D92" s="290"/>
    </row>
    <row r="93" spans="1:17" ht="12.75" customHeight="1" x14ac:dyDescent="0.2">
      <c r="A93" s="290"/>
      <c r="B93" s="290"/>
      <c r="C93" s="290"/>
      <c r="D93" s="290"/>
    </row>
    <row r="94" spans="1:17" ht="12.75" customHeight="1" x14ac:dyDescent="0.2">
      <c r="A94" s="290"/>
      <c r="B94" s="290"/>
      <c r="C94" s="290"/>
      <c r="D94" s="290"/>
    </row>
    <row r="95" spans="1:17" ht="12.75" customHeight="1" x14ac:dyDescent="0.2">
      <c r="A95" s="290"/>
      <c r="B95" s="290"/>
      <c r="C95" s="290"/>
      <c r="D95" s="290"/>
    </row>
    <row r="96" spans="1:17" ht="12.75" customHeight="1" x14ac:dyDescent="0.2">
      <c r="A96" s="290"/>
      <c r="B96" s="290"/>
      <c r="C96" s="290"/>
      <c r="D96" s="290"/>
    </row>
    <row r="97" spans="1:38" ht="12.75" customHeight="1" x14ac:dyDescent="0.2">
      <c r="A97" s="290"/>
      <c r="B97" s="290"/>
      <c r="C97" s="290"/>
      <c r="D97" s="290"/>
    </row>
    <row r="98" spans="1:38" ht="12.75" customHeight="1" x14ac:dyDescent="0.2">
      <c r="A98" s="290"/>
      <c r="B98" s="290"/>
      <c r="C98" s="290"/>
      <c r="D98" s="290"/>
    </row>
    <row r="99" spans="1:38" ht="12.75" customHeight="1" x14ac:dyDescent="0.2">
      <c r="A99" s="290"/>
      <c r="B99" s="290"/>
      <c r="C99" s="290"/>
      <c r="D99" s="290"/>
    </row>
    <row r="100" spans="1:38" ht="12.75" customHeight="1" x14ac:dyDescent="0.2">
      <c r="A100" s="290"/>
      <c r="B100" s="290"/>
      <c r="C100" s="290"/>
      <c r="D100" s="290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3" t="s">
        <v>0</v>
      </c>
      <c r="AJ107" s="23" t="s">
        <v>0</v>
      </c>
      <c r="AK107" s="23" t="s">
        <v>0</v>
      </c>
      <c r="AL107" s="23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3">
    <mergeCell ref="C2:D2"/>
    <mergeCell ref="A12:E12"/>
    <mergeCell ref="A30:E30"/>
    <mergeCell ref="C10:C11"/>
    <mergeCell ref="A5:B6"/>
    <mergeCell ref="A7:B7"/>
    <mergeCell ref="A8:B8"/>
    <mergeCell ref="W8:Y9"/>
    <mergeCell ref="Q11:Q12"/>
    <mergeCell ref="K7:L8"/>
    <mergeCell ref="C3:E3"/>
    <mergeCell ref="C5:E5"/>
    <mergeCell ref="I7:I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0" orientation="portrait" horizontalDpi="300" verticalDpi="300" r:id="rId2"/>
  <headerFooter alignWithMargins="0"/>
  <colBreaks count="1" manualBreakCount="1">
    <brk id="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T101"/>
  <sheetViews>
    <sheetView showGridLines="0" zoomScale="85" zoomScaleNormal="85" zoomScaleSheetLayoutView="75" workbookViewId="0">
      <selection activeCell="H6" sqref="H6"/>
    </sheetView>
  </sheetViews>
  <sheetFormatPr defaultColWidth="9.625" defaultRowHeight="12.75" customHeight="1" x14ac:dyDescent="0.2"/>
  <cols>
    <col min="1" max="1" width="8.25" style="9" customWidth="1"/>
    <col min="2" max="2" width="70.25" style="10" customWidth="1"/>
    <col min="3" max="3" width="11" style="10" customWidth="1"/>
    <col min="4" max="11" width="17" style="10" customWidth="1"/>
    <col min="12" max="12" width="9.625" style="101"/>
    <col min="13" max="13" width="9.625" style="101" customWidth="1"/>
    <col min="14" max="14" width="9.375" style="10" customWidth="1"/>
    <col min="15" max="15" width="69.75" style="10" customWidth="1"/>
    <col min="16" max="16" width="9.75" style="10" customWidth="1"/>
    <col min="17" max="26" width="10.75" style="10" customWidth="1"/>
    <col min="27" max="27" width="71" style="10" customWidth="1"/>
    <col min="28" max="28" width="10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/>
  </cols>
  <sheetData>
    <row r="1" spans="1:2594" s="61" customFormat="1" ht="12.75" customHeight="1" thickBot="1" x14ac:dyDescent="0.2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2594" ht="17.100000000000001" customHeight="1" thickTop="1" x14ac:dyDescent="0.25">
      <c r="A2" s="144"/>
      <c r="B2" s="145"/>
      <c r="C2" s="1259" t="s">
        <v>525</v>
      </c>
      <c r="D2" s="1259"/>
      <c r="E2" s="1259"/>
      <c r="F2" s="1260"/>
      <c r="G2" s="298" t="s">
        <v>32</v>
      </c>
      <c r="H2" s="1253" t="s">
        <v>779</v>
      </c>
      <c r="I2" s="1254"/>
      <c r="J2" s="298" t="s">
        <v>9</v>
      </c>
      <c r="K2" s="1228" t="s">
        <v>780</v>
      </c>
      <c r="M2" s="20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594" ht="17.100000000000001" customHeight="1" x14ac:dyDescent="0.25">
      <c r="A3" s="146"/>
      <c r="B3" s="20"/>
      <c r="C3" s="1261"/>
      <c r="D3" s="1261"/>
      <c r="E3" s="1261"/>
      <c r="F3" s="1262"/>
      <c r="G3" s="299" t="s">
        <v>14</v>
      </c>
      <c r="H3" s="300"/>
      <c r="I3" s="301"/>
      <c r="J3" s="1229"/>
      <c r="K3" s="303"/>
      <c r="M3" s="2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594" ht="17.100000000000001" customHeight="1" x14ac:dyDescent="0.2">
      <c r="A4" s="146"/>
      <c r="B4" s="20"/>
      <c r="C4" s="1263" t="s">
        <v>523</v>
      </c>
      <c r="D4" s="1263"/>
      <c r="E4" s="1263"/>
      <c r="F4" s="1252"/>
      <c r="G4" s="299" t="s">
        <v>10</v>
      </c>
      <c r="H4" s="301"/>
      <c r="I4" s="1237" t="s">
        <v>778</v>
      </c>
      <c r="J4" s="1238"/>
      <c r="K4" s="1239"/>
      <c r="M4" s="2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240" t="s">
        <v>552</v>
      </c>
      <c r="AA4" s="1240"/>
      <c r="AB4" s="1240"/>
    </row>
    <row r="5" spans="1:2594" ht="17.100000000000001" customHeight="1" x14ac:dyDescent="0.45">
      <c r="A5" s="146"/>
      <c r="B5" s="84" t="s">
        <v>0</v>
      </c>
      <c r="C5" s="1264" t="s">
        <v>46</v>
      </c>
      <c r="D5" s="1264"/>
      <c r="E5" s="1264"/>
      <c r="F5" s="1265"/>
      <c r="G5" s="299" t="s">
        <v>11</v>
      </c>
      <c r="H5" s="1227"/>
      <c r="I5" s="306"/>
      <c r="J5" s="382" t="s">
        <v>12</v>
      </c>
      <c r="K5" s="303"/>
      <c r="M5" s="20"/>
      <c r="N5" s="101"/>
      <c r="O5" s="720" t="s">
        <v>551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240"/>
      <c r="AA5" s="1240"/>
      <c r="AB5" s="1240"/>
    </row>
    <row r="6" spans="1:2594" ht="17.100000000000001" customHeight="1" thickBot="1" x14ac:dyDescent="0.4">
      <c r="A6" s="146"/>
      <c r="B6" s="197"/>
      <c r="C6" s="196"/>
      <c r="D6" s="198"/>
      <c r="E6" s="198"/>
      <c r="F6" s="20"/>
      <c r="G6" s="304" t="s">
        <v>13</v>
      </c>
      <c r="H6" s="1226"/>
      <c r="I6" s="1223"/>
      <c r="J6" s="302"/>
      <c r="K6" s="303"/>
      <c r="M6" s="20"/>
      <c r="N6" s="101"/>
      <c r="O6" s="20"/>
      <c r="P6" s="20"/>
      <c r="Q6" s="101"/>
      <c r="R6" s="101"/>
      <c r="S6" s="101"/>
      <c r="T6" s="203" t="str">
        <f>G2</f>
        <v xml:space="preserve">Country: </v>
      </c>
      <c r="U6" s="1266" t="str">
        <f>H2</f>
        <v xml:space="preserve">Montenegro </v>
      </c>
      <c r="V6" s="1266"/>
      <c r="W6" s="1266"/>
      <c r="X6" s="1266"/>
      <c r="Y6" s="252"/>
      <c r="Z6" s="252"/>
      <c r="AA6" s="252"/>
      <c r="AC6" s="272" t="str">
        <f>G2</f>
        <v xml:space="preserve">Country: </v>
      </c>
      <c r="AD6" s="251" t="str">
        <f>H2</f>
        <v xml:space="preserve">Montenegro </v>
      </c>
    </row>
    <row r="7" spans="1:2594" ht="20.25" x14ac:dyDescent="0.3">
      <c r="A7" s="147"/>
      <c r="B7" s="1269" t="s">
        <v>77</v>
      </c>
      <c r="C7" s="1269"/>
      <c r="D7" s="1269"/>
      <c r="E7" s="282" t="s">
        <v>774</v>
      </c>
      <c r="F7" s="235" t="s">
        <v>0</v>
      </c>
      <c r="G7" s="117" t="s">
        <v>0</v>
      </c>
      <c r="H7" s="199"/>
      <c r="I7" s="199"/>
      <c r="J7" s="200"/>
      <c r="K7" s="201"/>
      <c r="M7" s="20"/>
      <c r="N7" s="204"/>
      <c r="O7" s="205" t="s">
        <v>46</v>
      </c>
      <c r="P7" s="206"/>
      <c r="Q7" s="1267" t="s">
        <v>70</v>
      </c>
      <c r="R7" s="1267"/>
      <c r="S7" s="1267"/>
      <c r="T7" s="1267"/>
      <c r="U7" s="1267"/>
      <c r="V7" s="1267"/>
      <c r="W7" s="1267"/>
      <c r="X7" s="1268"/>
      <c r="Y7" s="248"/>
      <c r="Z7" s="255"/>
      <c r="AA7" s="243"/>
      <c r="AB7" s="256"/>
      <c r="AC7" s="257"/>
      <c r="AD7" s="258"/>
    </row>
    <row r="8" spans="1:2594" s="15" customFormat="1" ht="13.5" customHeight="1" x14ac:dyDescent="0.25">
      <c r="A8" s="148" t="s">
        <v>15</v>
      </c>
      <c r="B8" s="3" t="s">
        <v>0</v>
      </c>
      <c r="C8" s="105" t="s">
        <v>42</v>
      </c>
      <c r="D8" s="1274" t="s">
        <v>2</v>
      </c>
      <c r="E8" s="1275"/>
      <c r="F8" s="1255"/>
      <c r="G8" s="1276"/>
      <c r="H8" s="1255" t="s">
        <v>5</v>
      </c>
      <c r="I8" s="1255"/>
      <c r="J8" s="1255"/>
      <c r="K8" s="1256"/>
      <c r="L8" s="228"/>
      <c r="M8" s="229"/>
      <c r="N8" s="207" t="str">
        <f>A8</f>
        <v>Product</v>
      </c>
      <c r="O8" s="64"/>
      <c r="P8" s="111"/>
      <c r="Q8" s="1275" t="str">
        <f>D8</f>
        <v>I M P O R T</v>
      </c>
      <c r="R8" s="1275"/>
      <c r="S8" s="1275"/>
      <c r="T8" s="1276"/>
      <c r="U8" s="1255" t="str">
        <f>H8</f>
        <v>E X P O R T</v>
      </c>
      <c r="V8" s="1255" t="s">
        <v>0</v>
      </c>
      <c r="W8" s="1255" t="s">
        <v>0</v>
      </c>
      <c r="X8" s="1278" t="s">
        <v>0</v>
      </c>
      <c r="Y8" s="244"/>
      <c r="Z8" s="390" t="str">
        <f>A8</f>
        <v>Product</v>
      </c>
      <c r="AA8" s="244"/>
      <c r="AB8" s="259" t="s">
        <v>0</v>
      </c>
      <c r="AC8" s="1257" t="s">
        <v>76</v>
      </c>
      <c r="AD8" s="1258"/>
      <c r="AE8" s="15" t="s">
        <v>0</v>
      </c>
    </row>
    <row r="9" spans="1:2594" ht="12.75" customHeight="1" x14ac:dyDescent="0.25">
      <c r="A9" s="148" t="s">
        <v>25</v>
      </c>
      <c r="B9" s="48" t="s">
        <v>15</v>
      </c>
      <c r="C9" s="106" t="s">
        <v>43</v>
      </c>
      <c r="D9" s="1272">
        <v>2019</v>
      </c>
      <c r="E9" s="1271"/>
      <c r="F9" s="1272">
        <f>D9+1</f>
        <v>2020</v>
      </c>
      <c r="G9" s="1271"/>
      <c r="H9" s="1270">
        <f>D9</f>
        <v>2019</v>
      </c>
      <c r="I9" s="1271"/>
      <c r="J9" s="1272">
        <f>F9</f>
        <v>2020</v>
      </c>
      <c r="K9" s="1277"/>
      <c r="L9" s="230"/>
      <c r="M9" s="231"/>
      <c r="N9" s="468" t="str">
        <f>A9</f>
        <v>code</v>
      </c>
      <c r="O9" s="64"/>
      <c r="P9" s="114"/>
      <c r="Q9" s="1270">
        <f>D9</f>
        <v>2019</v>
      </c>
      <c r="R9" s="1271" t="s">
        <v>0</v>
      </c>
      <c r="S9" s="1272">
        <f>F9</f>
        <v>2020</v>
      </c>
      <c r="T9" s="1271" t="s">
        <v>0</v>
      </c>
      <c r="U9" s="1270">
        <f>H9</f>
        <v>2019</v>
      </c>
      <c r="V9" s="1271" t="s">
        <v>0</v>
      </c>
      <c r="W9" s="1272">
        <f>J9</f>
        <v>2020</v>
      </c>
      <c r="X9" s="1273" t="s">
        <v>0</v>
      </c>
      <c r="Y9" s="113"/>
      <c r="Z9" s="391" t="str">
        <f>A9</f>
        <v>code</v>
      </c>
      <c r="AA9" s="113"/>
      <c r="AB9" s="259" t="s">
        <v>0</v>
      </c>
      <c r="AC9" s="250">
        <f>H9</f>
        <v>2019</v>
      </c>
      <c r="AD9" s="260">
        <f>F9</f>
        <v>2020</v>
      </c>
      <c r="AE9" s="10" t="s">
        <v>0</v>
      </c>
    </row>
    <row r="10" spans="1:2594" ht="14.25" customHeight="1" x14ac:dyDescent="0.2">
      <c r="A10" s="149" t="s">
        <v>0</v>
      </c>
      <c r="B10" s="142"/>
      <c r="C10" s="55" t="s">
        <v>0</v>
      </c>
      <c r="D10" s="143" t="s">
        <v>1</v>
      </c>
      <c r="E10" s="143" t="s">
        <v>67</v>
      </c>
      <c r="F10" s="143" t="s">
        <v>1</v>
      </c>
      <c r="G10" s="143" t="s">
        <v>67</v>
      </c>
      <c r="H10" s="143" t="s">
        <v>1</v>
      </c>
      <c r="I10" s="143" t="s">
        <v>67</v>
      </c>
      <c r="J10" s="143" t="s">
        <v>1</v>
      </c>
      <c r="K10" s="150" t="s">
        <v>67</v>
      </c>
      <c r="L10" s="231"/>
      <c r="M10" s="231"/>
      <c r="N10" s="467" t="str">
        <f>A10</f>
        <v xml:space="preserve"> </v>
      </c>
      <c r="O10" s="466"/>
      <c r="P10" s="135"/>
      <c r="Q10" s="113" t="str">
        <f>D10</f>
        <v xml:space="preserve"> Quantity</v>
      </c>
      <c r="R10" s="105" t="str">
        <f>E10</f>
        <v>Value</v>
      </c>
      <c r="S10" s="48" t="str">
        <f>F10</f>
        <v xml:space="preserve"> Quantity</v>
      </c>
      <c r="T10" s="105" t="str">
        <f>G10</f>
        <v>Value</v>
      </c>
      <c r="U10" s="49" t="str">
        <f>H10</f>
        <v xml:space="preserve"> Quantity</v>
      </c>
      <c r="V10" s="105" t="str">
        <f>I10</f>
        <v>Value</v>
      </c>
      <c r="W10" s="48" t="str">
        <f>J10</f>
        <v xml:space="preserve"> Quantity</v>
      </c>
      <c r="X10" s="107" t="str">
        <f>K10</f>
        <v>Value</v>
      </c>
      <c r="Y10" s="113"/>
      <c r="Z10" s="392" t="str">
        <f>A10</f>
        <v xml:space="preserve"> </v>
      </c>
      <c r="AA10" s="247"/>
      <c r="AB10" s="254" t="s">
        <v>0</v>
      </c>
      <c r="AC10" s="387"/>
      <c r="AD10" s="388"/>
    </row>
    <row r="11" spans="1:2594" s="121" customFormat="1" ht="15" customHeight="1" x14ac:dyDescent="0.15">
      <c r="A11" s="151">
        <v>1</v>
      </c>
      <c r="B11" s="118" t="s">
        <v>308</v>
      </c>
      <c r="C11" s="119" t="s">
        <v>100</v>
      </c>
      <c r="D11" s="459"/>
      <c r="E11" s="459" t="s">
        <v>781</v>
      </c>
      <c r="F11" s="459"/>
      <c r="G11" s="459">
        <v>417941</v>
      </c>
      <c r="H11" s="459"/>
      <c r="I11" s="459">
        <v>9158040</v>
      </c>
      <c r="J11" s="459"/>
      <c r="K11" s="159">
        <v>9111661</v>
      </c>
      <c r="L11" s="232"/>
      <c r="M11" s="233"/>
      <c r="N11" s="122">
        <f t="shared" ref="N11:O18" si="0">A11</f>
        <v>1</v>
      </c>
      <c r="O11" s="118" t="str">
        <f t="shared" si="0"/>
        <v>ROUNDWOOD (WOOD IN THE ROUGH)</v>
      </c>
      <c r="P11" s="119" t="s">
        <v>100</v>
      </c>
      <c r="Q11" s="208">
        <f>D11-(D12+D15)</f>
        <v>0</v>
      </c>
      <c r="R11" s="209" t="e">
        <f t="shared" ref="R11:X11" si="1">E11-(E12+E15)</f>
        <v>#VALUE!</v>
      </c>
      <c r="S11" s="209">
        <f t="shared" si="1"/>
        <v>0</v>
      </c>
      <c r="T11" s="209">
        <f t="shared" si="1"/>
        <v>0</v>
      </c>
      <c r="U11" s="209">
        <f t="shared" si="1"/>
        <v>0</v>
      </c>
      <c r="V11" s="209">
        <f t="shared" si="1"/>
        <v>0</v>
      </c>
      <c r="W11" s="209">
        <f t="shared" si="1"/>
        <v>0</v>
      </c>
      <c r="X11" s="210">
        <f t="shared" si="1"/>
        <v>0</v>
      </c>
      <c r="Y11" s="253"/>
      <c r="Z11" s="262">
        <f>A11</f>
        <v>1</v>
      </c>
      <c r="AA11" s="118" t="str">
        <f t="shared" ref="AA11:AA20" si="2">B11</f>
        <v>ROUNDWOOD (WOOD IN THE ROUGH)</v>
      </c>
      <c r="AB11" s="119" t="s">
        <v>100</v>
      </c>
      <c r="AC11" s="264">
        <f>IF(ISNUMBER('JQ1|Primary Products|Production'!D13+D11-H11),'JQ1|Primary Products|Production'!D13+D11-H11,IF(ISNUMBER(H11-D11),"NT " &amp; H11-D11,"…"))</f>
        <v>1092.7860000000001</v>
      </c>
      <c r="AD11" s="265">
        <f>IF(ISNUMBER('JQ1|Primary Products|Production'!E13+F11-J11),'JQ1|Primary Products|Production'!E13+F11-J11,IF(ISNUMBER(J11-F11),"NT " &amp; J11-F11,"…"))</f>
        <v>1112.569</v>
      </c>
      <c r="AE11" s="719" t="s">
        <v>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</row>
    <row r="12" spans="1:2594" s="18" customFormat="1" ht="15" customHeight="1" x14ac:dyDescent="0.15">
      <c r="A12" s="153">
        <v>1.1000000000000001</v>
      </c>
      <c r="B12" s="558" t="s">
        <v>102</v>
      </c>
      <c r="C12" s="51" t="s">
        <v>100</v>
      </c>
      <c r="D12" s="52"/>
      <c r="E12" s="52">
        <v>456444</v>
      </c>
      <c r="F12" s="52"/>
      <c r="G12" s="52">
        <v>417941</v>
      </c>
      <c r="H12" s="460"/>
      <c r="I12" s="52">
        <v>9158040</v>
      </c>
      <c r="J12" s="52"/>
      <c r="K12" s="157">
        <v>9111661</v>
      </c>
      <c r="L12" s="232"/>
      <c r="M12" s="233"/>
      <c r="N12" s="4">
        <f t="shared" si="0"/>
        <v>1.1000000000000001</v>
      </c>
      <c r="O12" s="38" t="str">
        <f t="shared" si="0"/>
        <v>WOOD FUEL (INCLUDING WOOD FOR CHARCOAL)</v>
      </c>
      <c r="P12" s="51" t="s">
        <v>100</v>
      </c>
      <c r="Q12" s="716">
        <f>D12-(D13+D14)</f>
        <v>0</v>
      </c>
      <c r="R12" s="211">
        <f t="shared" ref="R12:X12" si="3">E12-(E13+E14)</f>
        <v>456444</v>
      </c>
      <c r="S12" s="211">
        <f t="shared" si="3"/>
        <v>0</v>
      </c>
      <c r="T12" s="211">
        <f t="shared" si="3"/>
        <v>417941</v>
      </c>
      <c r="U12" s="211">
        <f t="shared" si="3"/>
        <v>0</v>
      </c>
      <c r="V12" s="211">
        <f t="shared" si="3"/>
        <v>9158040</v>
      </c>
      <c r="W12" s="211">
        <f t="shared" si="3"/>
        <v>0</v>
      </c>
      <c r="X12" s="212">
        <f t="shared" si="3"/>
        <v>9111661</v>
      </c>
      <c r="Y12" s="234"/>
      <c r="Z12" s="393">
        <f t="shared" ref="Z12:AA69" si="4">A12</f>
        <v>1.1000000000000001</v>
      </c>
      <c r="AA12" s="38" t="str">
        <f t="shared" si="2"/>
        <v>WOOD FUEL (INCLUDING WOOD FOR CHARCOAL)</v>
      </c>
      <c r="AB12" s="51" t="s">
        <v>100</v>
      </c>
      <c r="AC12" s="389">
        <f>IF(ISNUMBER('JQ1|Primary Products|Production'!D14+D12-H12),'JQ1|Primary Products|Production'!D14+D12-H12,IF(ISNUMBER(H12-D12),"NT " &amp; H12-D12,"…"))</f>
        <v>308.83</v>
      </c>
      <c r="AD12" s="281">
        <f>IF(ISNUMBER('JQ1|Primary Products|Production'!E14+F12-J12),'JQ1|Primary Products|Production'!E14+F12-J12,IF(ISNUMBER(J12-F12),"NT " &amp; J12-F12,"…"))</f>
        <v>317.32400000000001</v>
      </c>
    </row>
    <row r="13" spans="1:2594" s="18" customFormat="1" ht="15" customHeight="1" x14ac:dyDescent="0.15">
      <c r="A13" s="762" t="s">
        <v>19</v>
      </c>
      <c r="B13" s="39" t="s">
        <v>3</v>
      </c>
      <c r="C13" s="47" t="s">
        <v>100</v>
      </c>
      <c r="D13" s="52"/>
      <c r="E13" s="52"/>
      <c r="F13" s="52"/>
      <c r="G13" s="54"/>
      <c r="H13" s="52"/>
      <c r="I13" s="52"/>
      <c r="J13" s="52"/>
      <c r="K13" s="155"/>
      <c r="L13" s="232"/>
      <c r="M13" s="233"/>
      <c r="N13" s="4" t="str">
        <f t="shared" ref="N13:N14" si="5">A13</f>
        <v>1.1.C</v>
      </c>
      <c r="O13" s="39" t="str">
        <f t="shared" ref="O13:O14" si="6">B13</f>
        <v>Coniferous</v>
      </c>
      <c r="P13" s="47" t="s">
        <v>100</v>
      </c>
      <c r="Q13" s="211"/>
      <c r="R13" s="211"/>
      <c r="S13" s="211"/>
      <c r="T13" s="211"/>
      <c r="U13" s="211"/>
      <c r="V13" s="211"/>
      <c r="W13" s="211"/>
      <c r="X13" s="212"/>
      <c r="Y13" s="234"/>
      <c r="Z13" s="393" t="str">
        <f t="shared" ref="Z13:Z14" si="7">A13</f>
        <v>1.1.C</v>
      </c>
      <c r="AA13" s="39" t="str">
        <f t="shared" ref="AA13:AA14" si="8">B13</f>
        <v>Coniferous</v>
      </c>
      <c r="AB13" s="47" t="s">
        <v>100</v>
      </c>
      <c r="AC13" s="389">
        <f>IF(ISNUMBER('JQ1|Primary Products|Production'!D15+D13-H13),'JQ1|Primary Products|Production'!D15+D13-H13,IF(ISNUMBER(H13-D13),"NT " &amp; H13-D13,"…"))</f>
        <v>0</v>
      </c>
      <c r="AD13" s="281">
        <f>IF(ISNUMBER('JQ1|Primary Products|Production'!E15+F13-J13),'JQ1|Primary Products|Production'!E15+F13-J13,IF(ISNUMBER(J13-F13),"NT " &amp; J13-F13,"…"))</f>
        <v>0</v>
      </c>
    </row>
    <row r="14" spans="1:2594" s="18" customFormat="1" ht="15" customHeight="1" x14ac:dyDescent="0.15">
      <c r="A14" s="762" t="s">
        <v>56</v>
      </c>
      <c r="B14" s="42" t="s">
        <v>4</v>
      </c>
      <c r="C14" s="51" t="s">
        <v>100</v>
      </c>
      <c r="D14" s="52"/>
      <c r="E14" s="52"/>
      <c r="F14" s="52"/>
      <c r="G14" s="54"/>
      <c r="H14" s="52"/>
      <c r="I14" s="52"/>
      <c r="J14" s="52"/>
      <c r="K14" s="155"/>
      <c r="L14" s="232"/>
      <c r="M14" s="233"/>
      <c r="N14" s="4" t="str">
        <f t="shared" si="5"/>
        <v>1.1.NC</v>
      </c>
      <c r="O14" s="39" t="str">
        <f t="shared" si="6"/>
        <v>Non-Coniferous</v>
      </c>
      <c r="P14" s="51" t="s">
        <v>100</v>
      </c>
      <c r="Q14" s="211"/>
      <c r="R14" s="211"/>
      <c r="S14" s="211"/>
      <c r="T14" s="211"/>
      <c r="U14" s="211"/>
      <c r="V14" s="211"/>
      <c r="W14" s="211"/>
      <c r="X14" s="212"/>
      <c r="Y14" s="234"/>
      <c r="Z14" s="393" t="str">
        <f t="shared" si="7"/>
        <v>1.1.NC</v>
      </c>
      <c r="AA14" s="39" t="str">
        <f t="shared" si="8"/>
        <v>Non-Coniferous</v>
      </c>
      <c r="AB14" s="47" t="s">
        <v>100</v>
      </c>
      <c r="AC14" s="389">
        <f>IF(ISNUMBER('JQ1|Primary Products|Production'!D16+D14-H14),'JQ1|Primary Products|Production'!D16+D14-H14,IF(ISNUMBER(H14-D14),"NT " &amp; H14-D14,"…"))</f>
        <v>0</v>
      </c>
      <c r="AD14" s="281">
        <f>IF(ISNUMBER('JQ1|Primary Products|Production'!E16+F14-J14),'JQ1|Primary Products|Production'!E16+F14-J14,IF(ISNUMBER(J14-F14),"NT " &amp; J14-F14,"…"))</f>
        <v>0</v>
      </c>
    </row>
    <row r="15" spans="1:2594" s="18" customFormat="1" ht="15" customHeight="1" x14ac:dyDescent="0.15">
      <c r="A15" s="153">
        <v>1.2</v>
      </c>
      <c r="B15" s="38" t="s">
        <v>307</v>
      </c>
      <c r="C15" s="56" t="s">
        <v>100</v>
      </c>
      <c r="D15" s="50"/>
      <c r="E15" s="50" t="s">
        <v>781</v>
      </c>
      <c r="F15" s="50"/>
      <c r="G15" s="50"/>
      <c r="H15" s="136"/>
      <c r="I15" s="53"/>
      <c r="J15" s="53"/>
      <c r="K15" s="154"/>
      <c r="L15" s="232"/>
      <c r="M15" s="233"/>
      <c r="N15" s="4">
        <f t="shared" si="0"/>
        <v>1.2</v>
      </c>
      <c r="O15" s="38" t="str">
        <f t="shared" si="0"/>
        <v>INDUSTRIAL ROUNDWOOD</v>
      </c>
      <c r="P15" s="56" t="s">
        <v>100</v>
      </c>
      <c r="Q15" s="717">
        <f>D15-(D16+D17)</f>
        <v>0</v>
      </c>
      <c r="R15" s="213" t="e">
        <f t="shared" ref="R15:X15" si="9">E15-(E16+E17)</f>
        <v>#VALUE!</v>
      </c>
      <c r="S15" s="213">
        <f t="shared" si="9"/>
        <v>0</v>
      </c>
      <c r="T15" s="213">
        <f t="shared" si="9"/>
        <v>0</v>
      </c>
      <c r="U15" s="213">
        <f t="shared" si="9"/>
        <v>0</v>
      </c>
      <c r="V15" s="213">
        <f t="shared" si="9"/>
        <v>0</v>
      </c>
      <c r="W15" s="213">
        <f t="shared" si="9"/>
        <v>0</v>
      </c>
      <c r="X15" s="214">
        <f t="shared" si="9"/>
        <v>0</v>
      </c>
      <c r="Y15" s="253"/>
      <c r="Z15" s="393">
        <f t="shared" si="4"/>
        <v>1.2</v>
      </c>
      <c r="AA15" s="38" t="str">
        <f t="shared" si="2"/>
        <v>INDUSTRIAL ROUNDWOOD</v>
      </c>
      <c r="AB15" s="56" t="s">
        <v>100</v>
      </c>
      <c r="AC15" s="389">
        <f>IF(ISNUMBER('JQ1|Primary Products|Production'!D17+D15-H15),'JQ1|Primary Products|Production'!D17+D15-H15,IF(ISNUMBER(H15-D15),"NT " &amp; H15-D15,"…"))</f>
        <v>0</v>
      </c>
      <c r="AD15" s="281">
        <f>IF(ISNUMBER('JQ1|Primary Products|Production'!E17+F15-J15),'JQ1|Primary Products|Production'!E17+F15-J15,IF(ISNUMBER(J15-F15),"NT " &amp; J15-F15,"…"))</f>
        <v>0</v>
      </c>
    </row>
    <row r="16" spans="1:2594" s="18" customFormat="1" ht="15" customHeight="1" x14ac:dyDescent="0.15">
      <c r="A16" s="153" t="s">
        <v>20</v>
      </c>
      <c r="B16" s="39" t="s">
        <v>3</v>
      </c>
      <c r="C16" s="47" t="s">
        <v>100</v>
      </c>
      <c r="D16" s="52"/>
      <c r="E16" s="52"/>
      <c r="F16" s="52"/>
      <c r="G16" s="54"/>
      <c r="H16" s="52"/>
      <c r="I16" s="52"/>
      <c r="J16" s="52"/>
      <c r="K16" s="155"/>
      <c r="L16" s="232"/>
      <c r="M16" s="233"/>
      <c r="N16" s="4" t="str">
        <f t="shared" si="0"/>
        <v>1.2.C</v>
      </c>
      <c r="O16" s="39" t="str">
        <f t="shared" si="0"/>
        <v>Coniferous</v>
      </c>
      <c r="P16" s="47" t="s">
        <v>100</v>
      </c>
      <c r="Q16" s="211"/>
      <c r="R16" s="211"/>
      <c r="S16" s="211"/>
      <c r="T16" s="211"/>
      <c r="U16" s="211"/>
      <c r="V16" s="211"/>
      <c r="W16" s="211"/>
      <c r="X16" s="212"/>
      <c r="Y16" s="234"/>
      <c r="Z16" s="393" t="str">
        <f t="shared" si="4"/>
        <v>1.2.C</v>
      </c>
      <c r="AA16" s="39" t="str">
        <f t="shared" si="2"/>
        <v>Coniferous</v>
      </c>
      <c r="AB16" s="47" t="s">
        <v>100</v>
      </c>
      <c r="AC16" s="389">
        <f>IF(ISNUMBER('JQ1|Primary Products|Production'!D18+D16-H16),'JQ1|Primary Products|Production'!D18+D16-H16,IF(ISNUMBER(H16-D16),"NT " &amp; H16-D16,"…"))</f>
        <v>0</v>
      </c>
      <c r="AD16" s="281">
        <f>IF(ISNUMBER('JQ1|Primary Products|Production'!E18+F16-J16),'JQ1|Primary Products|Production'!E18+F16-J16,IF(ISNUMBER(J16-F16),"NT " &amp; J16-F16,"…"))</f>
        <v>0</v>
      </c>
    </row>
    <row r="17" spans="1:2594" s="18" customFormat="1" ht="15" customHeight="1" x14ac:dyDescent="0.15">
      <c r="A17" s="153" t="s">
        <v>57</v>
      </c>
      <c r="B17" s="39" t="s">
        <v>4</v>
      </c>
      <c r="C17" s="47" t="s">
        <v>100</v>
      </c>
      <c r="D17" s="52"/>
      <c r="E17" s="52"/>
      <c r="F17" s="52"/>
      <c r="G17" s="54"/>
      <c r="H17" s="52"/>
      <c r="I17" s="52"/>
      <c r="J17" s="52"/>
      <c r="K17" s="155"/>
      <c r="L17" s="232"/>
      <c r="M17" s="233"/>
      <c r="N17" s="4" t="str">
        <f t="shared" si="0"/>
        <v>1.2.NC</v>
      </c>
      <c r="O17" s="39" t="str">
        <f t="shared" si="0"/>
        <v>Non-Coniferous</v>
      </c>
      <c r="P17" s="47" t="s">
        <v>100</v>
      </c>
      <c r="Q17" s="211"/>
      <c r="R17" s="211"/>
      <c r="S17" s="211"/>
      <c r="T17" s="211"/>
      <c r="U17" s="211"/>
      <c r="V17" s="211"/>
      <c r="W17" s="211"/>
      <c r="X17" s="212"/>
      <c r="Y17" s="234"/>
      <c r="Z17" s="393" t="str">
        <f t="shared" si="4"/>
        <v>1.2.NC</v>
      </c>
      <c r="AA17" s="39" t="str">
        <f t="shared" si="2"/>
        <v>Non-Coniferous</v>
      </c>
      <c r="AB17" s="47" t="s">
        <v>100</v>
      </c>
      <c r="AC17" s="389">
        <f>IF(ISNUMBER('JQ1|Primary Products|Production'!D19+D17-H17),'JQ1|Primary Products|Production'!D19+D17-H17,IF(ISNUMBER(H17-D17),"NT " &amp; H17-D17,"…"))</f>
        <v>0</v>
      </c>
      <c r="AD17" s="281">
        <f>IF(ISNUMBER('JQ1|Primary Products|Production'!E19+F17-J17),'JQ1|Primary Products|Production'!E19+F17-J17,IF(ISNUMBER(J17-F17),"NT " &amp; J17-F17,"…"))</f>
        <v>0</v>
      </c>
    </row>
    <row r="18" spans="1:2594" s="18" customFormat="1" ht="15" customHeight="1" x14ac:dyDescent="0.15">
      <c r="A18" s="156" t="s">
        <v>66</v>
      </c>
      <c r="B18" s="60" t="s">
        <v>63</v>
      </c>
      <c r="C18" s="51" t="s">
        <v>100</v>
      </c>
      <c r="D18" s="52"/>
      <c r="E18" s="52"/>
      <c r="F18" s="52"/>
      <c r="G18" s="54"/>
      <c r="H18" s="52"/>
      <c r="I18" s="52"/>
      <c r="J18" s="52"/>
      <c r="K18" s="155"/>
      <c r="L18" s="232"/>
      <c r="M18" s="233"/>
      <c r="N18" s="4" t="str">
        <f t="shared" si="0"/>
        <v>1.2.NC.T</v>
      </c>
      <c r="O18" s="40" t="str">
        <f t="shared" si="0"/>
        <v>of which: Tropical</v>
      </c>
      <c r="P18" s="51" t="s">
        <v>100</v>
      </c>
      <c r="Q18" s="219" t="str">
        <f>IF(AND(ISNUMBER(D18/D17),D18&gt;D17),"&gt; 1.2.NC !!","")</f>
        <v/>
      </c>
      <c r="R18" s="219" t="str">
        <f t="shared" ref="R18:X18" si="10">IF(AND(ISNUMBER(E18/E17),E18&gt;E17),"&gt; 1.2.NC !!","")</f>
        <v/>
      </c>
      <c r="S18" s="219" t="str">
        <f t="shared" si="10"/>
        <v/>
      </c>
      <c r="T18" s="219" t="str">
        <f t="shared" si="10"/>
        <v/>
      </c>
      <c r="U18" s="219" t="str">
        <f t="shared" si="10"/>
        <v/>
      </c>
      <c r="V18" s="219" t="str">
        <f t="shared" si="10"/>
        <v/>
      </c>
      <c r="W18" s="219" t="str">
        <f t="shared" si="10"/>
        <v/>
      </c>
      <c r="X18" s="220" t="str">
        <f t="shared" si="10"/>
        <v/>
      </c>
      <c r="Y18" s="234"/>
      <c r="Z18" s="394" t="str">
        <f t="shared" si="4"/>
        <v>1.2.NC.T</v>
      </c>
      <c r="AA18" s="40" t="str">
        <f t="shared" si="2"/>
        <v>of which: Tropical</v>
      </c>
      <c r="AB18" s="51" t="s">
        <v>100</v>
      </c>
      <c r="AC18" s="389">
        <f>IF(ISNUMBER('JQ1|Primary Products|Production'!D20+D18-H18),'JQ1|Primary Products|Production'!D20+D18-H18,IF(ISNUMBER(H18-D18),"NT " &amp; H18-D18,"…"))</f>
        <v>0</v>
      </c>
      <c r="AD18" s="281">
        <f>IF(ISNUMBER('JQ1|Primary Products|Production'!E20+F18-J18),'JQ1|Primary Products|Production'!E20+F18-J18,IF(ISNUMBER(J18-F18),"NT " &amp; J18-F18,"…"))</f>
        <v>0</v>
      </c>
      <c r="AE18" s="17"/>
    </row>
    <row r="19" spans="1:2594" s="121" customFormat="1" ht="15" customHeight="1" x14ac:dyDescent="0.15">
      <c r="A19" s="158">
        <v>2</v>
      </c>
      <c r="B19" s="132" t="s">
        <v>29</v>
      </c>
      <c r="C19" s="119" t="s">
        <v>572</v>
      </c>
      <c r="D19" s="124"/>
      <c r="E19" s="124">
        <v>54431</v>
      </c>
      <c r="F19" s="124"/>
      <c r="G19" s="125">
        <v>10997</v>
      </c>
      <c r="H19" s="124"/>
      <c r="I19" s="124">
        <v>111</v>
      </c>
      <c r="J19" s="124"/>
      <c r="K19" s="159">
        <v>12891</v>
      </c>
      <c r="L19" s="232"/>
      <c r="M19" s="233"/>
      <c r="N19" s="134">
        <f t="shared" ref="N19:N69" si="11">A19</f>
        <v>2</v>
      </c>
      <c r="O19" s="132" t="str">
        <f t="shared" ref="O19:O69" si="12">B19</f>
        <v>WOOD CHARCOAL</v>
      </c>
      <c r="P19" s="119" t="s">
        <v>572</v>
      </c>
      <c r="Q19" s="464"/>
      <c r="R19" s="464"/>
      <c r="S19" s="464"/>
      <c r="T19" s="464"/>
      <c r="U19" s="464"/>
      <c r="V19" s="464"/>
      <c r="W19" s="464"/>
      <c r="X19" s="465"/>
      <c r="Y19" s="234"/>
      <c r="Z19" s="263">
        <f t="shared" si="4"/>
        <v>2</v>
      </c>
      <c r="AA19" s="132" t="str">
        <f t="shared" si="2"/>
        <v>WOOD CHARCOAL</v>
      </c>
      <c r="AB19" s="984" t="s">
        <v>572</v>
      </c>
      <c r="AC19" s="266">
        <f>IF(ISNUMBER('JQ1|Primary Products|Production'!D31+D19-H19),'JQ1|Primary Products|Production'!D31+D19-H19,IF(ISNUMBER(H19-D19),"NT " &amp; H19-D19,"…"))</f>
        <v>0</v>
      </c>
      <c r="AD19" s="267">
        <f>IF(ISNUMBER('JQ1|Primary Products|Production'!E31+F19-J19),'JQ1|Primary Products|Production'!E31+F19-J19,IF(ISNUMBER(J19-F19),"NT " &amp; J19-F19,"…"))</f>
        <v>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</row>
    <row r="20" spans="1:2594" s="121" customFormat="1" ht="15" customHeight="1" x14ac:dyDescent="0.15">
      <c r="A20" s="151">
        <v>3</v>
      </c>
      <c r="B20" s="118" t="s">
        <v>105</v>
      </c>
      <c r="C20" s="119" t="s">
        <v>72</v>
      </c>
      <c r="D20" s="124"/>
      <c r="E20" s="124">
        <v>54431</v>
      </c>
      <c r="F20" s="124"/>
      <c r="G20" s="125">
        <v>10997</v>
      </c>
      <c r="H20" s="124"/>
      <c r="I20" s="124">
        <v>111</v>
      </c>
      <c r="J20" s="124"/>
      <c r="K20" s="159">
        <v>12891</v>
      </c>
      <c r="L20" s="232"/>
      <c r="M20" s="233"/>
      <c r="N20" s="126">
        <f t="shared" si="11"/>
        <v>3</v>
      </c>
      <c r="O20" s="123" t="str">
        <f t="shared" si="12"/>
        <v>WOOD CHIPS, PARTICLES AND RESIDUES</v>
      </c>
      <c r="P20" s="119" t="s">
        <v>72</v>
      </c>
      <c r="Q20" s="463">
        <f>D20-(D21+D22)</f>
        <v>0</v>
      </c>
      <c r="R20" s="217">
        <f t="shared" ref="R20:X20" si="13">E20-(E21+E22)</f>
        <v>54431</v>
      </c>
      <c r="S20" s="217">
        <f t="shared" si="13"/>
        <v>0</v>
      </c>
      <c r="T20" s="217">
        <f t="shared" si="13"/>
        <v>10997</v>
      </c>
      <c r="U20" s="217">
        <f t="shared" si="13"/>
        <v>0</v>
      </c>
      <c r="V20" s="217">
        <f t="shared" si="13"/>
        <v>111</v>
      </c>
      <c r="W20" s="217">
        <f t="shared" si="13"/>
        <v>0</v>
      </c>
      <c r="X20" s="218">
        <f t="shared" si="13"/>
        <v>12891</v>
      </c>
      <c r="Y20" s="234"/>
      <c r="Z20" s="469">
        <f t="shared" si="4"/>
        <v>3</v>
      </c>
      <c r="AA20" s="123" t="str">
        <f t="shared" si="2"/>
        <v>WOOD CHIPS, PARTICLES AND RESIDUES</v>
      </c>
      <c r="AB20" s="119" t="s">
        <v>72</v>
      </c>
      <c r="AC20" s="266">
        <f>IF(ISNUMBER('JQ1|Primary Products|Production'!D32+D20-H20),'JQ1|Primary Products|Production'!D32+D20-H20,IF(ISNUMBER(H20-D20),"NT " &amp; H20-D20,"…"))</f>
        <v>0</v>
      </c>
      <c r="AD20" s="267">
        <f>IF(ISNUMBER('JQ1|Primary Products|Production'!E32+F20-J20),'JQ1|Primary Products|Production'!E32+F20-J20,IF(ISNUMBER(J20-F20),"NT " &amp; J20-F20,"…"))</f>
        <v>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</row>
    <row r="21" spans="1:2594" s="18" customFormat="1" ht="15" customHeight="1" x14ac:dyDescent="0.15">
      <c r="A21" s="153" t="s">
        <v>103</v>
      </c>
      <c r="B21" s="41" t="s">
        <v>61</v>
      </c>
      <c r="C21" s="47" t="s">
        <v>72</v>
      </c>
      <c r="D21" s="52"/>
      <c r="E21" s="52"/>
      <c r="F21" s="52"/>
      <c r="G21" s="54"/>
      <c r="H21" s="52"/>
      <c r="I21" s="52"/>
      <c r="J21" s="52"/>
      <c r="K21" s="155"/>
      <c r="L21" s="232"/>
      <c r="M21" s="233"/>
      <c r="N21" s="4" t="str">
        <f>A21</f>
        <v>3.1</v>
      </c>
      <c r="O21" s="41" t="str">
        <f>B21</f>
        <v>WOOD CHIPS AND PARTICLES</v>
      </c>
      <c r="P21" s="47" t="s">
        <v>72</v>
      </c>
      <c r="Q21" s="211"/>
      <c r="R21" s="211"/>
      <c r="S21" s="211"/>
      <c r="T21" s="211"/>
      <c r="U21" s="211"/>
      <c r="V21" s="211"/>
      <c r="W21" s="211"/>
      <c r="X21" s="212"/>
      <c r="Y21" s="234" t="s">
        <v>0</v>
      </c>
      <c r="Z21" s="393" t="str">
        <f>A21</f>
        <v>3.1</v>
      </c>
      <c r="AA21" s="41" t="str">
        <f>B21</f>
        <v>WOOD CHIPS AND PARTICLES</v>
      </c>
      <c r="AB21" s="47" t="s">
        <v>72</v>
      </c>
      <c r="AC21" s="389">
        <f>IF(ISNUMBER('JQ1|Primary Products|Production'!D33+D21-H21),'JQ1|Primary Products|Production'!D33+D21-H21,IF(ISNUMBER(H21-D21),"NT " &amp; H21-D21,"…"))</f>
        <v>0</v>
      </c>
      <c r="AD21" s="281">
        <f>IF(ISNUMBER('JQ1|Primary Products|Production'!E33+F21-J21),'JQ1|Primary Products|Production'!E33+F21-J21,IF(ISNUMBER(J21-F21),"NT " &amp; J21-F21,"…"))</f>
        <v>0</v>
      </c>
    </row>
    <row r="22" spans="1:2594" s="18" customFormat="1" ht="15" customHeight="1" x14ac:dyDescent="0.15">
      <c r="A22" s="156" t="s">
        <v>104</v>
      </c>
      <c r="B22" s="44" t="s">
        <v>106</v>
      </c>
      <c r="C22" s="47" t="s">
        <v>72</v>
      </c>
      <c r="D22" s="52"/>
      <c r="E22" s="52"/>
      <c r="F22" s="52"/>
      <c r="G22" s="54"/>
      <c r="H22" s="52"/>
      <c r="I22" s="52"/>
      <c r="J22" s="52"/>
      <c r="K22" s="155"/>
      <c r="L22" s="232"/>
      <c r="M22" s="233"/>
      <c r="N22" s="5" t="str">
        <f>A22</f>
        <v>3.2</v>
      </c>
      <c r="O22" s="41" t="str">
        <f>B22</f>
        <v>WOOD RESIDUES (INCLUDING WOOD FOR AGGLOMERATES)</v>
      </c>
      <c r="P22" s="47" t="s">
        <v>72</v>
      </c>
      <c r="Q22" s="219"/>
      <c r="R22" s="219"/>
      <c r="S22" s="219"/>
      <c r="T22" s="219"/>
      <c r="U22" s="219"/>
      <c r="V22" s="219"/>
      <c r="W22" s="219"/>
      <c r="X22" s="220"/>
      <c r="Y22" s="234"/>
      <c r="Z22" s="393" t="str">
        <f>A22</f>
        <v>3.2</v>
      </c>
      <c r="AA22" s="41" t="str">
        <f>B22</f>
        <v>WOOD RESIDUES (INCLUDING WOOD FOR AGGLOMERATES)</v>
      </c>
      <c r="AB22" s="47" t="s">
        <v>72</v>
      </c>
      <c r="AC22" s="270">
        <f>IF(ISNUMBER('JQ1|Primary Products|Production'!D34+D22-H22),'JQ1|Primary Products|Production'!D34+D22-H22,IF(ISNUMBER(H22-D22),"NT " &amp; H22-D22,"…"))</f>
        <v>0</v>
      </c>
      <c r="AD22" s="281">
        <f>IF(ISNUMBER('JQ1|Primary Products|Production'!E34+F22-J22),'JQ1|Primary Products|Production'!E34+F22-J22,IF(ISNUMBER(J22-F22),"NT " &amp; J22-F22,"…"))</f>
        <v>0</v>
      </c>
    </row>
    <row r="23" spans="1:2594" s="121" customFormat="1" ht="15" customHeight="1" x14ac:dyDescent="0.15">
      <c r="A23" s="763" t="s">
        <v>403</v>
      </c>
      <c r="B23" s="132" t="s">
        <v>360</v>
      </c>
      <c r="C23" s="119" t="s">
        <v>572</v>
      </c>
      <c r="D23" s="124"/>
      <c r="E23" s="124">
        <v>430602</v>
      </c>
      <c r="F23" s="124"/>
      <c r="G23" s="125">
        <v>407808</v>
      </c>
      <c r="H23" s="124"/>
      <c r="I23" s="124">
        <v>9131520</v>
      </c>
      <c r="J23" s="124"/>
      <c r="K23" s="159">
        <v>9108781</v>
      </c>
      <c r="L23" s="232"/>
      <c r="M23" s="233"/>
      <c r="N23" s="130" t="str">
        <f t="shared" ref="N23" si="14">A23</f>
        <v>4</v>
      </c>
      <c r="O23" s="123" t="str">
        <f t="shared" ref="O23" si="15">B23</f>
        <v>RECOVERED POST-CONSUMER WOOD</v>
      </c>
      <c r="P23" s="119" t="s">
        <v>572</v>
      </c>
      <c r="Q23" s="463"/>
      <c r="R23" s="217"/>
      <c r="S23" s="217"/>
      <c r="T23" s="217"/>
      <c r="U23" s="217"/>
      <c r="V23" s="217"/>
      <c r="W23" s="217"/>
      <c r="X23" s="218"/>
      <c r="Y23" s="234"/>
      <c r="Z23" s="469" t="str">
        <f t="shared" ref="Z23" si="16">A23</f>
        <v>4</v>
      </c>
      <c r="AA23" s="123" t="str">
        <f t="shared" ref="AA23" si="17">B23</f>
        <v>RECOVERED POST-CONSUMER WOOD</v>
      </c>
      <c r="AB23" s="985" t="s">
        <v>572</v>
      </c>
      <c r="AC23" s="266">
        <f>IF(ISNUMBER('JQ1|Primary Products|Production'!D35+D23-H23),'JQ1|Primary Products|Production'!D35+D23-H23,IF(ISNUMBER(H23-D23),"NT " &amp; H23-D23,"…"))</f>
        <v>61.006</v>
      </c>
      <c r="AD23" s="267">
        <f>IF(ISNUMBER('JQ1|Primary Products|Production'!E35+F23-J23),'JQ1|Primary Products|Production'!E35+F23-J23,IF(ISNUMBER(J23-F23),"NT " &amp; J23-F23,"…"))</f>
        <v>63.100999999999999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</row>
    <row r="24" spans="1:2594" s="121" customFormat="1" ht="15" customHeight="1" x14ac:dyDescent="0.15">
      <c r="A24" s="764" t="s">
        <v>361</v>
      </c>
      <c r="B24" s="118" t="s">
        <v>108</v>
      </c>
      <c r="C24" s="119" t="s">
        <v>572</v>
      </c>
      <c r="D24" s="124"/>
      <c r="E24" s="124">
        <v>430602</v>
      </c>
      <c r="F24" s="124"/>
      <c r="G24" s="125">
        <v>407808</v>
      </c>
      <c r="H24" s="124"/>
      <c r="I24" s="124">
        <v>9131520</v>
      </c>
      <c r="J24" s="124"/>
      <c r="K24" s="159">
        <v>9108781</v>
      </c>
      <c r="L24" s="232"/>
      <c r="M24" s="233"/>
      <c r="N24" s="130" t="str">
        <f t="shared" si="11"/>
        <v>5</v>
      </c>
      <c r="O24" s="123" t="str">
        <f t="shared" si="12"/>
        <v>WOOD PELLETS AND OTHER AGGLOMERATES</v>
      </c>
      <c r="P24" s="119" t="s">
        <v>572</v>
      </c>
      <c r="Q24" s="463">
        <f>D24-(D25+D26)</f>
        <v>0</v>
      </c>
      <c r="R24" s="217">
        <f t="shared" ref="R24:X24" si="18">E24-(E25+E26)</f>
        <v>430602</v>
      </c>
      <c r="S24" s="217">
        <f t="shared" si="18"/>
        <v>0</v>
      </c>
      <c r="T24" s="217">
        <f t="shared" si="18"/>
        <v>407808</v>
      </c>
      <c r="U24" s="217">
        <f t="shared" si="18"/>
        <v>0</v>
      </c>
      <c r="V24" s="217">
        <f t="shared" si="18"/>
        <v>9131520</v>
      </c>
      <c r="W24" s="217">
        <f t="shared" si="18"/>
        <v>0</v>
      </c>
      <c r="X24" s="218">
        <f t="shared" si="18"/>
        <v>9108781</v>
      </c>
      <c r="Y24" s="234"/>
      <c r="Z24" s="469" t="str">
        <f t="shared" si="4"/>
        <v>5</v>
      </c>
      <c r="AA24" s="123" t="str">
        <f t="shared" ref="AA24:AA35" si="19">B24</f>
        <v>WOOD PELLETS AND OTHER AGGLOMERATES</v>
      </c>
      <c r="AB24" s="985" t="s">
        <v>572</v>
      </c>
      <c r="AC24" s="266">
        <f>IF(ISNUMBER('JQ1|Primary Products|Production'!D36+D24-H24),'JQ1|Primary Products|Production'!D36+D24-H24,IF(ISNUMBER(H24-D24),"NT " &amp; H24-D24,"…"))</f>
        <v>61.006</v>
      </c>
      <c r="AD24" s="267">
        <f>IF(ISNUMBER('JQ1|Primary Products|Production'!E36+F24-J24),'JQ1|Primary Products|Production'!E36+F24-J24,IF(ISNUMBER(J24-F24),"NT " &amp; J24-F24,"…"))</f>
        <v>63.100999999999999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</row>
    <row r="25" spans="1:2594" s="18" customFormat="1" ht="15" customHeight="1" x14ac:dyDescent="0.15">
      <c r="A25" s="762" t="s">
        <v>362</v>
      </c>
      <c r="B25" s="41" t="s">
        <v>107</v>
      </c>
      <c r="C25" s="47" t="s">
        <v>572</v>
      </c>
      <c r="D25" s="52"/>
      <c r="E25" s="52"/>
      <c r="F25" s="52"/>
      <c r="G25" s="54"/>
      <c r="H25" s="52"/>
      <c r="I25" s="52"/>
      <c r="J25" s="52"/>
      <c r="K25" s="155"/>
      <c r="L25" s="232"/>
      <c r="M25" s="233"/>
      <c r="N25" s="4" t="str">
        <f t="shared" si="11"/>
        <v>5.1</v>
      </c>
      <c r="O25" s="41" t="str">
        <f t="shared" si="12"/>
        <v>WOOD PELLETS</v>
      </c>
      <c r="P25" s="47" t="s">
        <v>572</v>
      </c>
      <c r="Q25" s="211"/>
      <c r="R25" s="211"/>
      <c r="S25" s="211"/>
      <c r="T25" s="211"/>
      <c r="U25" s="211"/>
      <c r="V25" s="211"/>
      <c r="W25" s="211"/>
      <c r="X25" s="212"/>
      <c r="Y25" s="234" t="s">
        <v>0</v>
      </c>
      <c r="Z25" s="393" t="str">
        <f t="shared" si="4"/>
        <v>5.1</v>
      </c>
      <c r="AA25" s="41" t="str">
        <f t="shared" si="19"/>
        <v>WOOD PELLETS</v>
      </c>
      <c r="AB25" s="985" t="s">
        <v>572</v>
      </c>
      <c r="AC25" s="389">
        <f>IF(ISNUMBER('JQ1|Primary Products|Production'!D37+D25-H25),'JQ1|Primary Products|Production'!D37+D25-H25,IF(ISNUMBER(H25-D25),"NT " &amp; H25-D25,"…"))</f>
        <v>0</v>
      </c>
      <c r="AD25" s="281">
        <f>IF(ISNUMBER('JQ1|Primary Products|Production'!E37+F25-J25),'JQ1|Primary Products|Production'!E37+F25-J25,IF(ISNUMBER(J25-F25),"NT " &amp; J25-F25,"…"))</f>
        <v>0</v>
      </c>
    </row>
    <row r="26" spans="1:2594" s="18" customFormat="1" ht="15" customHeight="1" x14ac:dyDescent="0.15">
      <c r="A26" s="762" t="s">
        <v>363</v>
      </c>
      <c r="B26" s="41" t="s">
        <v>109</v>
      </c>
      <c r="C26" s="47" t="s">
        <v>572</v>
      </c>
      <c r="D26" s="52"/>
      <c r="E26" s="52"/>
      <c r="F26" s="52"/>
      <c r="G26" s="54"/>
      <c r="H26" s="52"/>
      <c r="I26" s="52"/>
      <c r="J26" s="52"/>
      <c r="K26" s="155"/>
      <c r="L26" s="232"/>
      <c r="M26" s="233"/>
      <c r="N26" s="4" t="str">
        <f t="shared" si="11"/>
        <v>5.2</v>
      </c>
      <c r="O26" s="41" t="str">
        <f t="shared" si="12"/>
        <v>OTHER AGGLOMERATES</v>
      </c>
      <c r="P26" s="47" t="s">
        <v>572</v>
      </c>
      <c r="Q26" s="219"/>
      <c r="R26" s="219"/>
      <c r="S26" s="219"/>
      <c r="T26" s="219"/>
      <c r="U26" s="219"/>
      <c r="V26" s="219"/>
      <c r="W26" s="219"/>
      <c r="X26" s="220"/>
      <c r="Y26" s="234"/>
      <c r="Z26" s="392" t="str">
        <f t="shared" si="4"/>
        <v>5.2</v>
      </c>
      <c r="AA26" s="41" t="str">
        <f t="shared" si="19"/>
        <v>OTHER AGGLOMERATES</v>
      </c>
      <c r="AB26" s="985" t="s">
        <v>572</v>
      </c>
      <c r="AC26" s="270">
        <f>IF(ISNUMBER('JQ1|Primary Products|Production'!D38+D26-H26),'JQ1|Primary Products|Production'!D38+D26-H26,IF(ISNUMBER(H26-D26),"NT " &amp; H26-D26,"…"))</f>
        <v>0</v>
      </c>
      <c r="AD26" s="281">
        <f>IF(ISNUMBER('JQ1|Primary Products|Production'!E38+F26-J26),'JQ1|Primary Products|Production'!E38+F26-J26,IF(ISNUMBER(J26-F26),"NT " &amp; J26-F26,"…"))</f>
        <v>0</v>
      </c>
    </row>
    <row r="27" spans="1:2594" s="121" customFormat="1" ht="15" customHeight="1" x14ac:dyDescent="0.15">
      <c r="A27" s="765" t="s">
        <v>364</v>
      </c>
      <c r="B27" s="123" t="s">
        <v>412</v>
      </c>
      <c r="C27" s="119" t="s">
        <v>72</v>
      </c>
      <c r="D27" s="124"/>
      <c r="E27" s="124">
        <v>2542138</v>
      </c>
      <c r="F27" s="124"/>
      <c r="G27" s="125">
        <v>885427</v>
      </c>
      <c r="H27" s="124"/>
      <c r="I27" s="124">
        <v>23628413</v>
      </c>
      <c r="J27" s="124"/>
      <c r="K27" s="159">
        <v>20569082</v>
      </c>
      <c r="L27" s="232"/>
      <c r="M27" s="233"/>
      <c r="N27" s="126" t="str">
        <f t="shared" si="11"/>
        <v>6</v>
      </c>
      <c r="O27" s="123" t="str">
        <f t="shared" si="12"/>
        <v>SAWNWOOD (INCLUDING SLEEPERS)</v>
      </c>
      <c r="P27" s="119" t="s">
        <v>72</v>
      </c>
      <c r="Q27" s="463">
        <f>D27-(D28+D29)</f>
        <v>0</v>
      </c>
      <c r="R27" s="217">
        <f t="shared" ref="R27:X27" si="20">E27-(E28+E29)</f>
        <v>2542138</v>
      </c>
      <c r="S27" s="217">
        <f t="shared" si="20"/>
        <v>0</v>
      </c>
      <c r="T27" s="217">
        <f t="shared" si="20"/>
        <v>885427</v>
      </c>
      <c r="U27" s="217">
        <f t="shared" si="20"/>
        <v>0</v>
      </c>
      <c r="V27" s="217">
        <f t="shared" si="20"/>
        <v>23628413</v>
      </c>
      <c r="W27" s="217">
        <f t="shared" si="20"/>
        <v>0</v>
      </c>
      <c r="X27" s="218">
        <f t="shared" si="20"/>
        <v>20569082</v>
      </c>
      <c r="Y27" s="253"/>
      <c r="Z27" s="262" t="str">
        <f t="shared" si="4"/>
        <v>6</v>
      </c>
      <c r="AA27" s="123" t="str">
        <f t="shared" si="19"/>
        <v>SAWNWOOD (INCLUDING SLEEPERS)</v>
      </c>
      <c r="AB27" s="119" t="s">
        <v>72</v>
      </c>
      <c r="AC27" s="266">
        <f>IF(ISNUMBER('JQ1|Primary Products|Production'!D39+D27-H27),'JQ1|Primary Products|Production'!D39+D27-H27,IF(ISNUMBER(H27-D27),"NT " &amp; H27-D27,"…"))</f>
        <v>0</v>
      </c>
      <c r="AD27" s="267">
        <f>IF(ISNUMBER('JQ1|Primary Products|Production'!E39+F27-J27),'JQ1|Primary Products|Production'!E39+F27-J27,IF(ISNUMBER(J27-F27),"NT " &amp; J27-F27,"…"))</f>
        <v>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</row>
    <row r="28" spans="1:2594" s="18" customFormat="1" ht="15" customHeight="1" x14ac:dyDescent="0.15">
      <c r="A28" s="762" t="s">
        <v>365</v>
      </c>
      <c r="B28" s="41" t="s">
        <v>3</v>
      </c>
      <c r="C28" s="47" t="s">
        <v>72</v>
      </c>
      <c r="D28" s="52"/>
      <c r="E28" s="52"/>
      <c r="F28" s="52"/>
      <c r="G28" s="54"/>
      <c r="H28" s="52"/>
      <c r="I28" s="52"/>
      <c r="J28" s="52"/>
      <c r="K28" s="155"/>
      <c r="L28" s="232"/>
      <c r="M28" s="233"/>
      <c r="N28" s="4" t="str">
        <f t="shared" si="11"/>
        <v>6.C</v>
      </c>
      <c r="O28" s="41" t="str">
        <f t="shared" si="12"/>
        <v>Coniferous</v>
      </c>
      <c r="P28" s="47" t="s">
        <v>72</v>
      </c>
      <c r="Q28" s="211"/>
      <c r="R28" s="211"/>
      <c r="S28" s="211"/>
      <c r="T28" s="211"/>
      <c r="U28" s="211"/>
      <c r="V28" s="211"/>
      <c r="W28" s="211"/>
      <c r="X28" s="212"/>
      <c r="Y28" s="234" t="s">
        <v>0</v>
      </c>
      <c r="Z28" s="393" t="str">
        <f t="shared" si="4"/>
        <v>6.C</v>
      </c>
      <c r="AA28" s="41" t="str">
        <f t="shared" si="19"/>
        <v>Coniferous</v>
      </c>
      <c r="AB28" s="47" t="s">
        <v>72</v>
      </c>
      <c r="AC28" s="389">
        <f>IF(ISNUMBER('JQ1|Primary Products|Production'!D40+D28-H28),'JQ1|Primary Products|Production'!D40+D28-H28,IF(ISNUMBER(H28-D28),"NT " &amp; H28-D28,"…"))</f>
        <v>129.42400000000001</v>
      </c>
      <c r="AD28" s="281">
        <f>IF(ISNUMBER('JQ1|Primary Products|Production'!E40+F28-J28),'JQ1|Primary Products|Production'!E40+F28-J28,IF(ISNUMBER(J28-F28),"NT " &amp; J28-F28,"…"))</f>
        <v>107.761</v>
      </c>
    </row>
    <row r="29" spans="1:2594" s="18" customFormat="1" ht="15" customHeight="1" x14ac:dyDescent="0.15">
      <c r="A29" s="762" t="s">
        <v>366</v>
      </c>
      <c r="B29" s="41" t="s">
        <v>4</v>
      </c>
      <c r="C29" s="47" t="s">
        <v>72</v>
      </c>
      <c r="D29" s="52"/>
      <c r="E29" s="52"/>
      <c r="F29" s="52"/>
      <c r="G29" s="54"/>
      <c r="H29" s="52"/>
      <c r="I29" s="52"/>
      <c r="J29" s="52"/>
      <c r="K29" s="155"/>
      <c r="L29" s="232"/>
      <c r="M29" s="233"/>
      <c r="N29" s="4" t="str">
        <f t="shared" si="11"/>
        <v>6.NC</v>
      </c>
      <c r="O29" s="41" t="str">
        <f t="shared" si="12"/>
        <v>Non-Coniferous</v>
      </c>
      <c r="P29" s="47" t="s">
        <v>72</v>
      </c>
      <c r="Q29" s="211"/>
      <c r="R29" s="211"/>
      <c r="S29" s="211"/>
      <c r="T29" s="211"/>
      <c r="U29" s="211"/>
      <c r="V29" s="211"/>
      <c r="W29" s="211"/>
      <c r="X29" s="212"/>
      <c r="Y29" s="234"/>
      <c r="Z29" s="393" t="str">
        <f t="shared" si="4"/>
        <v>6.NC</v>
      </c>
      <c r="AA29" s="41" t="str">
        <f t="shared" si="19"/>
        <v>Non-Coniferous</v>
      </c>
      <c r="AB29" s="47" t="s">
        <v>72</v>
      </c>
      <c r="AC29" s="270">
        <f>IF(ISNUMBER('JQ1|Primary Products|Production'!D41+D29-H29),'JQ1|Primary Products|Production'!D41+D29-H29,IF(ISNUMBER(H29-D29),"NT " &amp; H29-D29,"…"))</f>
        <v>1385</v>
      </c>
      <c r="AD29" s="281">
        <f>IF(ISNUMBER('JQ1|Primary Products|Production'!E41+F29-J29),'JQ1|Primary Products|Production'!E41+F29-J29,IF(ISNUMBER(J29-F29),"NT " &amp; J29-F29,"…"))</f>
        <v>606</v>
      </c>
    </row>
    <row r="30" spans="1:2594" s="18" customFormat="1" ht="15" customHeight="1" x14ac:dyDescent="0.15">
      <c r="A30" s="766" t="s">
        <v>367</v>
      </c>
      <c r="B30" s="42" t="s">
        <v>63</v>
      </c>
      <c r="C30" s="51" t="s">
        <v>72</v>
      </c>
      <c r="D30" s="52"/>
      <c r="E30" s="52"/>
      <c r="F30" s="52"/>
      <c r="G30" s="54"/>
      <c r="H30" s="52"/>
      <c r="I30" s="52"/>
      <c r="J30" s="52"/>
      <c r="K30" s="155"/>
      <c r="L30" s="232"/>
      <c r="M30" s="233"/>
      <c r="N30" s="5" t="str">
        <f t="shared" si="11"/>
        <v>6.NC.T</v>
      </c>
      <c r="O30" s="42" t="str">
        <f t="shared" si="12"/>
        <v>of which: Tropical</v>
      </c>
      <c r="P30" s="51" t="s">
        <v>72</v>
      </c>
      <c r="Q30" s="219" t="str">
        <f t="shared" ref="Q30:X30" si="21">IF(AND(ISNUMBER(D30/D29),D30&gt;D29),"&gt; 5.NC !!","")</f>
        <v/>
      </c>
      <c r="R30" s="219" t="str">
        <f t="shared" si="21"/>
        <v/>
      </c>
      <c r="S30" s="219" t="str">
        <f t="shared" si="21"/>
        <v/>
      </c>
      <c r="T30" s="219" t="str">
        <f t="shared" si="21"/>
        <v/>
      </c>
      <c r="U30" s="219" t="str">
        <f t="shared" si="21"/>
        <v/>
      </c>
      <c r="V30" s="219" t="str">
        <f t="shared" si="21"/>
        <v/>
      </c>
      <c r="W30" s="219" t="str">
        <f t="shared" si="21"/>
        <v/>
      </c>
      <c r="X30" s="398" t="str">
        <f t="shared" si="21"/>
        <v/>
      </c>
      <c r="Y30" s="234"/>
      <c r="Z30" s="392" t="str">
        <f t="shared" si="4"/>
        <v>6.NC.T</v>
      </c>
      <c r="AA30" s="42" t="str">
        <f t="shared" si="19"/>
        <v>of which: Tropical</v>
      </c>
      <c r="AB30" s="51" t="s">
        <v>72</v>
      </c>
      <c r="AC30" s="270">
        <f>IF(ISNUMBER('JQ1|Primary Products|Production'!D42+D30-H30),'JQ1|Primary Products|Production'!D42+D30-H30,IF(ISNUMBER(H30-D30),"NT " &amp; H30-D30,"…"))</f>
        <v>0</v>
      </c>
      <c r="AD30" s="281">
        <f>IF(ISNUMBER('JQ1|Primary Products|Production'!E42+F30-J30),'JQ1|Primary Products|Production'!E42+F30-J30,IF(ISNUMBER(J30-F30),"NT " &amp; J30-F30,"…"))</f>
        <v>0</v>
      </c>
      <c r="AE30" s="18" t="s">
        <v>0</v>
      </c>
    </row>
    <row r="31" spans="1:2594" s="121" customFormat="1" ht="15" customHeight="1" x14ac:dyDescent="0.15">
      <c r="A31" s="765" t="s">
        <v>368</v>
      </c>
      <c r="B31" s="123" t="s">
        <v>30</v>
      </c>
      <c r="C31" s="119" t="s">
        <v>72</v>
      </c>
      <c r="D31" s="124"/>
      <c r="E31" s="124">
        <v>363772</v>
      </c>
      <c r="F31" s="124"/>
      <c r="G31" s="124">
        <v>185668</v>
      </c>
      <c r="H31" s="124"/>
      <c r="I31" s="124">
        <v>374256</v>
      </c>
      <c r="J31" s="124"/>
      <c r="K31" s="159">
        <v>312418</v>
      </c>
      <c r="L31" s="232"/>
      <c r="M31" s="233"/>
      <c r="N31" s="126" t="str">
        <f t="shared" ref="N31:O34" si="22">A31</f>
        <v>7</v>
      </c>
      <c r="O31" s="123" t="str">
        <f t="shared" si="22"/>
        <v>VENEER SHEETS</v>
      </c>
      <c r="P31" s="119" t="s">
        <v>72</v>
      </c>
      <c r="Q31" s="463">
        <f>D31-(D32+D33)</f>
        <v>0</v>
      </c>
      <c r="R31" s="217">
        <f t="shared" ref="R31:X31" si="23">E31-(E32+E33)</f>
        <v>363772</v>
      </c>
      <c r="S31" s="217">
        <f t="shared" si="23"/>
        <v>0</v>
      </c>
      <c r="T31" s="217">
        <f t="shared" si="23"/>
        <v>185668</v>
      </c>
      <c r="U31" s="217">
        <f t="shared" si="23"/>
        <v>0</v>
      </c>
      <c r="V31" s="217">
        <f t="shared" si="23"/>
        <v>374256</v>
      </c>
      <c r="W31" s="217">
        <f t="shared" si="23"/>
        <v>0</v>
      </c>
      <c r="X31" s="218">
        <f t="shared" si="23"/>
        <v>312418</v>
      </c>
      <c r="Y31" s="253"/>
      <c r="Z31" s="262" t="str">
        <f t="shared" ref="Z31:AA34" si="24">A31</f>
        <v>7</v>
      </c>
      <c r="AA31" s="123" t="str">
        <f t="shared" si="24"/>
        <v>VENEER SHEETS</v>
      </c>
      <c r="AB31" s="119" t="s">
        <v>72</v>
      </c>
      <c r="AC31" s="266">
        <f>IF(ISNUMBER('JQ1|Primary Products|Production'!D43+D31-H31),'JQ1|Primary Products|Production'!D43+D31-H31,IF(ISNUMBER(H31-D31),"NT " &amp; H31-D31,"…"))</f>
        <v>0</v>
      </c>
      <c r="AD31" s="267">
        <f>IF(ISNUMBER('JQ1|Primary Products|Production'!E43+F31-J31),'JQ1|Primary Products|Production'!E43+F31-J31,IF(ISNUMBER(J31-F31),"NT " &amp; J31-F31,"…"))</f>
        <v>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</row>
    <row r="32" spans="1:2594" s="18" customFormat="1" ht="15" customHeight="1" x14ac:dyDescent="0.15">
      <c r="A32" s="762" t="s">
        <v>369</v>
      </c>
      <c r="B32" s="41" t="s">
        <v>3</v>
      </c>
      <c r="C32" s="47" t="s">
        <v>72</v>
      </c>
      <c r="D32" s="52"/>
      <c r="E32" s="52"/>
      <c r="F32" s="52"/>
      <c r="G32" s="54"/>
      <c r="H32" s="52"/>
      <c r="I32" s="52"/>
      <c r="J32" s="52"/>
      <c r="K32" s="155"/>
      <c r="L32" s="232"/>
      <c r="M32" s="233"/>
      <c r="N32" s="4" t="str">
        <f t="shared" si="22"/>
        <v>7.C</v>
      </c>
      <c r="O32" s="41" t="str">
        <f t="shared" si="22"/>
        <v>Coniferous</v>
      </c>
      <c r="P32" s="47" t="s">
        <v>72</v>
      </c>
      <c r="Q32" s="211"/>
      <c r="R32" s="211"/>
      <c r="S32" s="211"/>
      <c r="T32" s="211"/>
      <c r="U32" s="211"/>
      <c r="V32" s="211"/>
      <c r="W32" s="211"/>
      <c r="X32" s="212"/>
      <c r="Y32" s="234"/>
      <c r="Z32" s="393" t="str">
        <f t="shared" si="24"/>
        <v>7.C</v>
      </c>
      <c r="AA32" s="41" t="str">
        <f t="shared" si="24"/>
        <v>Coniferous</v>
      </c>
      <c r="AB32" s="47" t="s">
        <v>72</v>
      </c>
      <c r="AC32" s="389">
        <f>IF(ISNUMBER('JQ1|Primary Products|Production'!D44+D32-H32),'JQ1|Primary Products|Production'!D44+D32-H32,IF(ISNUMBER(H32-D32),"NT " &amp; H32-D32,"…"))</f>
        <v>0</v>
      </c>
      <c r="AD32" s="281">
        <f>IF(ISNUMBER('JQ1|Primary Products|Production'!E44+F32-J32),'JQ1|Primary Products|Production'!E44+F32-J32,IF(ISNUMBER(J32-F32),"NT " &amp; J32-F32,"…"))</f>
        <v>0</v>
      </c>
    </row>
    <row r="33" spans="1:2594" s="18" customFormat="1" ht="15" customHeight="1" x14ac:dyDescent="0.15">
      <c r="A33" s="762" t="s">
        <v>370</v>
      </c>
      <c r="B33" s="41" t="s">
        <v>4</v>
      </c>
      <c r="C33" s="47" t="s">
        <v>72</v>
      </c>
      <c r="D33" s="52"/>
      <c r="E33" s="52"/>
      <c r="F33" s="52"/>
      <c r="G33" s="54"/>
      <c r="H33" s="52"/>
      <c r="I33" s="52"/>
      <c r="J33" s="52"/>
      <c r="K33" s="155"/>
      <c r="L33" s="232"/>
      <c r="M33" s="233"/>
      <c r="N33" s="4" t="str">
        <f t="shared" si="22"/>
        <v>7.NC</v>
      </c>
      <c r="O33" s="41" t="str">
        <f t="shared" si="22"/>
        <v>Non-Coniferous</v>
      </c>
      <c r="P33" s="47" t="s">
        <v>72</v>
      </c>
      <c r="Q33" s="211"/>
      <c r="R33" s="211"/>
      <c r="S33" s="211"/>
      <c r="T33" s="211"/>
      <c r="U33" s="211"/>
      <c r="V33" s="211"/>
      <c r="W33" s="211"/>
      <c r="X33" s="212"/>
      <c r="Y33" s="234"/>
      <c r="Z33" s="393" t="str">
        <f t="shared" si="24"/>
        <v>7.NC</v>
      </c>
      <c r="AA33" s="41" t="str">
        <f t="shared" si="24"/>
        <v>Non-Coniferous</v>
      </c>
      <c r="AB33" s="47" t="s">
        <v>72</v>
      </c>
      <c r="AC33" s="270">
        <f>IF(ISNUMBER('JQ1|Primary Products|Production'!D45+D33-H33),'JQ1|Primary Products|Production'!D45+D33-H33,IF(ISNUMBER(H33-D33),"NT " &amp; H33-D33,"…"))</f>
        <v>0</v>
      </c>
      <c r="AD33" s="281">
        <f>IF(ISNUMBER('JQ1|Primary Products|Production'!E45+F33-J33),'JQ1|Primary Products|Production'!E45+F33-J33,IF(ISNUMBER(J33-F33),"NT " &amp; J33-F33,"…"))</f>
        <v>0</v>
      </c>
    </row>
    <row r="34" spans="1:2594" s="18" customFormat="1" ht="15" customHeight="1" x14ac:dyDescent="0.15">
      <c r="A34" s="766" t="s">
        <v>371</v>
      </c>
      <c r="B34" s="42" t="s">
        <v>63</v>
      </c>
      <c r="C34" s="51" t="s">
        <v>72</v>
      </c>
      <c r="D34" s="52"/>
      <c r="E34" s="52"/>
      <c r="F34" s="52"/>
      <c r="G34" s="54"/>
      <c r="H34" s="52"/>
      <c r="I34" s="52"/>
      <c r="J34" s="52"/>
      <c r="K34" s="155"/>
      <c r="L34" s="232"/>
      <c r="M34" s="233"/>
      <c r="N34" s="5" t="str">
        <f t="shared" si="22"/>
        <v>7.NC.T</v>
      </c>
      <c r="O34" s="42" t="str">
        <f t="shared" si="22"/>
        <v>of which: Tropical</v>
      </c>
      <c r="P34" s="51" t="s">
        <v>72</v>
      </c>
      <c r="Q34" s="219" t="str">
        <f t="shared" ref="Q34:X34" si="25">IF(AND(ISNUMBER(D34/D33),D34&gt;D33),"&gt; 6.1.NC !!","")</f>
        <v/>
      </c>
      <c r="R34" s="219" t="str">
        <f t="shared" si="25"/>
        <v/>
      </c>
      <c r="S34" s="219" t="str">
        <f t="shared" si="25"/>
        <v/>
      </c>
      <c r="T34" s="219" t="str">
        <f t="shared" si="25"/>
        <v/>
      </c>
      <c r="U34" s="219" t="str">
        <f t="shared" si="25"/>
        <v/>
      </c>
      <c r="V34" s="219" t="str">
        <f t="shared" si="25"/>
        <v/>
      </c>
      <c r="W34" s="219" t="str">
        <f t="shared" si="25"/>
        <v/>
      </c>
      <c r="X34" s="398" t="str">
        <f t="shared" si="25"/>
        <v/>
      </c>
      <c r="Y34" s="234"/>
      <c r="Z34" s="392" t="str">
        <f t="shared" si="24"/>
        <v>7.NC.T</v>
      </c>
      <c r="AA34" s="42" t="str">
        <f t="shared" si="24"/>
        <v>of which: Tropical</v>
      </c>
      <c r="AB34" s="51" t="s">
        <v>72</v>
      </c>
      <c r="AC34" s="270">
        <f>IF(ISNUMBER('JQ1|Primary Products|Production'!D46+D34-H34),'JQ1|Primary Products|Production'!D46+D34-H34,IF(ISNUMBER(H34-D34),"NT " &amp; H34-D34,"…"))</f>
        <v>0</v>
      </c>
      <c r="AD34" s="281">
        <f>IF(ISNUMBER('JQ1|Primary Products|Production'!E46+F34-J34),'JQ1|Primary Products|Production'!E46+F34-J34,IF(ISNUMBER(J34-F34),"NT " &amp; J34-F34,"…"))</f>
        <v>0</v>
      </c>
    </row>
    <row r="35" spans="1:2594" s="121" customFormat="1" ht="15" customHeight="1" x14ac:dyDescent="0.15">
      <c r="A35" s="764" t="s">
        <v>372</v>
      </c>
      <c r="B35" s="118" t="s">
        <v>31</v>
      </c>
      <c r="C35" s="133" t="s">
        <v>72</v>
      </c>
      <c r="D35" s="120"/>
      <c r="E35" s="120">
        <v>7052726</v>
      </c>
      <c r="F35" s="120"/>
      <c r="G35" s="127">
        <v>6008072</v>
      </c>
      <c r="H35" s="120"/>
      <c r="I35" s="120">
        <v>580531</v>
      </c>
      <c r="J35" s="120"/>
      <c r="K35" s="152">
        <v>270714</v>
      </c>
      <c r="L35" s="232"/>
      <c r="M35" s="233"/>
      <c r="N35" s="122" t="str">
        <f t="shared" si="11"/>
        <v>8</v>
      </c>
      <c r="O35" s="118" t="str">
        <f t="shared" si="12"/>
        <v>WOOD-BASED PANELS</v>
      </c>
      <c r="P35" s="133" t="s">
        <v>72</v>
      </c>
      <c r="Q35" s="463">
        <f>D35-(D36+D40+D42)</f>
        <v>0</v>
      </c>
      <c r="R35" s="217">
        <f t="shared" ref="R35:X35" si="26">E35-(E36+E40+E42)</f>
        <v>0</v>
      </c>
      <c r="S35" s="217">
        <f t="shared" si="26"/>
        <v>0</v>
      </c>
      <c r="T35" s="217">
        <f t="shared" si="26"/>
        <v>0</v>
      </c>
      <c r="U35" s="217">
        <f t="shared" si="26"/>
        <v>0</v>
      </c>
      <c r="V35" s="217">
        <f t="shared" si="26"/>
        <v>0</v>
      </c>
      <c r="W35" s="217">
        <f t="shared" si="26"/>
        <v>0</v>
      </c>
      <c r="X35" s="218">
        <f t="shared" si="26"/>
        <v>0</v>
      </c>
      <c r="Y35" s="253"/>
      <c r="Z35" s="262" t="str">
        <f t="shared" si="4"/>
        <v>8</v>
      </c>
      <c r="AA35" s="118" t="str">
        <f t="shared" si="19"/>
        <v>WOOD-BASED PANELS</v>
      </c>
      <c r="AB35" s="133" t="s">
        <v>72</v>
      </c>
      <c r="AC35" s="266">
        <f>IF(ISNUMBER('JQ1|Primary Products|Production'!D47+D35-H35),'JQ1|Primary Products|Production'!D47+D35-H35,IF(ISNUMBER(H35-D35),"NT " &amp; H35-D35,"…"))</f>
        <v>1.3180000000000001</v>
      </c>
      <c r="AD35" s="267">
        <f>IF(ISNUMBER('JQ1|Primary Products|Production'!E47+F35-J35),'JQ1|Primary Products|Production'!E47+F35-J35,IF(ISNUMBER(J35-F35),"NT " &amp; J35-F35,"…"))</f>
        <v>0.82599999999999996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</row>
    <row r="36" spans="1:2594" s="18" customFormat="1" ht="15" customHeight="1" x14ac:dyDescent="0.15">
      <c r="A36" s="762" t="s">
        <v>257</v>
      </c>
      <c r="B36" s="41" t="s">
        <v>33</v>
      </c>
      <c r="C36" s="56" t="s">
        <v>72</v>
      </c>
      <c r="D36" s="50"/>
      <c r="E36" s="50">
        <v>2775298</v>
      </c>
      <c r="F36" s="50"/>
      <c r="G36" s="57">
        <v>2465632</v>
      </c>
      <c r="H36" s="50"/>
      <c r="I36" s="50">
        <v>573756</v>
      </c>
      <c r="J36" s="50"/>
      <c r="K36" s="157">
        <v>269896</v>
      </c>
      <c r="L36" s="232"/>
      <c r="M36" s="233"/>
      <c r="N36" s="4" t="str">
        <f t="shared" si="11"/>
        <v>8.1</v>
      </c>
      <c r="O36" s="41" t="str">
        <f t="shared" si="12"/>
        <v xml:space="preserve">PLYWOOD </v>
      </c>
      <c r="P36" s="56" t="s">
        <v>72</v>
      </c>
      <c r="Q36" s="717">
        <f>D36-(D37+D38)</f>
        <v>0</v>
      </c>
      <c r="R36" s="213">
        <f t="shared" ref="R36:X36" si="27">E36-(E37+E38)</f>
        <v>2775298</v>
      </c>
      <c r="S36" s="213">
        <f t="shared" si="27"/>
        <v>0</v>
      </c>
      <c r="T36" s="213">
        <f t="shared" si="27"/>
        <v>2465632</v>
      </c>
      <c r="U36" s="213">
        <f t="shared" si="27"/>
        <v>0</v>
      </c>
      <c r="V36" s="213">
        <f t="shared" si="27"/>
        <v>573756</v>
      </c>
      <c r="W36" s="213">
        <f t="shared" si="27"/>
        <v>0</v>
      </c>
      <c r="X36" s="214">
        <f t="shared" si="27"/>
        <v>269896</v>
      </c>
      <c r="Y36" s="253"/>
      <c r="Z36" s="393" t="str">
        <f t="shared" si="4"/>
        <v>8.1</v>
      </c>
      <c r="AA36" s="41" t="str">
        <f t="shared" si="4"/>
        <v xml:space="preserve">PLYWOOD </v>
      </c>
      <c r="AB36" s="56" t="s">
        <v>72</v>
      </c>
      <c r="AC36" s="389">
        <f>IF(ISNUMBER('JQ1|Primary Products|Production'!D48+D36-H36),'JQ1|Primary Products|Production'!D48+D36-H36,IF(ISNUMBER(H36-D36),"NT " &amp; H36-D36,"…"))</f>
        <v>1.3180000000000001</v>
      </c>
      <c r="AD36" s="281">
        <f>IF(ISNUMBER('JQ1|Primary Products|Production'!E48+F36-J36),'JQ1|Primary Products|Production'!E48+F36-J36,IF(ISNUMBER(J36-F36),"NT " &amp; J36-F36,"…"))</f>
        <v>0.82599999999999996</v>
      </c>
    </row>
    <row r="37" spans="1:2594" s="18" customFormat="1" ht="15" customHeight="1" x14ac:dyDescent="0.15">
      <c r="A37" s="762" t="s">
        <v>373</v>
      </c>
      <c r="B37" s="39" t="s">
        <v>3</v>
      </c>
      <c r="C37" s="47" t="s">
        <v>72</v>
      </c>
      <c r="D37" s="52"/>
      <c r="E37" s="52"/>
      <c r="F37" s="52"/>
      <c r="G37" s="54"/>
      <c r="H37" s="52"/>
      <c r="I37" s="52"/>
      <c r="J37" s="52"/>
      <c r="K37" s="155"/>
      <c r="L37" s="232"/>
      <c r="M37" s="233"/>
      <c r="N37" s="4" t="str">
        <f t="shared" si="11"/>
        <v>8.1.C</v>
      </c>
      <c r="O37" s="39" t="str">
        <f t="shared" si="12"/>
        <v>Coniferous</v>
      </c>
      <c r="P37" s="47" t="s">
        <v>72</v>
      </c>
      <c r="Q37" s="211"/>
      <c r="R37" s="211"/>
      <c r="S37" s="211"/>
      <c r="T37" s="211"/>
      <c r="U37" s="211"/>
      <c r="V37" s="211"/>
      <c r="W37" s="211"/>
      <c r="X37" s="212"/>
      <c r="Y37" s="234"/>
      <c r="Z37" s="393" t="str">
        <f t="shared" si="4"/>
        <v>8.1.C</v>
      </c>
      <c r="AA37" s="39" t="str">
        <f t="shared" si="4"/>
        <v>Coniferous</v>
      </c>
      <c r="AB37" s="47" t="s">
        <v>72</v>
      </c>
      <c r="AC37" s="389">
        <f>IF(ISNUMBER('JQ1|Primary Products|Production'!D49+D37-H37),'JQ1|Primary Products|Production'!D49+D37-H37,IF(ISNUMBER(H37-D37),"NT " &amp; H37-D37,"…"))</f>
        <v>0</v>
      </c>
      <c r="AD37" s="281">
        <f>IF(ISNUMBER('JQ1|Primary Products|Production'!E49+F37-J37),'JQ1|Primary Products|Production'!E49+F37-J37,IF(ISNUMBER(J37-F37),"NT " &amp; J37-F37,"…"))</f>
        <v>0</v>
      </c>
    </row>
    <row r="38" spans="1:2594" s="18" customFormat="1" ht="15" customHeight="1" x14ac:dyDescent="0.15">
      <c r="A38" s="762" t="s">
        <v>374</v>
      </c>
      <c r="B38" s="39" t="s">
        <v>4</v>
      </c>
      <c r="C38" s="47" t="s">
        <v>72</v>
      </c>
      <c r="D38" s="52"/>
      <c r="E38" s="52"/>
      <c r="F38" s="52"/>
      <c r="G38" s="52"/>
      <c r="H38" s="52"/>
      <c r="I38" s="52"/>
      <c r="J38" s="52"/>
      <c r="K38" s="155"/>
      <c r="L38" s="232"/>
      <c r="M38" s="233"/>
      <c r="N38" s="4" t="str">
        <f t="shared" si="11"/>
        <v>8.1.NC</v>
      </c>
      <c r="O38" s="39" t="str">
        <f t="shared" si="12"/>
        <v>Non-Coniferous</v>
      </c>
      <c r="P38" s="47" t="s">
        <v>72</v>
      </c>
      <c r="Q38" s="211"/>
      <c r="R38" s="211"/>
      <c r="S38" s="211"/>
      <c r="T38" s="211"/>
      <c r="U38" s="211"/>
      <c r="V38" s="211"/>
      <c r="W38" s="211"/>
      <c r="X38" s="212"/>
      <c r="Y38" s="234"/>
      <c r="Z38" s="393" t="str">
        <f t="shared" si="4"/>
        <v>8.1.NC</v>
      </c>
      <c r="AA38" s="39" t="str">
        <f t="shared" si="4"/>
        <v>Non-Coniferous</v>
      </c>
      <c r="AB38" s="47" t="s">
        <v>72</v>
      </c>
      <c r="AC38" s="389">
        <f>IF(ISNUMBER('JQ1|Primary Products|Production'!D50+D38-H38),'JQ1|Primary Products|Production'!D50+D38-H38,IF(ISNUMBER(H38-D38),"NT " &amp; H38-D38,"…"))</f>
        <v>0</v>
      </c>
      <c r="AD38" s="281">
        <f>IF(ISNUMBER('JQ1|Primary Products|Production'!E50+F38-J38),'JQ1|Primary Products|Production'!E50+F38-J38,IF(ISNUMBER(J38-F38),"NT " &amp; J38-F38,"…"))</f>
        <v>0</v>
      </c>
    </row>
    <row r="39" spans="1:2594" s="18" customFormat="1" ht="15" customHeight="1" x14ac:dyDescent="0.15">
      <c r="A39" s="762" t="s">
        <v>375</v>
      </c>
      <c r="B39" s="60" t="s">
        <v>63</v>
      </c>
      <c r="C39" s="51" t="s">
        <v>72</v>
      </c>
      <c r="D39" s="52"/>
      <c r="E39" s="52"/>
      <c r="F39" s="52"/>
      <c r="G39" s="52"/>
      <c r="H39" s="52"/>
      <c r="I39" s="52"/>
      <c r="J39" s="52"/>
      <c r="K39" s="155"/>
      <c r="L39" s="232"/>
      <c r="M39" s="233"/>
      <c r="N39" s="4" t="str">
        <f t="shared" si="11"/>
        <v>8.1.NC.T</v>
      </c>
      <c r="O39" s="40" t="str">
        <f t="shared" si="12"/>
        <v>of which: Tropical</v>
      </c>
      <c r="P39" s="51" t="s">
        <v>72</v>
      </c>
      <c r="Q39" s="211" t="str">
        <f t="shared" ref="Q39:X39" si="28">IF(AND(ISNUMBER(D39/D38),D39&gt;D38),"&gt; 6.2.NC !!","")</f>
        <v/>
      </c>
      <c r="R39" s="211" t="str">
        <f t="shared" si="28"/>
        <v/>
      </c>
      <c r="S39" s="211" t="str">
        <f t="shared" si="28"/>
        <v/>
      </c>
      <c r="T39" s="211" t="str">
        <f t="shared" si="28"/>
        <v/>
      </c>
      <c r="U39" s="211" t="str">
        <f t="shared" si="28"/>
        <v/>
      </c>
      <c r="V39" s="211" t="str">
        <f t="shared" si="28"/>
        <v/>
      </c>
      <c r="W39" s="211" t="str">
        <f t="shared" si="28"/>
        <v/>
      </c>
      <c r="X39" s="212" t="str">
        <f t="shared" si="28"/>
        <v/>
      </c>
      <c r="Y39" s="234" t="s">
        <v>0</v>
      </c>
      <c r="Z39" s="393" t="str">
        <f t="shared" si="4"/>
        <v>8.1.NC.T</v>
      </c>
      <c r="AA39" s="40" t="str">
        <f t="shared" si="4"/>
        <v>of which: Tropical</v>
      </c>
      <c r="AB39" s="51" t="s">
        <v>72</v>
      </c>
      <c r="AC39" s="389">
        <f>IF(ISNUMBER('JQ1|Primary Products|Production'!D51+D39-H39),'JQ1|Primary Products|Production'!D51+D39-H39,IF(ISNUMBER(H39-D39),"NT " &amp; H39-D39,"…"))</f>
        <v>0</v>
      </c>
      <c r="AD39" s="281">
        <f>IF(ISNUMBER('JQ1|Primary Products|Production'!E51+F39-J39),'JQ1|Primary Products|Production'!E51+F39-J39,IF(ISNUMBER(J39-F39),"NT " &amp; J39-F39,"…"))</f>
        <v>0</v>
      </c>
    </row>
    <row r="40" spans="1:2594" s="18" customFormat="1" ht="15" customHeight="1" x14ac:dyDescent="0.15">
      <c r="A40" s="762" t="s">
        <v>258</v>
      </c>
      <c r="B40" s="970" t="s">
        <v>567</v>
      </c>
      <c r="C40" s="56" t="s">
        <v>72</v>
      </c>
      <c r="D40" s="50"/>
      <c r="E40" s="50">
        <v>4277428</v>
      </c>
      <c r="F40" s="50"/>
      <c r="G40" s="50">
        <v>3542440</v>
      </c>
      <c r="H40" s="50"/>
      <c r="I40" s="50">
        <v>6775</v>
      </c>
      <c r="J40" s="50"/>
      <c r="K40" s="157">
        <v>818</v>
      </c>
      <c r="L40" s="232"/>
      <c r="M40" s="233"/>
      <c r="N40" s="4" t="str">
        <f t="shared" si="11"/>
        <v>8.2</v>
      </c>
      <c r="O40" s="41" t="str">
        <f t="shared" si="12"/>
        <v>PARTICLE BOARD, ORIENTED STRAND BOARD (OSB) AND SIMILAR BOARD</v>
      </c>
      <c r="P40" s="56" t="s">
        <v>72</v>
      </c>
      <c r="Q40" s="211"/>
      <c r="R40" s="211"/>
      <c r="S40" s="211"/>
      <c r="T40" s="211"/>
      <c r="U40" s="211"/>
      <c r="V40" s="211"/>
      <c r="W40" s="211"/>
      <c r="X40" s="212"/>
      <c r="Y40" s="234"/>
      <c r="Z40" s="393" t="str">
        <f t="shared" si="4"/>
        <v>8.2</v>
      </c>
      <c r="AA40" s="41" t="str">
        <f t="shared" si="4"/>
        <v>PARTICLE BOARD, ORIENTED STRAND BOARD (OSB) AND SIMILAR BOARD</v>
      </c>
      <c r="AB40" s="56" t="s">
        <v>72</v>
      </c>
      <c r="AC40" s="389">
        <f>IF(ISNUMBER('JQ1|Primary Products|Production'!D52+D40-H40),'JQ1|Primary Products|Production'!D52+D40-H40,IF(ISNUMBER(H40-D40),"NT " &amp; H40-D40,"…"))</f>
        <v>0</v>
      </c>
      <c r="AD40" s="281">
        <f>IF(ISNUMBER('JQ1|Primary Products|Production'!E52+F40-J40),'JQ1|Primary Products|Production'!E52+F40-J40,IF(ISNUMBER(J40-F40),"NT " &amp; J40-F40,"…"))</f>
        <v>0</v>
      </c>
    </row>
    <row r="41" spans="1:2594" s="18" customFormat="1" ht="15" customHeight="1" x14ac:dyDescent="0.15">
      <c r="A41" s="762" t="s">
        <v>376</v>
      </c>
      <c r="B41" s="972" t="s">
        <v>568</v>
      </c>
      <c r="C41" s="51" t="s">
        <v>72</v>
      </c>
      <c r="D41" s="52"/>
      <c r="E41" s="52"/>
      <c r="F41" s="52"/>
      <c r="G41" s="52"/>
      <c r="H41" s="52"/>
      <c r="I41" s="52"/>
      <c r="J41" s="52"/>
      <c r="K41" s="155"/>
      <c r="L41" s="232"/>
      <c r="M41" s="233"/>
      <c r="N41" s="35" t="str">
        <f t="shared" si="11"/>
        <v>8.2.1</v>
      </c>
      <c r="O41" s="39" t="str">
        <f t="shared" si="12"/>
        <v>of which: ORIENTED STRAND BOARD (OSB)</v>
      </c>
      <c r="P41" s="51" t="s">
        <v>72</v>
      </c>
      <c r="Q41" s="211" t="str">
        <f t="shared" ref="Q41:X41" si="29">IF(AND(ISNUMBER(D41/D40),D41&gt;D40),"&gt; 6.3 !!","")</f>
        <v/>
      </c>
      <c r="R41" s="211" t="str">
        <f t="shared" si="29"/>
        <v/>
      </c>
      <c r="S41" s="211" t="str">
        <f t="shared" si="29"/>
        <v/>
      </c>
      <c r="T41" s="211" t="str">
        <f t="shared" si="29"/>
        <v/>
      </c>
      <c r="U41" s="211" t="str">
        <f t="shared" si="29"/>
        <v/>
      </c>
      <c r="V41" s="211" t="str">
        <f t="shared" si="29"/>
        <v/>
      </c>
      <c r="W41" s="211" t="str">
        <f t="shared" si="29"/>
        <v/>
      </c>
      <c r="X41" s="212" t="str">
        <f t="shared" si="29"/>
        <v/>
      </c>
      <c r="Y41" s="234"/>
      <c r="Z41" s="393" t="str">
        <f t="shared" si="4"/>
        <v>8.2.1</v>
      </c>
      <c r="AA41" s="43" t="str">
        <f t="shared" si="4"/>
        <v>of which: ORIENTED STRAND BOARD (OSB)</v>
      </c>
      <c r="AB41" s="51" t="s">
        <v>72</v>
      </c>
      <c r="AC41" s="389">
        <f>IF(ISNUMBER('JQ1|Primary Products|Production'!D53+D41-H41),'JQ1|Primary Products|Production'!D53+D41-H41,IF(ISNUMBER(H41-D41),"NT " &amp; H41-D41,"…"))</f>
        <v>0</v>
      </c>
      <c r="AD41" s="281">
        <f>IF(ISNUMBER('JQ1|Primary Products|Production'!E53+F41-J41),'JQ1|Primary Products|Production'!E53+F41-J41,IF(ISNUMBER(J41-F41),"NT " &amp; J41-F41,"…"))</f>
        <v>0</v>
      </c>
    </row>
    <row r="42" spans="1:2594" s="18" customFormat="1" ht="15" customHeight="1" x14ac:dyDescent="0.15">
      <c r="A42" s="762" t="s">
        <v>377</v>
      </c>
      <c r="B42" s="41" t="s">
        <v>34</v>
      </c>
      <c r="C42" s="56" t="s">
        <v>72</v>
      </c>
      <c r="D42" s="50"/>
      <c r="E42" s="50"/>
      <c r="F42" s="50"/>
      <c r="G42" s="50"/>
      <c r="H42" s="50"/>
      <c r="I42" s="50"/>
      <c r="J42" s="50"/>
      <c r="K42" s="157"/>
      <c r="L42" s="232"/>
      <c r="M42" s="233"/>
      <c r="N42" s="4" t="str">
        <f t="shared" si="11"/>
        <v>8.3</v>
      </c>
      <c r="O42" s="41" t="str">
        <f t="shared" si="12"/>
        <v xml:space="preserve">FIBREBOARD </v>
      </c>
      <c r="P42" s="56" t="s">
        <v>72</v>
      </c>
      <c r="Q42" s="223">
        <f>D42-(D43+D44+D45)</f>
        <v>0</v>
      </c>
      <c r="R42" s="223">
        <f t="shared" ref="R42:X42" si="30">E42-(E43+E44+E45)</f>
        <v>0</v>
      </c>
      <c r="S42" s="223">
        <f t="shared" si="30"/>
        <v>0</v>
      </c>
      <c r="T42" s="223">
        <f t="shared" si="30"/>
        <v>0</v>
      </c>
      <c r="U42" s="223">
        <f t="shared" si="30"/>
        <v>0</v>
      </c>
      <c r="V42" s="223">
        <f t="shared" si="30"/>
        <v>0</v>
      </c>
      <c r="W42" s="223">
        <f t="shared" si="30"/>
        <v>0</v>
      </c>
      <c r="X42" s="224">
        <f t="shared" si="30"/>
        <v>0</v>
      </c>
      <c r="Y42" s="386"/>
      <c r="Z42" s="393" t="str">
        <f t="shared" si="4"/>
        <v>8.3</v>
      </c>
      <c r="AA42" s="41" t="str">
        <f t="shared" si="4"/>
        <v xml:space="preserve">FIBREBOARD </v>
      </c>
      <c r="AB42" s="56" t="s">
        <v>72</v>
      </c>
      <c r="AC42" s="389">
        <f>IF(ISNUMBER('JQ1|Primary Products|Production'!D54+D42-H42),'JQ1|Primary Products|Production'!D54+D42-H42,IF(ISNUMBER(H42-D42),"NT " &amp; H42-D42,"…"))</f>
        <v>0</v>
      </c>
      <c r="AD42" s="281">
        <f>IF(ISNUMBER('JQ1|Primary Products|Production'!E54+F42-J42),'JQ1|Primary Products|Production'!E54+F42-J42,IF(ISNUMBER(J42-F42),"NT " &amp; J42-F42,"…"))</f>
        <v>0</v>
      </c>
    </row>
    <row r="43" spans="1:2594" s="18" customFormat="1" ht="15" customHeight="1" x14ac:dyDescent="0.15">
      <c r="A43" s="762" t="s">
        <v>378</v>
      </c>
      <c r="B43" s="39" t="s">
        <v>35</v>
      </c>
      <c r="C43" s="47" t="s">
        <v>72</v>
      </c>
      <c r="D43" s="52"/>
      <c r="E43" s="52"/>
      <c r="F43" s="52"/>
      <c r="G43" s="52"/>
      <c r="H43" s="52"/>
      <c r="I43" s="52"/>
      <c r="J43" s="52"/>
      <c r="K43" s="155"/>
      <c r="L43" s="232"/>
      <c r="M43" s="233"/>
      <c r="N43" s="4" t="str">
        <f t="shared" si="11"/>
        <v>8.3.1</v>
      </c>
      <c r="O43" s="39" t="str">
        <f t="shared" si="12"/>
        <v xml:space="preserve">HARDBOARD </v>
      </c>
      <c r="P43" s="47" t="s">
        <v>72</v>
      </c>
      <c r="Q43" s="211"/>
      <c r="R43" s="211"/>
      <c r="S43" s="211"/>
      <c r="T43" s="211"/>
      <c r="U43" s="211"/>
      <c r="V43" s="211"/>
      <c r="W43" s="211"/>
      <c r="X43" s="212"/>
      <c r="Y43" s="234"/>
      <c r="Z43" s="393" t="str">
        <f t="shared" si="4"/>
        <v>8.3.1</v>
      </c>
      <c r="AA43" s="39" t="str">
        <f t="shared" si="4"/>
        <v xml:space="preserve">HARDBOARD </v>
      </c>
      <c r="AB43" s="47" t="s">
        <v>72</v>
      </c>
      <c r="AC43" s="389">
        <f>IF(ISNUMBER('JQ1|Primary Products|Production'!D55+D43-H43),'JQ1|Primary Products|Production'!D55+D43-H43,IF(ISNUMBER(H43-D43),"NT " &amp; H43-D43,"…"))</f>
        <v>0</v>
      </c>
      <c r="AD43" s="281">
        <f>IF(ISNUMBER('JQ1|Primary Products|Production'!E55+F43-J43),'JQ1|Primary Products|Production'!E55+F43-J43,IF(ISNUMBER(J43-F43),"NT " &amp; J43-F43,"…"))</f>
        <v>0</v>
      </c>
    </row>
    <row r="44" spans="1:2594" s="18" customFormat="1" ht="15" customHeight="1" x14ac:dyDescent="0.15">
      <c r="A44" s="762" t="s">
        <v>379</v>
      </c>
      <c r="B44" s="39" t="s">
        <v>309</v>
      </c>
      <c r="C44" s="47" t="s">
        <v>72</v>
      </c>
      <c r="D44" s="52"/>
      <c r="E44" s="52"/>
      <c r="F44" s="52"/>
      <c r="G44" s="52"/>
      <c r="H44" s="52"/>
      <c r="I44" s="52"/>
      <c r="J44" s="52"/>
      <c r="K44" s="155"/>
      <c r="L44" s="232"/>
      <c r="M44" s="233"/>
      <c r="N44" s="4" t="str">
        <f t="shared" si="11"/>
        <v>8.3.2</v>
      </c>
      <c r="O44" s="39" t="str">
        <f t="shared" si="12"/>
        <v>MEDIUM/HIGH DENSITY FIBREBOARD (MDF/HDF)</v>
      </c>
      <c r="P44" s="47" t="s">
        <v>72</v>
      </c>
      <c r="Q44" s="211"/>
      <c r="R44" s="211"/>
      <c r="S44" s="211"/>
      <c r="T44" s="211"/>
      <c r="U44" s="211"/>
      <c r="V44" s="211"/>
      <c r="W44" s="211"/>
      <c r="X44" s="212"/>
      <c r="Y44" s="234"/>
      <c r="Z44" s="393" t="str">
        <f t="shared" si="4"/>
        <v>8.3.2</v>
      </c>
      <c r="AA44" s="39" t="str">
        <f t="shared" si="4"/>
        <v>MEDIUM/HIGH DENSITY FIBREBOARD (MDF/HDF)</v>
      </c>
      <c r="AB44" s="47" t="s">
        <v>72</v>
      </c>
      <c r="AC44" s="270">
        <f>IF(ISNUMBER('JQ1|Primary Products|Production'!D56+D44-H44),'JQ1|Primary Products|Production'!D56+D44-H44,IF(ISNUMBER(H44-D44),"NT " &amp; H44-D44,"…"))</f>
        <v>0</v>
      </c>
      <c r="AD44" s="281">
        <f>IF(ISNUMBER('JQ1|Primary Products|Production'!E56+F44-J44),'JQ1|Primary Products|Production'!E56+F44-J44,IF(ISNUMBER(J44-F44),"NT " &amp; J44-F44,"…"))</f>
        <v>0</v>
      </c>
    </row>
    <row r="45" spans="1:2594" s="18" customFormat="1" ht="15" customHeight="1" x14ac:dyDescent="0.15">
      <c r="A45" s="766" t="s">
        <v>380</v>
      </c>
      <c r="B45" s="42" t="s">
        <v>84</v>
      </c>
      <c r="C45" s="51" t="s">
        <v>72</v>
      </c>
      <c r="D45" s="52"/>
      <c r="E45" s="52"/>
      <c r="F45" s="52"/>
      <c r="G45" s="52"/>
      <c r="H45" s="52"/>
      <c r="I45" s="52"/>
      <c r="J45" s="52"/>
      <c r="K45" s="155"/>
      <c r="L45" s="232"/>
      <c r="M45" s="233"/>
      <c r="N45" s="5" t="str">
        <f t="shared" si="11"/>
        <v>8.3.3</v>
      </c>
      <c r="O45" s="42" t="str">
        <f t="shared" si="12"/>
        <v xml:space="preserve">OTHER FIBREBOARD </v>
      </c>
      <c r="P45" s="51" t="s">
        <v>72</v>
      </c>
      <c r="Q45" s="219"/>
      <c r="R45" s="219"/>
      <c r="S45" s="219"/>
      <c r="T45" s="219"/>
      <c r="U45" s="219"/>
      <c r="V45" s="219"/>
      <c r="W45" s="219"/>
      <c r="X45" s="220"/>
      <c r="Y45" s="234"/>
      <c r="Z45" s="392" t="str">
        <f t="shared" si="4"/>
        <v>8.3.3</v>
      </c>
      <c r="AA45" s="42" t="str">
        <f t="shared" si="4"/>
        <v xml:space="preserve">OTHER FIBREBOARD </v>
      </c>
      <c r="AB45" s="51" t="s">
        <v>72</v>
      </c>
      <c r="AC45" s="270">
        <f>IF(ISNUMBER('JQ1|Primary Products|Production'!D57+D45-H45),'JQ1|Primary Products|Production'!D57+D45-H45,IF(ISNUMBER(H45-D45),"NT " &amp; H45-D45,"…"))</f>
        <v>0</v>
      </c>
      <c r="AD45" s="281">
        <f>IF(ISNUMBER('JQ1|Primary Products|Production'!E57+F45-J45),'JQ1|Primary Products|Production'!E57+F45-J45,IF(ISNUMBER(J45-F45),"NT " &amp; J45-F45,"…"))</f>
        <v>0</v>
      </c>
    </row>
    <row r="46" spans="1:2594" s="121" customFormat="1" ht="15" customHeight="1" x14ac:dyDescent="0.15">
      <c r="A46" s="767" t="s">
        <v>259</v>
      </c>
      <c r="B46" s="132" t="s">
        <v>36</v>
      </c>
      <c r="C46" s="119" t="s">
        <v>572</v>
      </c>
      <c r="D46" s="120"/>
      <c r="E46" s="120"/>
      <c r="F46" s="120"/>
      <c r="G46" s="120"/>
      <c r="H46" s="120"/>
      <c r="I46" s="120"/>
      <c r="J46" s="120"/>
      <c r="K46" s="152"/>
      <c r="L46" s="232"/>
      <c r="M46" s="233"/>
      <c r="N46" s="129" t="str">
        <f t="shared" si="11"/>
        <v>9</v>
      </c>
      <c r="O46" s="118" t="str">
        <f t="shared" si="12"/>
        <v>WOOD PULP</v>
      </c>
      <c r="P46" s="119" t="s">
        <v>572</v>
      </c>
      <c r="Q46" s="463">
        <f>D46-(D47+D48+D52)</f>
        <v>0</v>
      </c>
      <c r="R46" s="217">
        <f t="shared" ref="R46:X46" si="31">E46-(E47+E48+E52)</f>
        <v>0</v>
      </c>
      <c r="S46" s="217">
        <f t="shared" si="31"/>
        <v>0</v>
      </c>
      <c r="T46" s="217">
        <f t="shared" si="31"/>
        <v>0</v>
      </c>
      <c r="U46" s="217">
        <f t="shared" si="31"/>
        <v>0</v>
      </c>
      <c r="V46" s="217">
        <f t="shared" si="31"/>
        <v>0</v>
      </c>
      <c r="W46" s="217">
        <f t="shared" si="31"/>
        <v>0</v>
      </c>
      <c r="X46" s="218">
        <f t="shared" si="31"/>
        <v>0</v>
      </c>
      <c r="Y46" s="253"/>
      <c r="Z46" s="262" t="str">
        <f t="shared" si="4"/>
        <v>9</v>
      </c>
      <c r="AA46" s="118" t="str">
        <f t="shared" si="4"/>
        <v>WOOD PULP</v>
      </c>
      <c r="AB46" s="986" t="s">
        <v>572</v>
      </c>
      <c r="AC46" s="268">
        <f>IF(ISNUMBER('JQ1|Primary Products|Production'!D58+D46-H46),'JQ1|Primary Products|Production'!D58+D46-H46,IF(ISNUMBER(H46-D46),"NT " &amp; H46-D46,"…"))</f>
        <v>0</v>
      </c>
      <c r="AD46" s="267">
        <f>IF(ISNUMBER('JQ1|Primary Products|Production'!E58+F46-J46),'JQ1|Primary Products|Production'!E58+F46-J46,IF(ISNUMBER(J46-F46),"NT " &amp; J46-F46,"…"))</f>
        <v>0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</row>
    <row r="47" spans="1:2594" s="18" customFormat="1" ht="15" customHeight="1" x14ac:dyDescent="0.15">
      <c r="A47" s="768" t="s">
        <v>381</v>
      </c>
      <c r="B47" s="769" t="s">
        <v>382</v>
      </c>
      <c r="C47" s="994" t="s">
        <v>572</v>
      </c>
      <c r="D47" s="52"/>
      <c r="E47" s="52"/>
      <c r="F47" s="52"/>
      <c r="G47" s="52"/>
      <c r="H47" s="52"/>
      <c r="I47" s="52"/>
      <c r="J47" s="52"/>
      <c r="K47" s="155"/>
      <c r="L47" s="232"/>
      <c r="M47" s="233"/>
      <c r="N47" s="6" t="str">
        <f t="shared" si="11"/>
        <v>9.1</v>
      </c>
      <c r="O47" s="41" t="str">
        <f t="shared" si="12"/>
        <v>MECHANICAL AND SEMI-CHEMICAL WOOD PULP</v>
      </c>
      <c r="P47" s="994" t="s">
        <v>572</v>
      </c>
      <c r="Q47" s="211"/>
      <c r="R47" s="211"/>
      <c r="S47" s="211"/>
      <c r="T47" s="211"/>
      <c r="U47" s="211"/>
      <c r="V47" s="211"/>
      <c r="W47" s="211"/>
      <c r="X47" s="212"/>
      <c r="Y47" s="234"/>
      <c r="Z47" s="393" t="str">
        <f t="shared" si="4"/>
        <v>9.1</v>
      </c>
      <c r="AA47" s="41" t="str">
        <f t="shared" si="4"/>
        <v>MECHANICAL AND SEMI-CHEMICAL WOOD PULP</v>
      </c>
      <c r="AB47" s="987" t="s">
        <v>572</v>
      </c>
      <c r="AC47" s="389">
        <f>IF(ISNUMBER('JQ1|Primary Products|Production'!D59+D47-H47),'JQ1|Primary Products|Production'!D59+D47-H47,IF(ISNUMBER(H47-D47),"NT " &amp; H47-D47,"…"))</f>
        <v>0</v>
      </c>
      <c r="AD47" s="281">
        <f>IF(ISNUMBER('JQ1|Primary Products|Production'!E59+F47-J47),'JQ1|Primary Products|Production'!E59+F47-J47,IF(ISNUMBER(J47-F47),"NT " &amp; J47-F47,"…"))</f>
        <v>0</v>
      </c>
    </row>
    <row r="48" spans="1:2594" s="18" customFormat="1" ht="15" customHeight="1" x14ac:dyDescent="0.15">
      <c r="A48" s="768" t="s">
        <v>383</v>
      </c>
      <c r="B48" s="41" t="s">
        <v>110</v>
      </c>
      <c r="C48" s="135" t="s">
        <v>572</v>
      </c>
      <c r="D48" s="50"/>
      <c r="E48" s="50"/>
      <c r="F48" s="50"/>
      <c r="G48" s="50"/>
      <c r="H48" s="50"/>
      <c r="I48" s="50"/>
      <c r="J48" s="50"/>
      <c r="K48" s="157"/>
      <c r="L48" s="232"/>
      <c r="M48" s="233"/>
      <c r="N48" s="6" t="str">
        <f t="shared" si="11"/>
        <v>9.2</v>
      </c>
      <c r="O48" s="41" t="str">
        <f t="shared" si="12"/>
        <v>CHEMICAL WOOD PULP</v>
      </c>
      <c r="P48" s="135" t="s">
        <v>572</v>
      </c>
      <c r="Q48" s="717">
        <f>D48-(D49+D51)</f>
        <v>0</v>
      </c>
      <c r="R48" s="213">
        <f t="shared" ref="R48:X48" si="32">E48-(E49+E51)</f>
        <v>0</v>
      </c>
      <c r="S48" s="213">
        <f t="shared" si="32"/>
        <v>0</v>
      </c>
      <c r="T48" s="213">
        <f t="shared" si="32"/>
        <v>0</v>
      </c>
      <c r="U48" s="213">
        <f t="shared" si="32"/>
        <v>0</v>
      </c>
      <c r="V48" s="213">
        <f t="shared" si="32"/>
        <v>0</v>
      </c>
      <c r="W48" s="213">
        <f t="shared" si="32"/>
        <v>0</v>
      </c>
      <c r="X48" s="214">
        <f t="shared" si="32"/>
        <v>0</v>
      </c>
      <c r="Y48" s="253"/>
      <c r="Z48" s="393" t="str">
        <f t="shared" si="4"/>
        <v>9.2</v>
      </c>
      <c r="AA48" s="41" t="str">
        <f t="shared" si="4"/>
        <v>CHEMICAL WOOD PULP</v>
      </c>
      <c r="AB48" s="988" t="s">
        <v>572</v>
      </c>
      <c r="AC48" s="389">
        <f>IF(ISNUMBER('JQ1|Primary Products|Production'!D60+D48-H48),'JQ1|Primary Products|Production'!D60+D48-H48,IF(ISNUMBER(H48-D48),"NT " &amp; H48-D48,"…"))</f>
        <v>0</v>
      </c>
      <c r="AD48" s="281">
        <f>IF(ISNUMBER('JQ1|Primary Products|Production'!E60+F48-J48),'JQ1|Primary Products|Production'!E60+F48-J48,IF(ISNUMBER(J48-F48),"NT " &amp; J48-F48,"…"))</f>
        <v>0</v>
      </c>
    </row>
    <row r="49" spans="1:2594" s="18" customFormat="1" ht="15" customHeight="1" x14ac:dyDescent="0.15">
      <c r="A49" s="768" t="s">
        <v>384</v>
      </c>
      <c r="B49" s="39" t="s">
        <v>386</v>
      </c>
      <c r="C49" s="51" t="s">
        <v>572</v>
      </c>
      <c r="D49" s="52"/>
      <c r="E49" s="52"/>
      <c r="F49" s="52"/>
      <c r="G49" s="52"/>
      <c r="H49" s="52"/>
      <c r="I49" s="52"/>
      <c r="J49" s="52"/>
      <c r="K49" s="155"/>
      <c r="L49" s="232"/>
      <c r="M49" s="233"/>
      <c r="N49" s="6" t="str">
        <f t="shared" si="11"/>
        <v>9.2.1</v>
      </c>
      <c r="O49" s="39" t="str">
        <f t="shared" si="12"/>
        <v>SULPHATE PULP</v>
      </c>
      <c r="P49" s="51" t="s">
        <v>572</v>
      </c>
      <c r="Q49" s="211"/>
      <c r="R49" s="211"/>
      <c r="S49" s="211"/>
      <c r="T49" s="211"/>
      <c r="U49" s="211"/>
      <c r="V49" s="211"/>
      <c r="W49" s="211"/>
      <c r="X49" s="212"/>
      <c r="Y49" s="234"/>
      <c r="Z49" s="393" t="str">
        <f t="shared" si="4"/>
        <v>9.2.1</v>
      </c>
      <c r="AA49" s="39" t="str">
        <f t="shared" si="4"/>
        <v>SULPHATE PULP</v>
      </c>
      <c r="AB49" s="984" t="s">
        <v>572</v>
      </c>
      <c r="AC49" s="389">
        <f>IF(ISNUMBER('JQ1|Primary Products|Production'!D61+D49-H49),'JQ1|Primary Products|Production'!D61+D49-H49,IF(ISNUMBER(H49-D49),"NT " &amp; H49-D49,"…"))</f>
        <v>0</v>
      </c>
      <c r="AD49" s="281">
        <f>IF(ISNUMBER('JQ1|Primary Products|Production'!E61+F49-J49),'JQ1|Primary Products|Production'!E61+F49-J49,IF(ISNUMBER(J49-F49),"NT " &amp; J49-F49,"…"))</f>
        <v>0</v>
      </c>
    </row>
    <row r="50" spans="1:2594" s="18" customFormat="1" ht="15" customHeight="1" x14ac:dyDescent="0.15">
      <c r="A50" s="768" t="s">
        <v>385</v>
      </c>
      <c r="B50" s="40" t="s">
        <v>387</v>
      </c>
      <c r="C50" s="51" t="s">
        <v>572</v>
      </c>
      <c r="D50" s="52"/>
      <c r="E50" s="52"/>
      <c r="F50" s="52"/>
      <c r="G50" s="52"/>
      <c r="H50" s="52"/>
      <c r="I50" s="52"/>
      <c r="J50" s="52"/>
      <c r="K50" s="155"/>
      <c r="L50" s="232"/>
      <c r="M50" s="233"/>
      <c r="N50" s="6" t="str">
        <f t="shared" si="11"/>
        <v>9.2.1.1</v>
      </c>
      <c r="O50" s="40" t="str">
        <f t="shared" si="12"/>
        <v>of which: BLEACHED</v>
      </c>
      <c r="P50" s="51" t="s">
        <v>572</v>
      </c>
      <c r="Q50" s="211"/>
      <c r="R50" s="211"/>
      <c r="S50" s="211"/>
      <c r="T50" s="211"/>
      <c r="U50" s="211"/>
      <c r="V50" s="211"/>
      <c r="W50" s="211"/>
      <c r="X50" s="212"/>
      <c r="Y50" s="234"/>
      <c r="Z50" s="393" t="str">
        <f t="shared" si="4"/>
        <v>9.2.1.1</v>
      </c>
      <c r="AA50" s="40" t="str">
        <f t="shared" si="4"/>
        <v>of which: BLEACHED</v>
      </c>
      <c r="AB50" s="984" t="s">
        <v>572</v>
      </c>
      <c r="AC50" s="389">
        <f>IF(ISNUMBER('JQ1|Primary Products|Production'!D62+D50-H50),'JQ1|Primary Products|Production'!D62+D50-H50,IF(ISNUMBER(H50-D50),"NT " &amp; H50-D50,"…"))</f>
        <v>0</v>
      </c>
      <c r="AD50" s="281">
        <f>IF(ISNUMBER('JQ1|Primary Products|Production'!E62+F50-J50),'JQ1|Primary Products|Production'!E62+F50-J50,IF(ISNUMBER(J50-F50),"NT " &amp; J50-F50,"…"))</f>
        <v>0</v>
      </c>
    </row>
    <row r="51" spans="1:2594" s="18" customFormat="1" ht="15" customHeight="1" x14ac:dyDescent="0.15">
      <c r="A51" s="768" t="s">
        <v>389</v>
      </c>
      <c r="B51" s="42" t="s">
        <v>388</v>
      </c>
      <c r="C51" s="51" t="s">
        <v>572</v>
      </c>
      <c r="D51" s="52"/>
      <c r="E51" s="52"/>
      <c r="F51" s="52"/>
      <c r="G51" s="52"/>
      <c r="H51" s="52"/>
      <c r="I51" s="52"/>
      <c r="J51" s="52"/>
      <c r="K51" s="155"/>
      <c r="L51" s="232"/>
      <c r="M51" s="233"/>
      <c r="N51" s="6" t="str">
        <f t="shared" si="11"/>
        <v>9.2.2</v>
      </c>
      <c r="O51" s="39" t="str">
        <f t="shared" si="12"/>
        <v>SULPHITE PULP</v>
      </c>
      <c r="P51" s="51" t="s">
        <v>572</v>
      </c>
      <c r="Q51" s="211"/>
      <c r="R51" s="211"/>
      <c r="S51" s="211"/>
      <c r="T51" s="211"/>
      <c r="U51" s="211"/>
      <c r="V51" s="211"/>
      <c r="W51" s="211"/>
      <c r="X51" s="212"/>
      <c r="Y51" s="234"/>
      <c r="Z51" s="393" t="str">
        <f t="shared" si="4"/>
        <v>9.2.2</v>
      </c>
      <c r="AA51" s="39" t="str">
        <f t="shared" si="4"/>
        <v>SULPHITE PULP</v>
      </c>
      <c r="AB51" s="984" t="s">
        <v>572</v>
      </c>
      <c r="AC51" s="389">
        <f>IF(ISNUMBER('JQ1|Primary Products|Production'!D63+D51-H51),'JQ1|Primary Products|Production'!D63+D51-H51,IF(ISNUMBER(H51-D51),"NT " &amp; H51-D51,"…"))</f>
        <v>0</v>
      </c>
      <c r="AD51" s="281">
        <f>IF(ISNUMBER('JQ1|Primary Products|Production'!E63+F51-J51),'JQ1|Primary Products|Production'!E63+F51-J51,IF(ISNUMBER(J51-F51),"NT " &amp; J51-F51,"…"))</f>
        <v>0</v>
      </c>
    </row>
    <row r="52" spans="1:2594" s="18" customFormat="1" ht="15" customHeight="1" x14ac:dyDescent="0.15">
      <c r="A52" s="770" t="s">
        <v>390</v>
      </c>
      <c r="B52" s="44" t="s">
        <v>37</v>
      </c>
      <c r="C52" s="55" t="s">
        <v>572</v>
      </c>
      <c r="D52" s="50"/>
      <c r="E52" s="50"/>
      <c r="F52" s="50"/>
      <c r="G52" s="50"/>
      <c r="H52" s="50"/>
      <c r="I52" s="50"/>
      <c r="J52" s="50"/>
      <c r="K52" s="157"/>
      <c r="L52" s="232"/>
      <c r="M52" s="233"/>
      <c r="N52" s="6" t="str">
        <f t="shared" si="11"/>
        <v>9.3</v>
      </c>
      <c r="O52" s="38" t="str">
        <f t="shared" si="12"/>
        <v>DISSOLVING GRADES</v>
      </c>
      <c r="P52" s="55" t="s">
        <v>572</v>
      </c>
      <c r="Q52" s="219"/>
      <c r="R52" s="219"/>
      <c r="S52" s="219"/>
      <c r="T52" s="219"/>
      <c r="U52" s="219"/>
      <c r="V52" s="219"/>
      <c r="W52" s="219"/>
      <c r="X52" s="220"/>
      <c r="Y52" s="234"/>
      <c r="Z52" s="392" t="str">
        <f t="shared" si="4"/>
        <v>9.3</v>
      </c>
      <c r="AA52" s="38" t="str">
        <f t="shared" si="4"/>
        <v>DISSOLVING GRADES</v>
      </c>
      <c r="AB52" s="986" t="s">
        <v>572</v>
      </c>
      <c r="AC52" s="270">
        <f>IF(ISNUMBER('JQ1|Primary Products|Production'!D64+D52-H52),'JQ1|Primary Products|Production'!D64+D52-H52,IF(ISNUMBER(H52-D52),"NT " &amp; H52-D52,"…"))</f>
        <v>0</v>
      </c>
      <c r="AD52" s="281">
        <f>IF(ISNUMBER('JQ1|Primary Products|Production'!E64+F52-J52),'JQ1|Primary Products|Production'!E64+F52-J52,IF(ISNUMBER(J52-F52),"NT " &amp; J52-F52,"…"))</f>
        <v>0</v>
      </c>
    </row>
    <row r="53" spans="1:2594" s="121" customFormat="1" ht="15" customHeight="1" x14ac:dyDescent="0.15">
      <c r="A53" s="767" t="s">
        <v>391</v>
      </c>
      <c r="B53" s="118" t="s">
        <v>44</v>
      </c>
      <c r="C53" s="119" t="s">
        <v>572</v>
      </c>
      <c r="D53" s="120"/>
      <c r="E53" s="120"/>
      <c r="F53" s="120"/>
      <c r="G53" s="120"/>
      <c r="H53" s="120"/>
      <c r="I53" s="120"/>
      <c r="J53" s="120"/>
      <c r="K53" s="152"/>
      <c r="L53" s="232"/>
      <c r="M53" s="233"/>
      <c r="N53" s="130" t="str">
        <f t="shared" si="11"/>
        <v>10</v>
      </c>
      <c r="O53" s="123" t="str">
        <f t="shared" si="12"/>
        <v xml:space="preserve">OTHER PULP </v>
      </c>
      <c r="P53" s="119" t="s">
        <v>572</v>
      </c>
      <c r="Q53" s="463">
        <f>D53-(D54+D55)</f>
        <v>0</v>
      </c>
      <c r="R53" s="217">
        <f t="shared" ref="R53:X53" si="33">E53-(E54+E55)</f>
        <v>0</v>
      </c>
      <c r="S53" s="217">
        <f t="shared" si="33"/>
        <v>0</v>
      </c>
      <c r="T53" s="217">
        <f t="shared" si="33"/>
        <v>0</v>
      </c>
      <c r="U53" s="217">
        <f t="shared" si="33"/>
        <v>0</v>
      </c>
      <c r="V53" s="217">
        <f t="shared" si="33"/>
        <v>0</v>
      </c>
      <c r="W53" s="217">
        <f t="shared" si="33"/>
        <v>0</v>
      </c>
      <c r="X53" s="218">
        <f t="shared" si="33"/>
        <v>0</v>
      </c>
      <c r="Y53" s="253"/>
      <c r="Z53" s="262" t="str">
        <f t="shared" si="4"/>
        <v>10</v>
      </c>
      <c r="AA53" s="123" t="str">
        <f t="shared" si="4"/>
        <v xml:space="preserve">OTHER PULP </v>
      </c>
      <c r="AB53" s="986" t="s">
        <v>572</v>
      </c>
      <c r="AC53" s="266">
        <f>IF(ISNUMBER('JQ1|Primary Products|Production'!D65+D53-H53),'JQ1|Primary Products|Production'!D65+D53-H53,IF(ISNUMBER(H53-D53),"NT " &amp; H53-D53,"…"))</f>
        <v>0</v>
      </c>
      <c r="AD53" s="267">
        <f>IF(ISNUMBER('JQ1|Primary Products|Production'!E65+F53-J53),'JQ1|Primary Products|Production'!E65+F53-J53,IF(ISNUMBER(J53-F53),"NT " &amp; J53-F53,"…"))</f>
        <v>0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</row>
    <row r="54" spans="1:2594" s="18" customFormat="1" ht="15" customHeight="1" x14ac:dyDescent="0.15">
      <c r="A54" s="762" t="s">
        <v>392</v>
      </c>
      <c r="B54" s="41" t="s">
        <v>55</v>
      </c>
      <c r="C54" s="51" t="s">
        <v>572</v>
      </c>
      <c r="D54" s="52"/>
      <c r="E54" s="52"/>
      <c r="F54" s="52"/>
      <c r="G54" s="52"/>
      <c r="H54" s="52"/>
      <c r="I54" s="52"/>
      <c r="J54" s="52"/>
      <c r="K54" s="155"/>
      <c r="L54" s="232"/>
      <c r="M54" s="233"/>
      <c r="N54" s="35" t="str">
        <f t="shared" si="11"/>
        <v>10.1</v>
      </c>
      <c r="O54" s="41" t="str">
        <f t="shared" si="12"/>
        <v>PULP FROM FIBRES OTHER THAN WOOD</v>
      </c>
      <c r="P54" s="51" t="s">
        <v>572</v>
      </c>
      <c r="Q54" s="211"/>
      <c r="R54" s="211"/>
      <c r="S54" s="211"/>
      <c r="T54" s="211"/>
      <c r="U54" s="211"/>
      <c r="V54" s="211"/>
      <c r="W54" s="211"/>
      <c r="X54" s="212"/>
      <c r="Y54" s="234"/>
      <c r="Z54" s="393" t="str">
        <f t="shared" si="4"/>
        <v>10.1</v>
      </c>
      <c r="AA54" s="41" t="str">
        <f t="shared" si="4"/>
        <v>PULP FROM FIBRES OTHER THAN WOOD</v>
      </c>
      <c r="AB54" s="984" t="s">
        <v>572</v>
      </c>
      <c r="AC54" s="271">
        <f>IF(ISNUMBER('JQ1|Primary Products|Production'!D66+D54-H54),'JQ1|Primary Products|Production'!D66+D54-H54,IF(ISNUMBER(H54-D54),"NT " &amp; H54-D54,"…"))</f>
        <v>0</v>
      </c>
      <c r="AD54" s="281">
        <f>IF(ISNUMBER('JQ1|Primary Products|Production'!E66+F54-J54),'JQ1|Primary Products|Production'!E66+F54-J54,IF(ISNUMBER(J54-F54),"NT " &amp; J54-F54,"…"))</f>
        <v>0</v>
      </c>
    </row>
    <row r="55" spans="1:2594" s="18" customFormat="1" ht="15" customHeight="1" x14ac:dyDescent="0.15">
      <c r="A55" s="766" t="s">
        <v>284</v>
      </c>
      <c r="B55" s="44" t="s">
        <v>45</v>
      </c>
      <c r="C55" s="51" t="s">
        <v>572</v>
      </c>
      <c r="D55" s="52"/>
      <c r="E55" s="52"/>
      <c r="F55" s="52"/>
      <c r="G55" s="52"/>
      <c r="H55" s="52"/>
      <c r="I55" s="52"/>
      <c r="J55" s="52"/>
      <c r="K55" s="155"/>
      <c r="L55" s="232"/>
      <c r="M55" s="233"/>
      <c r="N55" s="36" t="str">
        <f t="shared" si="11"/>
        <v>10.2</v>
      </c>
      <c r="O55" s="44" t="str">
        <f t="shared" si="12"/>
        <v>RECOVERED FIBRE PULP</v>
      </c>
      <c r="P55" s="51" t="s">
        <v>572</v>
      </c>
      <c r="Q55" s="211"/>
      <c r="R55" s="211"/>
      <c r="S55" s="211"/>
      <c r="T55" s="211"/>
      <c r="U55" s="211"/>
      <c r="V55" s="211"/>
      <c r="W55" s="211"/>
      <c r="X55" s="212"/>
      <c r="Y55" s="234"/>
      <c r="Z55" s="392" t="str">
        <f t="shared" si="4"/>
        <v>10.2</v>
      </c>
      <c r="AA55" s="44" t="str">
        <f t="shared" si="4"/>
        <v>RECOVERED FIBRE PULP</v>
      </c>
      <c r="AB55" s="984" t="s">
        <v>572</v>
      </c>
      <c r="AC55" s="270">
        <f>IF(ISNUMBER('JQ1|Primary Products|Production'!D67+D55-H55),'JQ1|Primary Products|Production'!D67+D55-H55,IF(ISNUMBER(H55-D55),"NT " &amp; H55-D55,"…"))</f>
        <v>0</v>
      </c>
      <c r="AD55" s="281">
        <f>IF(ISNUMBER('JQ1|Primary Products|Production'!E67+F55-J55),'JQ1|Primary Products|Production'!E67+F55-J55,IF(ISNUMBER(J55-F55),"NT " &amp; J55-F55,"…"))</f>
        <v>0</v>
      </c>
    </row>
    <row r="56" spans="1:2594" s="121" customFormat="1" ht="15" customHeight="1" x14ac:dyDescent="0.15">
      <c r="A56" s="771" t="s">
        <v>393</v>
      </c>
      <c r="B56" s="132" t="s">
        <v>38</v>
      </c>
      <c r="C56" s="119" t="s">
        <v>572</v>
      </c>
      <c r="D56" s="124"/>
      <c r="E56" s="124"/>
      <c r="F56" s="124"/>
      <c r="G56" s="124"/>
      <c r="H56" s="124"/>
      <c r="I56" s="124"/>
      <c r="J56" s="124"/>
      <c r="K56" s="159"/>
      <c r="L56" s="232"/>
      <c r="M56" s="233"/>
      <c r="N56" s="131" t="str">
        <f t="shared" si="11"/>
        <v>11</v>
      </c>
      <c r="O56" s="128" t="str">
        <f t="shared" si="12"/>
        <v>RECOVERED PAPER</v>
      </c>
      <c r="P56" s="119" t="s">
        <v>572</v>
      </c>
      <c r="Q56" s="215"/>
      <c r="R56" s="215"/>
      <c r="S56" s="215"/>
      <c r="T56" s="215"/>
      <c r="U56" s="215"/>
      <c r="V56" s="215"/>
      <c r="W56" s="215"/>
      <c r="X56" s="216"/>
      <c r="Y56" s="234"/>
      <c r="Z56" s="261" t="str">
        <f t="shared" si="4"/>
        <v>11</v>
      </c>
      <c r="AA56" s="128" t="str">
        <f t="shared" si="4"/>
        <v>RECOVERED PAPER</v>
      </c>
      <c r="AB56" s="984" t="s">
        <v>572</v>
      </c>
      <c r="AC56" s="269">
        <f>IF(ISNUMBER('JQ1|Primary Products|Production'!D68+D56-H56),'JQ1|Primary Products|Production'!D68+D56-H56,IF(ISNUMBER(H56-D56),"NT " &amp; H56-D56,"…"))</f>
        <v>2.9000000000000001E-2</v>
      </c>
      <c r="AD56" s="267">
        <f>IF(ISNUMBER('JQ1|Primary Products|Production'!E68+F56-J56),'JQ1|Primary Products|Production'!E68+F56-J56,IF(ISNUMBER(J56-F56),"NT " &amp; J56-F56,"…"))</f>
        <v>0.02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</row>
    <row r="57" spans="1:2594" s="121" customFormat="1" ht="15" customHeight="1" x14ac:dyDescent="0.15">
      <c r="A57" s="767" t="s">
        <v>394</v>
      </c>
      <c r="B57" s="132" t="s">
        <v>39</v>
      </c>
      <c r="C57" s="119" t="s">
        <v>572</v>
      </c>
      <c r="D57" s="124"/>
      <c r="E57" s="124"/>
      <c r="F57" s="124"/>
      <c r="G57" s="124"/>
      <c r="H57" s="124"/>
      <c r="I57" s="124"/>
      <c r="J57" s="124"/>
      <c r="K57" s="159"/>
      <c r="L57" s="232"/>
      <c r="M57" s="233"/>
      <c r="N57" s="129" t="str">
        <f t="shared" si="11"/>
        <v>12</v>
      </c>
      <c r="O57" s="118" t="str">
        <f t="shared" si="12"/>
        <v>PAPER AND PAPERBOARD</v>
      </c>
      <c r="P57" s="119" t="s">
        <v>572</v>
      </c>
      <c r="Q57" s="463">
        <f>D57-(D58+D63+D64+D69)</f>
        <v>0</v>
      </c>
      <c r="R57" s="217">
        <f t="shared" ref="R57:X57" si="34">E57-(E58+E63+E64+E69)</f>
        <v>0</v>
      </c>
      <c r="S57" s="217">
        <f t="shared" si="34"/>
        <v>0</v>
      </c>
      <c r="T57" s="217">
        <f t="shared" si="34"/>
        <v>0</v>
      </c>
      <c r="U57" s="217">
        <f t="shared" si="34"/>
        <v>0</v>
      </c>
      <c r="V57" s="217">
        <f t="shared" si="34"/>
        <v>0</v>
      </c>
      <c r="W57" s="217">
        <f t="shared" si="34"/>
        <v>0</v>
      </c>
      <c r="X57" s="218">
        <f t="shared" si="34"/>
        <v>0</v>
      </c>
      <c r="Y57" s="253"/>
      <c r="Z57" s="262" t="str">
        <f t="shared" si="4"/>
        <v>12</v>
      </c>
      <c r="AA57" s="118" t="str">
        <f t="shared" si="4"/>
        <v>PAPER AND PAPERBOARD</v>
      </c>
      <c r="AB57" s="984" t="s">
        <v>572</v>
      </c>
      <c r="AC57" s="269">
        <f>IF(ISNUMBER('JQ1|Primary Products|Production'!D69+D57-H57),'JQ1|Primary Products|Production'!D69+D57-H57,IF(ISNUMBER(H57-D57),"NT " &amp; H57-D57,"…"))</f>
        <v>0</v>
      </c>
      <c r="AD57" s="267">
        <f>IF(ISNUMBER('JQ1|Primary Products|Production'!E69+F57-J57),'JQ1|Primary Products|Production'!E69+F57-J57,IF(ISNUMBER(J57-F57),"NT " &amp; J57-F57,"…"))</f>
        <v>0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</row>
    <row r="58" spans="1:2594" s="18" customFormat="1" ht="15" customHeight="1" x14ac:dyDescent="0.15">
      <c r="A58" s="768" t="s">
        <v>294</v>
      </c>
      <c r="B58" s="41" t="s">
        <v>47</v>
      </c>
      <c r="C58" s="135" t="s">
        <v>572</v>
      </c>
      <c r="D58" s="50"/>
      <c r="E58" s="50"/>
      <c r="F58" s="50"/>
      <c r="G58" s="50"/>
      <c r="H58" s="50"/>
      <c r="I58" s="50"/>
      <c r="J58" s="50"/>
      <c r="K58" s="157"/>
      <c r="L58" s="232"/>
      <c r="M58" s="233"/>
      <c r="N58" s="6" t="str">
        <f t="shared" si="11"/>
        <v>12.1</v>
      </c>
      <c r="O58" s="41" t="str">
        <f t="shared" si="12"/>
        <v>GRAPHIC PAPERS</v>
      </c>
      <c r="P58" s="135" t="s">
        <v>572</v>
      </c>
      <c r="Q58" s="718">
        <f>D58-(D59+D60+D61+D62)</f>
        <v>0</v>
      </c>
      <c r="R58" s="221">
        <f t="shared" ref="R58:X58" si="35">E58-(E59+E60+E61+E62)</f>
        <v>0</v>
      </c>
      <c r="S58" s="221">
        <f t="shared" si="35"/>
        <v>0</v>
      </c>
      <c r="T58" s="221">
        <f t="shared" si="35"/>
        <v>0</v>
      </c>
      <c r="U58" s="221">
        <f t="shared" si="35"/>
        <v>0</v>
      </c>
      <c r="V58" s="221">
        <f t="shared" si="35"/>
        <v>0</v>
      </c>
      <c r="W58" s="221">
        <f t="shared" si="35"/>
        <v>0</v>
      </c>
      <c r="X58" s="222">
        <f t="shared" si="35"/>
        <v>0</v>
      </c>
      <c r="Y58" s="253"/>
      <c r="Z58" s="393" t="str">
        <f t="shared" si="4"/>
        <v>12.1</v>
      </c>
      <c r="AA58" s="41" t="str">
        <f t="shared" si="4"/>
        <v>GRAPHIC PAPERS</v>
      </c>
      <c r="AB58" s="988" t="s">
        <v>572</v>
      </c>
      <c r="AC58" s="389">
        <f>IF(ISNUMBER('JQ1|Primary Products|Production'!D70+D58-H58),'JQ1|Primary Products|Production'!D70+D58-H58,IF(ISNUMBER(H58-D58),"NT " &amp; H58-D58,"…"))</f>
        <v>0</v>
      </c>
      <c r="AD58" s="281">
        <f>IF(ISNUMBER('JQ1|Primary Products|Production'!E70+F58-J58),'JQ1|Primary Products|Production'!E70+F58-J58,IF(ISNUMBER(J58-F58),"NT " &amp; J58-F58,"…"))</f>
        <v>0</v>
      </c>
    </row>
    <row r="59" spans="1:2594" s="18" customFormat="1" ht="15" customHeight="1" x14ac:dyDescent="0.15">
      <c r="A59" s="768" t="s">
        <v>395</v>
      </c>
      <c r="B59" s="39" t="s">
        <v>40</v>
      </c>
      <c r="C59" s="51" t="s">
        <v>572</v>
      </c>
      <c r="D59" s="52"/>
      <c r="E59" s="52"/>
      <c r="F59" s="52"/>
      <c r="G59" s="52"/>
      <c r="H59" s="52"/>
      <c r="I59" s="52"/>
      <c r="J59" s="52"/>
      <c r="K59" s="155"/>
      <c r="L59" s="232"/>
      <c r="M59" s="233"/>
      <c r="N59" s="6" t="str">
        <f t="shared" si="11"/>
        <v>12.1.1</v>
      </c>
      <c r="O59" s="39" t="str">
        <f t="shared" si="12"/>
        <v>NEWSPRINT</v>
      </c>
      <c r="P59" s="51" t="s">
        <v>572</v>
      </c>
      <c r="Q59" s="211"/>
      <c r="R59" s="211"/>
      <c r="S59" s="211"/>
      <c r="T59" s="211"/>
      <c r="U59" s="211"/>
      <c r="V59" s="211"/>
      <c r="W59" s="211"/>
      <c r="X59" s="212"/>
      <c r="Y59" s="234"/>
      <c r="Z59" s="393" t="str">
        <f t="shared" si="4"/>
        <v>12.1.1</v>
      </c>
      <c r="AA59" s="39" t="str">
        <f t="shared" si="4"/>
        <v>NEWSPRINT</v>
      </c>
      <c r="AB59" s="984" t="s">
        <v>572</v>
      </c>
      <c r="AC59" s="389">
        <f>IF(ISNUMBER('JQ1|Primary Products|Production'!D71+D59-H59),'JQ1|Primary Products|Production'!D71+D59-H59,IF(ISNUMBER(H59-D59),"NT " &amp; H59-D59,"…"))</f>
        <v>0</v>
      </c>
      <c r="AD59" s="281">
        <f>IF(ISNUMBER('JQ1|Primary Products|Production'!E71+F59-J59),'JQ1|Primary Products|Production'!E71+F59-J59,IF(ISNUMBER(J59-F59),"NT " &amp; J59-F59,"…"))</f>
        <v>0</v>
      </c>
    </row>
    <row r="60" spans="1:2594" s="18" customFormat="1" ht="15" customHeight="1" x14ac:dyDescent="0.15">
      <c r="A60" s="768" t="s">
        <v>396</v>
      </c>
      <c r="B60" s="65" t="s">
        <v>48</v>
      </c>
      <c r="C60" s="51" t="s">
        <v>572</v>
      </c>
      <c r="D60" s="52"/>
      <c r="E60" s="52"/>
      <c r="F60" s="52"/>
      <c r="G60" s="52"/>
      <c r="H60" s="52"/>
      <c r="I60" s="52"/>
      <c r="J60" s="52"/>
      <c r="K60" s="155"/>
      <c r="L60" s="232"/>
      <c r="M60" s="233"/>
      <c r="N60" s="6" t="str">
        <f t="shared" si="11"/>
        <v>12.1.2</v>
      </c>
      <c r="O60" s="39" t="str">
        <f t="shared" si="12"/>
        <v>UNCOATED MECHANICAL</v>
      </c>
      <c r="P60" s="51" t="s">
        <v>572</v>
      </c>
      <c r="Q60" s="211"/>
      <c r="R60" s="211"/>
      <c r="S60" s="211"/>
      <c r="T60" s="211"/>
      <c r="U60" s="211"/>
      <c r="V60" s="211"/>
      <c r="W60" s="211"/>
      <c r="X60" s="212"/>
      <c r="Y60" s="234"/>
      <c r="Z60" s="393" t="str">
        <f t="shared" si="4"/>
        <v>12.1.2</v>
      </c>
      <c r="AA60" s="39" t="str">
        <f t="shared" si="4"/>
        <v>UNCOATED MECHANICAL</v>
      </c>
      <c r="AB60" s="984" t="s">
        <v>572</v>
      </c>
      <c r="AC60" s="389">
        <f>IF(ISNUMBER('JQ1|Primary Products|Production'!D72+D60-H60),'JQ1|Primary Products|Production'!D72+D60-H60,IF(ISNUMBER(H60-D60),"NT " &amp; H60-D60,"…"))</f>
        <v>0</v>
      </c>
      <c r="AD60" s="281">
        <f>IF(ISNUMBER('JQ1|Primary Products|Production'!E72+F60-J60),'JQ1|Primary Products|Production'!E72+F60-J60,IF(ISNUMBER(J60-F60),"NT " &amp; J60-F60,"…"))</f>
        <v>0</v>
      </c>
    </row>
    <row r="61" spans="1:2594" s="18" customFormat="1" ht="15" customHeight="1" x14ac:dyDescent="0.15">
      <c r="A61" s="768" t="s">
        <v>397</v>
      </c>
      <c r="B61" s="39" t="s">
        <v>49</v>
      </c>
      <c r="C61" s="51" t="s">
        <v>572</v>
      </c>
      <c r="D61" s="52"/>
      <c r="E61" s="52"/>
      <c r="F61" s="52"/>
      <c r="G61" s="52"/>
      <c r="H61" s="52"/>
      <c r="I61" s="52"/>
      <c r="J61" s="52"/>
      <c r="K61" s="155"/>
      <c r="L61" s="232"/>
      <c r="M61" s="233"/>
      <c r="N61" s="6" t="str">
        <f t="shared" si="11"/>
        <v>12.1.3</v>
      </c>
      <c r="O61" s="39" t="str">
        <f t="shared" si="12"/>
        <v>UNCOATED WOODFREE</v>
      </c>
      <c r="P61" s="51" t="s">
        <v>572</v>
      </c>
      <c r="Q61" s="211"/>
      <c r="R61" s="211"/>
      <c r="S61" s="211"/>
      <c r="T61" s="211"/>
      <c r="U61" s="211"/>
      <c r="V61" s="211"/>
      <c r="W61" s="211"/>
      <c r="X61" s="212"/>
      <c r="Y61" s="234"/>
      <c r="Z61" s="393" t="str">
        <f t="shared" si="4"/>
        <v>12.1.3</v>
      </c>
      <c r="AA61" s="39" t="str">
        <f t="shared" si="4"/>
        <v>UNCOATED WOODFREE</v>
      </c>
      <c r="AB61" s="984" t="s">
        <v>572</v>
      </c>
      <c r="AC61" s="389">
        <f>IF(ISNUMBER('JQ1|Primary Products|Production'!D73+D61-H61),'JQ1|Primary Products|Production'!D73+D61-H61,IF(ISNUMBER(H61-D61),"NT " &amp; H61-D61,"…"))</f>
        <v>0</v>
      </c>
      <c r="AD61" s="281">
        <f>IF(ISNUMBER('JQ1|Primary Products|Production'!E73+F61-J61),'JQ1|Primary Products|Production'!E73+F61-J61,IF(ISNUMBER(J61-F61),"NT " &amp; J61-F61,"…"))</f>
        <v>0</v>
      </c>
    </row>
    <row r="62" spans="1:2594" s="18" customFormat="1" ht="15" customHeight="1" x14ac:dyDescent="0.15">
      <c r="A62" s="768" t="s">
        <v>398</v>
      </c>
      <c r="B62" s="42" t="s">
        <v>50</v>
      </c>
      <c r="C62" s="51" t="s">
        <v>572</v>
      </c>
      <c r="D62" s="52"/>
      <c r="E62" s="52"/>
      <c r="F62" s="52"/>
      <c r="G62" s="52"/>
      <c r="H62" s="52"/>
      <c r="I62" s="52"/>
      <c r="J62" s="52"/>
      <c r="K62" s="155"/>
      <c r="L62" s="232"/>
      <c r="M62" s="233"/>
      <c r="N62" s="6" t="str">
        <f t="shared" si="11"/>
        <v>12.1.4</v>
      </c>
      <c r="O62" s="39" t="str">
        <f t="shared" si="12"/>
        <v>COATED PAPERS</v>
      </c>
      <c r="P62" s="51" t="s">
        <v>572</v>
      </c>
      <c r="Q62" s="211"/>
      <c r="R62" s="211"/>
      <c r="S62" s="211"/>
      <c r="T62" s="211"/>
      <c r="U62" s="211"/>
      <c r="V62" s="211"/>
      <c r="W62" s="211"/>
      <c r="X62" s="212"/>
      <c r="Y62" s="234"/>
      <c r="Z62" s="393" t="str">
        <f t="shared" si="4"/>
        <v>12.1.4</v>
      </c>
      <c r="AA62" s="39" t="str">
        <f t="shared" si="4"/>
        <v>COATED PAPERS</v>
      </c>
      <c r="AB62" s="984" t="s">
        <v>572</v>
      </c>
      <c r="AC62" s="389">
        <f>IF(ISNUMBER('JQ1|Primary Products|Production'!D74+D62-H62),'JQ1|Primary Products|Production'!D74+D62-H62,IF(ISNUMBER(H62-D62),"NT " &amp; H62-D62,"…"))</f>
        <v>0</v>
      </c>
      <c r="AD62" s="281">
        <f>IF(ISNUMBER('JQ1|Primary Products|Production'!E74+F62-J62),'JQ1|Primary Products|Production'!E74+F62-J62,IF(ISNUMBER(J62-F62),"NT " &amp; J62-F62,"…"))</f>
        <v>0</v>
      </c>
    </row>
    <row r="63" spans="1:2594" s="18" customFormat="1" ht="15" customHeight="1" x14ac:dyDescent="0.15">
      <c r="A63" s="762">
        <v>12.2</v>
      </c>
      <c r="B63" s="461" t="s">
        <v>129</v>
      </c>
      <c r="C63" s="51" t="s">
        <v>572</v>
      </c>
      <c r="D63" s="52"/>
      <c r="E63" s="52"/>
      <c r="F63" s="52"/>
      <c r="G63" s="52"/>
      <c r="H63" s="52"/>
      <c r="I63" s="52"/>
      <c r="J63" s="52"/>
      <c r="K63" s="155"/>
      <c r="L63" s="232"/>
      <c r="M63" s="233"/>
      <c r="N63" s="4">
        <f t="shared" si="11"/>
        <v>12.2</v>
      </c>
      <c r="O63" s="41" t="str">
        <f t="shared" si="12"/>
        <v>HOUSEHOLD AND SANITARY PAPERS</v>
      </c>
      <c r="P63" s="51" t="s">
        <v>572</v>
      </c>
      <c r="Q63" s="211"/>
      <c r="R63" s="211"/>
      <c r="S63" s="211"/>
      <c r="T63" s="211"/>
      <c r="U63" s="211"/>
      <c r="V63" s="211"/>
      <c r="W63" s="211"/>
      <c r="X63" s="212"/>
      <c r="Y63" s="234"/>
      <c r="Z63" s="393">
        <f t="shared" si="4"/>
        <v>12.2</v>
      </c>
      <c r="AA63" s="41" t="str">
        <f t="shared" si="4"/>
        <v>HOUSEHOLD AND SANITARY PAPERS</v>
      </c>
      <c r="AB63" s="984" t="s">
        <v>572</v>
      </c>
      <c r="AC63" s="389">
        <f>IF(ISNUMBER('JQ1|Primary Products|Production'!D75+D63-H63),'JQ1|Primary Products|Production'!D75+D63-H63,IF(ISNUMBER(H63-D63),"NT " &amp; H63-D63,"…"))</f>
        <v>0</v>
      </c>
      <c r="AD63" s="281">
        <f>IF(ISNUMBER('JQ1|Primary Products|Production'!E75+F63-J63),'JQ1|Primary Products|Production'!E75+F63-J63,IF(ISNUMBER(J63-F63),"NT " &amp; J63-F63,"…"))</f>
        <v>0</v>
      </c>
    </row>
    <row r="64" spans="1:2594" s="18" customFormat="1" ht="15" customHeight="1" x14ac:dyDescent="0.15">
      <c r="A64" s="768">
        <v>12.3</v>
      </c>
      <c r="B64" s="41" t="s">
        <v>51</v>
      </c>
      <c r="C64" s="135" t="s">
        <v>572</v>
      </c>
      <c r="D64" s="50"/>
      <c r="E64" s="50"/>
      <c r="F64" s="50"/>
      <c r="G64" s="50"/>
      <c r="H64" s="50"/>
      <c r="I64" s="50"/>
      <c r="J64" s="50"/>
      <c r="K64" s="157"/>
      <c r="L64" s="232"/>
      <c r="M64" s="233"/>
      <c r="N64" s="6">
        <f t="shared" si="11"/>
        <v>12.3</v>
      </c>
      <c r="O64" s="41" t="str">
        <f t="shared" si="12"/>
        <v>PACKAGING MATERIALS</v>
      </c>
      <c r="P64" s="135" t="s">
        <v>572</v>
      </c>
      <c r="Q64" s="717">
        <f>D64-(D65+D66+D67+D68)</f>
        <v>0</v>
      </c>
      <c r="R64" s="213">
        <f t="shared" ref="R64:X64" si="36">E64-(E65+E66+E67+E68)</f>
        <v>0</v>
      </c>
      <c r="S64" s="213">
        <f t="shared" si="36"/>
        <v>0</v>
      </c>
      <c r="T64" s="213">
        <f t="shared" si="36"/>
        <v>0</v>
      </c>
      <c r="U64" s="213">
        <f t="shared" si="36"/>
        <v>0</v>
      </c>
      <c r="V64" s="213">
        <f t="shared" si="36"/>
        <v>0</v>
      </c>
      <c r="W64" s="213">
        <f t="shared" si="36"/>
        <v>0</v>
      </c>
      <c r="X64" s="214">
        <f t="shared" si="36"/>
        <v>0</v>
      </c>
      <c r="Y64" s="253"/>
      <c r="Z64" s="393">
        <f t="shared" si="4"/>
        <v>12.3</v>
      </c>
      <c r="AA64" s="41" t="str">
        <f t="shared" si="4"/>
        <v>PACKAGING MATERIALS</v>
      </c>
      <c r="AB64" s="988" t="s">
        <v>572</v>
      </c>
      <c r="AC64" s="389">
        <f>IF(ISNUMBER('JQ1|Primary Products|Production'!D76+D64-H64),'JQ1|Primary Products|Production'!D76+D64-H64,IF(ISNUMBER(H64-D64),"NT " &amp; H64-D64,"…"))</f>
        <v>0</v>
      </c>
      <c r="AD64" s="281">
        <f>IF(ISNUMBER('JQ1|Primary Products|Production'!E76+F64-J64),'JQ1|Primary Products|Production'!E76+F64-J64,IF(ISNUMBER(J64-F64),"NT " &amp; J64-F64,"…"))</f>
        <v>0</v>
      </c>
    </row>
    <row r="65" spans="1:30" s="18" customFormat="1" ht="15" customHeight="1" x14ac:dyDescent="0.15">
      <c r="A65" s="768" t="s">
        <v>399</v>
      </c>
      <c r="B65" s="39" t="s">
        <v>52</v>
      </c>
      <c r="C65" s="51" t="s">
        <v>572</v>
      </c>
      <c r="D65" s="50"/>
      <c r="E65" s="50"/>
      <c r="F65" s="50"/>
      <c r="G65" s="57"/>
      <c r="H65" s="52"/>
      <c r="I65" s="52"/>
      <c r="J65" s="52"/>
      <c r="K65" s="155"/>
      <c r="L65" s="232"/>
      <c r="M65" s="233"/>
      <c r="N65" s="6" t="str">
        <f t="shared" si="11"/>
        <v>12.3.1</v>
      </c>
      <c r="O65" s="39" t="str">
        <f t="shared" si="12"/>
        <v>CASE MATERIALS</v>
      </c>
      <c r="P65" s="51" t="s">
        <v>572</v>
      </c>
      <c r="Q65" s="211"/>
      <c r="R65" s="211"/>
      <c r="S65" s="211"/>
      <c r="T65" s="211"/>
      <c r="U65" s="211"/>
      <c r="V65" s="211"/>
      <c r="W65" s="211"/>
      <c r="X65" s="212"/>
      <c r="Y65" s="234"/>
      <c r="Z65" s="393" t="str">
        <f t="shared" si="4"/>
        <v>12.3.1</v>
      </c>
      <c r="AA65" s="39" t="str">
        <f t="shared" si="4"/>
        <v>CASE MATERIALS</v>
      </c>
      <c r="AB65" s="984" t="s">
        <v>572</v>
      </c>
      <c r="AC65" s="389">
        <f>IF(ISNUMBER('JQ1|Primary Products|Production'!D77+D65-H65),'JQ1|Primary Products|Production'!D77+D65-H65,IF(ISNUMBER(H65-D65),"NT " &amp; H65-D65,"…"))</f>
        <v>0</v>
      </c>
      <c r="AD65" s="281">
        <f>IF(ISNUMBER('JQ1|Primary Products|Production'!E77+F65-J65),'JQ1|Primary Products|Production'!E77+F65-J65,IF(ISNUMBER(J65-F65),"NT " &amp; J65-F65,"…"))</f>
        <v>0</v>
      </c>
    </row>
    <row r="66" spans="1:30" s="18" customFormat="1" ht="15" customHeight="1" x14ac:dyDescent="0.15">
      <c r="A66" s="768" t="s">
        <v>400</v>
      </c>
      <c r="B66" s="39" t="s">
        <v>85</v>
      </c>
      <c r="C66" s="51" t="s">
        <v>572</v>
      </c>
      <c r="D66" s="50"/>
      <c r="E66" s="50"/>
      <c r="F66" s="50"/>
      <c r="G66" s="57"/>
      <c r="H66" s="52"/>
      <c r="I66" s="52"/>
      <c r="J66" s="52"/>
      <c r="K66" s="155"/>
      <c r="L66" s="232"/>
      <c r="M66" s="233"/>
      <c r="N66" s="6" t="str">
        <f t="shared" si="11"/>
        <v>12.3.2</v>
      </c>
      <c r="O66" s="39" t="str">
        <f t="shared" si="12"/>
        <v>CARTONBOARD</v>
      </c>
      <c r="P66" s="51" t="s">
        <v>572</v>
      </c>
      <c r="Q66" s="211"/>
      <c r="R66" s="211"/>
      <c r="S66" s="211"/>
      <c r="T66" s="211"/>
      <c r="U66" s="211"/>
      <c r="V66" s="211"/>
      <c r="W66" s="211"/>
      <c r="X66" s="212"/>
      <c r="Y66" s="234"/>
      <c r="Z66" s="393" t="str">
        <f t="shared" si="4"/>
        <v>12.3.2</v>
      </c>
      <c r="AA66" s="39" t="str">
        <f t="shared" si="4"/>
        <v>CARTONBOARD</v>
      </c>
      <c r="AB66" s="984" t="s">
        <v>572</v>
      </c>
      <c r="AC66" s="389">
        <f>IF(ISNUMBER('JQ1|Primary Products|Production'!D78+D66-H66),'JQ1|Primary Products|Production'!D78+D66-H66,IF(ISNUMBER(H66-D66),"NT " &amp; H66-D66,"…"))</f>
        <v>0</v>
      </c>
      <c r="AD66" s="281">
        <f>IF(ISNUMBER('JQ1|Primary Products|Production'!E78+F66-J66),'JQ1|Primary Products|Production'!E78+F66-J66,IF(ISNUMBER(J66-F66),"NT " &amp; J66-F66,"…"))</f>
        <v>0</v>
      </c>
    </row>
    <row r="67" spans="1:30" s="18" customFormat="1" ht="15" customHeight="1" x14ac:dyDescent="0.15">
      <c r="A67" s="768" t="s">
        <v>401</v>
      </c>
      <c r="B67" s="39" t="s">
        <v>53</v>
      </c>
      <c r="C67" s="51" t="s">
        <v>572</v>
      </c>
      <c r="D67" s="52"/>
      <c r="E67" s="52"/>
      <c r="F67" s="52"/>
      <c r="G67" s="52"/>
      <c r="H67" s="58"/>
      <c r="I67" s="58"/>
      <c r="J67" s="58"/>
      <c r="K67" s="160"/>
      <c r="L67" s="232"/>
      <c r="M67" s="233"/>
      <c r="N67" s="6" t="str">
        <f t="shared" si="11"/>
        <v>12.3.3</v>
      </c>
      <c r="O67" s="39" t="str">
        <f t="shared" si="12"/>
        <v>WRAPPING PAPERS</v>
      </c>
      <c r="P67" s="51" t="s">
        <v>572</v>
      </c>
      <c r="Q67" s="211"/>
      <c r="R67" s="211"/>
      <c r="S67" s="211"/>
      <c r="T67" s="211"/>
      <c r="U67" s="211"/>
      <c r="V67" s="211"/>
      <c r="W67" s="211"/>
      <c r="X67" s="212"/>
      <c r="Y67" s="234"/>
      <c r="Z67" s="393" t="str">
        <f t="shared" si="4"/>
        <v>12.3.3</v>
      </c>
      <c r="AA67" s="39" t="str">
        <f t="shared" si="4"/>
        <v>WRAPPING PAPERS</v>
      </c>
      <c r="AB67" s="984" t="s">
        <v>572</v>
      </c>
      <c r="AC67" s="389">
        <f>IF(ISNUMBER('JQ1|Primary Products|Production'!D79+D67-H67),'JQ1|Primary Products|Production'!D79+D67-H67,IF(ISNUMBER(H67-D67),"NT " &amp; H67-D67,"…"))</f>
        <v>2.9000000000000001E-2</v>
      </c>
      <c r="AD67" s="281">
        <f>IF(ISNUMBER('JQ1|Primary Products|Production'!E79+F67-J67),'JQ1|Primary Products|Production'!E79+F67-J67,IF(ISNUMBER(J67-F67),"NT " &amp; J67-F67,"…"))</f>
        <v>0</v>
      </c>
    </row>
    <row r="68" spans="1:30" s="18" customFormat="1" ht="15" customHeight="1" x14ac:dyDescent="0.15">
      <c r="A68" s="768" t="s">
        <v>402</v>
      </c>
      <c r="B68" s="42" t="s">
        <v>54</v>
      </c>
      <c r="C68" s="51" t="s">
        <v>572</v>
      </c>
      <c r="D68" s="52"/>
      <c r="E68" s="52"/>
      <c r="F68" s="52"/>
      <c r="G68" s="52"/>
      <c r="H68" s="52"/>
      <c r="I68" s="52"/>
      <c r="J68" s="52"/>
      <c r="K68" s="155"/>
      <c r="L68" s="232"/>
      <c r="M68" s="233"/>
      <c r="N68" s="6" t="str">
        <f t="shared" si="11"/>
        <v>12.3.4</v>
      </c>
      <c r="O68" s="39" t="str">
        <f t="shared" si="12"/>
        <v>OTHER PAPERS MAINLY FOR PACKAGING</v>
      </c>
      <c r="P68" s="51" t="s">
        <v>572</v>
      </c>
      <c r="Q68" s="211"/>
      <c r="R68" s="211"/>
      <c r="S68" s="211"/>
      <c r="T68" s="211"/>
      <c r="U68" s="211"/>
      <c r="V68" s="211"/>
      <c r="W68" s="211"/>
      <c r="X68" s="212"/>
      <c r="Y68" s="234"/>
      <c r="Z68" s="393" t="str">
        <f t="shared" si="4"/>
        <v>12.3.4</v>
      </c>
      <c r="AA68" s="39" t="str">
        <f t="shared" si="4"/>
        <v>OTHER PAPERS MAINLY FOR PACKAGING</v>
      </c>
      <c r="AB68" s="984" t="s">
        <v>572</v>
      </c>
      <c r="AC68" s="389">
        <f>IF(ISNUMBER('JQ1|Primary Products|Production'!D80+D68-H68),'JQ1|Primary Products|Production'!D80+D68-H68,IF(ISNUMBER(H68-D68),"NT " &amp; H68-D68,"…"))</f>
        <v>0</v>
      </c>
      <c r="AD68" s="281">
        <f>IF(ISNUMBER('JQ1|Primary Products|Production'!E80+F68-J68),'JQ1|Primary Products|Production'!E80+F68-J68,IF(ISNUMBER(J68-F68),"NT " &amp; J68-F68,"…"))</f>
        <v>0</v>
      </c>
    </row>
    <row r="69" spans="1:30" s="18" customFormat="1" ht="15" customHeight="1" thickBot="1" x14ac:dyDescent="0.2">
      <c r="A69" s="772">
        <v>12.4</v>
      </c>
      <c r="B69" s="161" t="s">
        <v>130</v>
      </c>
      <c r="C69" s="995" t="s">
        <v>572</v>
      </c>
      <c r="D69" s="162"/>
      <c r="E69" s="162"/>
      <c r="F69" s="162"/>
      <c r="G69" s="162"/>
      <c r="H69" s="162"/>
      <c r="I69" s="162"/>
      <c r="J69" s="162"/>
      <c r="K69" s="163"/>
      <c r="L69" s="232"/>
      <c r="M69" s="233"/>
      <c r="N69" s="33">
        <f t="shared" si="11"/>
        <v>12.4</v>
      </c>
      <c r="O69" s="46" t="str">
        <f t="shared" si="12"/>
        <v>OTHER PAPER AND PAPERBOARD N.E.S. (NOT ELSEWHERE SPECIFIED)</v>
      </c>
      <c r="P69" s="995" t="s">
        <v>572</v>
      </c>
      <c r="Q69" s="225"/>
      <c r="R69" s="225"/>
      <c r="S69" s="225"/>
      <c r="T69" s="225"/>
      <c r="U69" s="225"/>
      <c r="V69" s="225"/>
      <c r="W69" s="225"/>
      <c r="X69" s="226"/>
      <c r="Y69" s="234"/>
      <c r="Z69" s="395">
        <f t="shared" si="4"/>
        <v>12.4</v>
      </c>
      <c r="AA69" s="46" t="str">
        <f t="shared" si="4"/>
        <v>OTHER PAPER AND PAPERBOARD N.E.S. (NOT ELSEWHERE SPECIFIED)</v>
      </c>
      <c r="AB69" s="989" t="s">
        <v>572</v>
      </c>
      <c r="AC69" s="273">
        <f>IF(ISNUMBER('JQ1|Primary Products|Production'!D81+D69-H69),'JQ1|Primary Products|Production'!D81+D69-H69,IF(ISNUMBER(H69-D69),"NT " &amp; H69-D69,"…"))</f>
        <v>0</v>
      </c>
      <c r="AD69" s="462">
        <f>IF(ISNUMBER('JQ1|Primary Products|Production'!E81+F69-J69),'JQ1|Primary Products|Production'!E81+F69-J69,IF(ISNUMBER(J69-F69),"NT " &amp; J69-F69,"…"))</f>
        <v>0</v>
      </c>
    </row>
    <row r="70" spans="1:30" ht="15" thickTop="1" x14ac:dyDescent="0.2">
      <c r="A70" s="100"/>
      <c r="B70" s="234" t="s">
        <v>573</v>
      </c>
      <c r="C70" s="291"/>
      <c r="D70" s="93"/>
      <c r="E70" s="93"/>
      <c r="F70" s="93"/>
      <c r="G70" s="93"/>
      <c r="H70" s="93"/>
      <c r="I70" s="93"/>
      <c r="J70" s="93"/>
      <c r="K70" s="93"/>
      <c r="M70" s="2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30" ht="14.25" x14ac:dyDescent="0.2">
      <c r="A71" s="94"/>
      <c r="B71" s="234" t="s">
        <v>574</v>
      </c>
      <c r="C71" s="94"/>
      <c r="D71" s="94"/>
      <c r="E71" s="94"/>
      <c r="F71" s="94"/>
      <c r="G71" s="94"/>
      <c r="H71" s="94"/>
      <c r="I71" s="94"/>
      <c r="J71" s="94"/>
      <c r="K71" s="94"/>
      <c r="M71" s="20"/>
      <c r="N71" s="227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30" x14ac:dyDescent="0.2">
      <c r="A72" s="94"/>
      <c r="B72" s="234" t="s">
        <v>577</v>
      </c>
      <c r="C72" s="94"/>
      <c r="D72" s="94"/>
      <c r="E72" s="94"/>
      <c r="F72" s="94"/>
      <c r="G72" s="94"/>
      <c r="H72" s="94"/>
      <c r="I72" s="94"/>
      <c r="J72" s="94"/>
      <c r="K72" s="94"/>
      <c r="M72" s="20"/>
      <c r="N72" s="227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</row>
    <row r="73" spans="1:30" ht="12.75" customHeight="1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M73" s="20"/>
      <c r="N73" s="227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30" ht="12.75" customHeight="1" x14ac:dyDescent="0.2">
      <c r="A74" s="94"/>
      <c r="C74" s="94"/>
      <c r="D74" s="94"/>
      <c r="E74" s="94"/>
      <c r="F74" s="94"/>
      <c r="G74" s="94"/>
      <c r="H74" s="94"/>
      <c r="I74" s="94"/>
      <c r="J74" s="94"/>
      <c r="K74" s="94"/>
      <c r="M74" s="20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30" ht="12.75" customHeight="1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M75" s="20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:30" ht="12.75" customHeight="1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M76" s="20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</row>
    <row r="77" spans="1:30" ht="12.75" customHeight="1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M77" s="20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</row>
    <row r="78" spans="1:30" ht="12.75" customHeight="1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</row>
    <row r="79" spans="1:30" ht="12.75" customHeight="1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30" ht="12.75" customHeight="1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 ht="12.75" customHeight="1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</row>
    <row r="82" spans="1:27" ht="12.75" customHeight="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</row>
    <row r="83" spans="1:27" ht="12.75" customHeight="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</row>
    <row r="84" spans="1:27" ht="12.75" customHeight="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</row>
    <row r="85" spans="1:27" ht="12.75" customHeight="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1:27" ht="12.75" customHeight="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</row>
    <row r="87" spans="1:27" ht="12.75" customHeight="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</row>
    <row r="88" spans="1:27" ht="12.75" customHeight="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</row>
    <row r="89" spans="1:27" ht="12.75" customHeight="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ht="12.75" customHeight="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 ht="12.75" customHeight="1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</row>
    <row r="92" spans="1:27" ht="12.75" customHeight="1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</row>
    <row r="93" spans="1:27" ht="12.75" customHeight="1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</row>
    <row r="94" spans="1:27" ht="12.75" customHeight="1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</row>
    <row r="95" spans="1:27" ht="12.75" customHeight="1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 ht="12.75" customHeight="1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</row>
    <row r="97" spans="1:50" ht="12.75" customHeight="1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</row>
    <row r="98" spans="1:50" ht="12.75" customHeight="1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</row>
    <row r="99" spans="1:50" ht="12.75" customHeight="1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50" ht="12.75" customHeight="1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U100" s="16" t="s">
        <v>0</v>
      </c>
      <c r="AV100" s="16" t="s">
        <v>0</v>
      </c>
      <c r="AW100" s="16" t="s">
        <v>0</v>
      </c>
      <c r="AX100" s="16" t="s">
        <v>0</v>
      </c>
    </row>
    <row r="101" spans="1:50" ht="12.75" customHeight="1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2"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I4:K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0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5"/>
  <sheetViews>
    <sheetView showGridLines="0" zoomScale="80" zoomScaleNormal="80" zoomScaleSheetLayoutView="100" workbookViewId="0">
      <selection activeCell="F3" sqref="F3"/>
    </sheetView>
  </sheetViews>
  <sheetFormatPr defaultColWidth="9.625" defaultRowHeight="12.75" customHeight="1" x14ac:dyDescent="0.2"/>
  <cols>
    <col min="1" max="1" width="11.25" style="9" customWidth="1"/>
    <col min="2" max="2" width="68.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01" customWidth="1"/>
    <col min="10" max="10" width="69.375" style="101" customWidth="1"/>
    <col min="11" max="14" width="14.75" style="101" customWidth="1"/>
    <col min="15" max="16384" width="9.625" style="10"/>
  </cols>
  <sheetData>
    <row r="1" spans="1:14" s="61" customFormat="1" ht="12.75" customHeight="1" thickBot="1" x14ac:dyDescent="0.25">
      <c r="A1" s="102"/>
      <c r="B1" s="103"/>
      <c r="C1" s="85"/>
      <c r="D1" s="85">
        <v>62</v>
      </c>
      <c r="E1" s="85">
        <v>91</v>
      </c>
      <c r="F1" s="85">
        <v>91</v>
      </c>
      <c r="I1" s="202"/>
      <c r="J1" s="202"/>
      <c r="K1" s="202"/>
      <c r="L1" s="202"/>
      <c r="M1" s="202"/>
      <c r="N1" s="202"/>
    </row>
    <row r="2" spans="1:14" ht="17.100000000000001" customHeight="1" thickTop="1" x14ac:dyDescent="0.2">
      <c r="A2" s="86"/>
      <c r="B2" s="384"/>
      <c r="C2" s="19"/>
      <c r="D2" s="307" t="s">
        <v>32</v>
      </c>
      <c r="E2" s="1253" t="s">
        <v>779</v>
      </c>
      <c r="F2" s="1254"/>
      <c r="G2" s="11"/>
      <c r="H2" s="12"/>
      <c r="L2" s="397" t="str">
        <f>D2</f>
        <v xml:space="preserve">Country: </v>
      </c>
      <c r="M2" s="396"/>
    </row>
    <row r="3" spans="1:14" ht="17.100000000000001" customHeight="1" x14ac:dyDescent="0.2">
      <c r="A3" s="87"/>
      <c r="B3" s="20"/>
      <c r="C3" s="20"/>
      <c r="D3" s="308" t="s">
        <v>14</v>
      </c>
      <c r="E3" s="305"/>
      <c r="F3" s="1229"/>
      <c r="G3" s="11"/>
      <c r="H3" s="13"/>
    </row>
    <row r="4" spans="1:14" ht="17.100000000000001" customHeight="1" x14ac:dyDescent="0.2">
      <c r="A4" s="87"/>
      <c r="B4" s="20"/>
      <c r="C4" s="108"/>
      <c r="D4" s="310"/>
      <c r="E4" s="305"/>
      <c r="F4" s="309"/>
      <c r="G4" s="11"/>
      <c r="H4" s="13"/>
    </row>
    <row r="5" spans="1:14" ht="17.100000000000001" customHeight="1" x14ac:dyDescent="0.2">
      <c r="A5" s="87"/>
      <c r="B5" s="20"/>
      <c r="C5" s="20"/>
      <c r="D5" s="308" t="s">
        <v>10</v>
      </c>
      <c r="E5" s="1237" t="s">
        <v>778</v>
      </c>
      <c r="F5" s="1238"/>
      <c r="G5" s="1239"/>
      <c r="H5" s="14"/>
    </row>
    <row r="6" spans="1:14" ht="17.100000000000001" customHeight="1" x14ac:dyDescent="0.2">
      <c r="A6" s="87"/>
      <c r="B6" s="1261" t="s">
        <v>550</v>
      </c>
      <c r="C6" s="1287"/>
      <c r="D6" s="310"/>
      <c r="E6" s="305"/>
      <c r="F6" s="309"/>
      <c r="G6" s="11"/>
      <c r="H6" s="14"/>
    </row>
    <row r="7" spans="1:14" ht="17.100000000000001" customHeight="1" x14ac:dyDescent="0.2">
      <c r="A7" s="87"/>
      <c r="B7" s="1288"/>
      <c r="C7" s="1287"/>
      <c r="D7" s="310"/>
      <c r="E7" s="305"/>
      <c r="F7" s="309"/>
      <c r="G7" s="11"/>
      <c r="H7" s="14"/>
    </row>
    <row r="8" spans="1:14" ht="17.100000000000001" customHeight="1" x14ac:dyDescent="0.2">
      <c r="A8" s="87"/>
      <c r="B8" s="1289" t="s">
        <v>539</v>
      </c>
      <c r="C8" s="1290"/>
      <c r="D8" s="308" t="s">
        <v>11</v>
      </c>
      <c r="E8" s="305"/>
      <c r="F8" s="297" t="s">
        <v>12</v>
      </c>
      <c r="G8" s="11"/>
      <c r="H8" s="14"/>
    </row>
    <row r="9" spans="1:14" ht="21" customHeight="1" x14ac:dyDescent="0.2">
      <c r="A9" s="87"/>
      <c r="B9" s="1263" t="s">
        <v>46</v>
      </c>
      <c r="C9" s="1263"/>
      <c r="D9" s="294" t="s">
        <v>13</v>
      </c>
      <c r="E9" s="305"/>
      <c r="F9" s="309"/>
      <c r="G9" s="11"/>
      <c r="H9" s="14"/>
    </row>
    <row r="10" spans="1:14" ht="17.100000000000001" customHeight="1" x14ac:dyDescent="0.2">
      <c r="A10" s="87"/>
      <c r="B10" s="109"/>
      <c r="C10" s="109"/>
      <c r="D10" s="236"/>
      <c r="E10" s="237"/>
      <c r="F10" s="238"/>
      <c r="G10" s="11"/>
      <c r="H10" s="14"/>
      <c r="I10" s="1293" t="s">
        <v>551</v>
      </c>
      <c r="J10" s="1293"/>
    </row>
    <row r="11" spans="1:14" ht="20.25" x14ac:dyDescent="0.25">
      <c r="A11" s="87"/>
      <c r="B11" s="109"/>
      <c r="C11" s="283" t="s">
        <v>78</v>
      </c>
      <c r="D11" s="284" t="s">
        <v>775</v>
      </c>
      <c r="E11" s="138" t="s">
        <v>0</v>
      </c>
      <c r="F11" s="139"/>
      <c r="G11" s="11"/>
      <c r="H11" s="14"/>
      <c r="I11" s="1293"/>
      <c r="J11" s="1293"/>
      <c r="K11" s="1285" t="s">
        <v>70</v>
      </c>
      <c r="L11" s="1286"/>
      <c r="M11" s="20"/>
    </row>
    <row r="12" spans="1:14" ht="17.100000000000001" customHeight="1" thickBot="1" x14ac:dyDescent="0.25">
      <c r="A12" s="88"/>
      <c r="B12" s="385"/>
      <c r="C12" s="104"/>
      <c r="D12" s="239" t="s">
        <v>0</v>
      </c>
      <c r="E12" s="20"/>
      <c r="F12" s="110"/>
      <c r="G12" s="11"/>
      <c r="H12" s="14"/>
    </row>
    <row r="13" spans="1:14" s="91" customFormat="1" ht="17.45" customHeight="1" x14ac:dyDescent="0.25">
      <c r="A13" s="274" t="s">
        <v>15</v>
      </c>
      <c r="B13" s="274" t="s">
        <v>15</v>
      </c>
      <c r="C13" s="1274" t="s">
        <v>68</v>
      </c>
      <c r="D13" s="1276"/>
      <c r="E13" s="1274" t="s">
        <v>69</v>
      </c>
      <c r="F13" s="1291"/>
      <c r="G13" s="89"/>
      <c r="H13" s="90"/>
      <c r="I13" s="433" t="s">
        <v>15</v>
      </c>
      <c r="J13" s="434" t="str">
        <f>B13</f>
        <v>Product</v>
      </c>
      <c r="K13" s="1283" t="str">
        <f>C13</f>
        <v>I M P O R T  V A L U E</v>
      </c>
      <c r="L13" s="1292"/>
      <c r="M13" s="1283" t="str">
        <f>E13</f>
        <v xml:space="preserve">E X P O R T  V A L U E </v>
      </c>
      <c r="N13" s="1284"/>
    </row>
    <row r="14" spans="1:14" s="94" customFormat="1" ht="20.25" customHeight="1" x14ac:dyDescent="0.2">
      <c r="A14" s="287" t="s">
        <v>25</v>
      </c>
      <c r="B14" s="287" t="s">
        <v>0</v>
      </c>
      <c r="C14" s="285">
        <v>2019</v>
      </c>
      <c r="D14" s="285">
        <f>C14+1</f>
        <v>2020</v>
      </c>
      <c r="E14" s="285">
        <f>C14</f>
        <v>2019</v>
      </c>
      <c r="F14" s="286">
        <f>D14</f>
        <v>2020</v>
      </c>
      <c r="G14" s="92"/>
      <c r="H14" s="92"/>
      <c r="I14" s="7" t="s">
        <v>6</v>
      </c>
      <c r="J14" s="280"/>
      <c r="K14" s="141">
        <f>C14</f>
        <v>2019</v>
      </c>
      <c r="L14" s="141">
        <f>D14</f>
        <v>2020</v>
      </c>
      <c r="M14" s="141">
        <f>E14</f>
        <v>2019</v>
      </c>
      <c r="N14" s="435">
        <f>F14</f>
        <v>2020</v>
      </c>
    </row>
    <row r="15" spans="1:14" s="94" customFormat="1" ht="21.75" customHeight="1" x14ac:dyDescent="0.2">
      <c r="A15" s="723">
        <v>13</v>
      </c>
      <c r="B15" s="1279" t="s">
        <v>111</v>
      </c>
      <c r="C15" s="1280"/>
      <c r="D15" s="1280"/>
      <c r="E15" s="1280"/>
      <c r="F15" s="1281"/>
      <c r="G15" s="93"/>
      <c r="H15" s="93"/>
      <c r="I15" s="724">
        <f t="shared" ref="I15:J34" si="0">A15</f>
        <v>13</v>
      </c>
      <c r="J15" s="1282" t="str">
        <f t="shared" si="0"/>
        <v>SECONDARY WOOD PRODUCTS</v>
      </c>
      <c r="K15" s="1280"/>
      <c r="L15" s="1280"/>
      <c r="M15" s="1280"/>
      <c r="N15" s="1281"/>
    </row>
    <row r="16" spans="1:14" s="18" customFormat="1" ht="21.75" customHeight="1" x14ac:dyDescent="0.15">
      <c r="A16" s="773">
        <v>13.1</v>
      </c>
      <c r="B16" s="95" t="s">
        <v>112</v>
      </c>
      <c r="C16" s="774"/>
      <c r="D16" s="775"/>
      <c r="E16" s="776"/>
      <c r="F16" s="777"/>
      <c r="G16" s="17"/>
      <c r="H16" s="17"/>
      <c r="I16" s="436">
        <f t="shared" si="0"/>
        <v>13.1</v>
      </c>
      <c r="J16" s="37" t="str">
        <f t="shared" si="0"/>
        <v>FURTHER PROCESSED SAWNWOOD</v>
      </c>
      <c r="K16" s="721">
        <f>C16-(C17+C18)</f>
        <v>0</v>
      </c>
      <c r="L16" s="721">
        <f>D16-(D17+D18)</f>
        <v>0</v>
      </c>
      <c r="M16" s="721">
        <f>E16-(E17+E18)</f>
        <v>0</v>
      </c>
      <c r="N16" s="722">
        <f>F16-(F17+F18)</f>
        <v>0</v>
      </c>
    </row>
    <row r="17" spans="1:14" s="18" customFormat="1" ht="21.75" customHeight="1" x14ac:dyDescent="0.15">
      <c r="A17" s="773" t="s">
        <v>404</v>
      </c>
      <c r="B17" s="277" t="s">
        <v>3</v>
      </c>
      <c r="C17" s="778"/>
      <c r="D17" s="778"/>
      <c r="E17" s="779"/>
      <c r="F17" s="780"/>
      <c r="G17" s="17"/>
      <c r="H17" s="17"/>
      <c r="I17" s="436" t="str">
        <f t="shared" si="0"/>
        <v>13.1.C</v>
      </c>
      <c r="J17" s="966" t="str">
        <f t="shared" si="0"/>
        <v>Coniferous</v>
      </c>
      <c r="K17" s="240" t="s">
        <v>0</v>
      </c>
      <c r="L17" s="241"/>
      <c r="M17" s="241"/>
      <c r="N17" s="212"/>
    </row>
    <row r="18" spans="1:14" s="18" customFormat="1" ht="21.75" customHeight="1" x14ac:dyDescent="0.15">
      <c r="A18" s="773" t="s">
        <v>405</v>
      </c>
      <c r="B18" s="277" t="s">
        <v>64</v>
      </c>
      <c r="C18" s="781"/>
      <c r="D18" s="781"/>
      <c r="E18" s="776"/>
      <c r="F18" s="777"/>
      <c r="G18" s="17"/>
      <c r="H18" s="17"/>
      <c r="I18" s="436" t="str">
        <f t="shared" si="0"/>
        <v>13.1.NC</v>
      </c>
      <c r="J18" s="966" t="str">
        <f t="shared" si="0"/>
        <v>Non-coniferous</v>
      </c>
      <c r="K18" s="240" t="s">
        <v>0</v>
      </c>
      <c r="L18" s="241"/>
      <c r="M18" s="241"/>
      <c r="N18" s="212"/>
    </row>
    <row r="19" spans="1:14" s="18" customFormat="1" ht="21.75" customHeight="1" x14ac:dyDescent="0.15">
      <c r="A19" s="782" t="s">
        <v>406</v>
      </c>
      <c r="B19" s="275" t="s">
        <v>63</v>
      </c>
      <c r="C19" s="775"/>
      <c r="D19" s="775"/>
      <c r="E19" s="776"/>
      <c r="F19" s="777"/>
      <c r="G19" s="17"/>
      <c r="H19" s="17"/>
      <c r="I19" s="436" t="str">
        <f t="shared" si="0"/>
        <v>13.1.NC.T</v>
      </c>
      <c r="J19" s="42" t="str">
        <f t="shared" si="0"/>
        <v>of which: Tropical</v>
      </c>
      <c r="K19" s="249" t="str">
        <f>IF(AND(ISNUMBER(C19/C18),C19&gt;C18),"&gt; 11.1.NC !!","")</f>
        <v/>
      </c>
      <c r="L19" s="470" t="str">
        <f>IF(AND(ISNUMBER(D19/D18),D19&gt;D18),"&gt; 11.1.NC !!","")</f>
        <v/>
      </c>
      <c r="M19" s="470" t="str">
        <f>IF(AND(ISNUMBER(E19/E18),E19&gt;E18),"&gt; 11.1.NC !!","")</f>
        <v/>
      </c>
      <c r="N19" s="220" t="str">
        <f>IF(AND(ISNUMBER(F19/F18),F19&gt;F18),"&gt; 11.1.NC !!","")</f>
        <v/>
      </c>
    </row>
    <row r="20" spans="1:14" s="18" customFormat="1" ht="21.75" customHeight="1" x14ac:dyDescent="0.15">
      <c r="A20" s="773">
        <v>13.2</v>
      </c>
      <c r="B20" s="404" t="s">
        <v>113</v>
      </c>
      <c r="C20" s="779">
        <v>1036843</v>
      </c>
      <c r="D20" s="775">
        <v>785739</v>
      </c>
      <c r="E20" s="779">
        <v>1009673</v>
      </c>
      <c r="F20" s="777">
        <v>996177</v>
      </c>
      <c r="G20" s="17"/>
      <c r="H20" s="17"/>
      <c r="I20" s="436">
        <f t="shared" si="0"/>
        <v>13.2</v>
      </c>
      <c r="J20" s="97" t="str">
        <f t="shared" si="0"/>
        <v>WOODEN WRAPPING AND PACKAGING MATERIAL</v>
      </c>
      <c r="K20" s="211"/>
      <c r="L20" s="241"/>
      <c r="M20" s="241"/>
      <c r="N20" s="212"/>
    </row>
    <row r="21" spans="1:14" s="18" customFormat="1" ht="21.75" customHeight="1" x14ac:dyDescent="0.15">
      <c r="A21" s="782">
        <v>13.3</v>
      </c>
      <c r="B21" s="116" t="s">
        <v>114</v>
      </c>
      <c r="C21" s="779"/>
      <c r="D21" s="775"/>
      <c r="E21" s="779"/>
      <c r="F21" s="777"/>
      <c r="G21" s="17"/>
      <c r="H21" s="17"/>
      <c r="I21" s="436">
        <f t="shared" si="0"/>
        <v>13.3</v>
      </c>
      <c r="J21" s="97" t="str">
        <f t="shared" si="0"/>
        <v>WOOD PRODUCTS FOR DOMESTIC/DECORATIVE USE</v>
      </c>
      <c r="K21" s="211"/>
      <c r="L21" s="241"/>
      <c r="M21" s="241"/>
      <c r="N21" s="212"/>
    </row>
    <row r="22" spans="1:14" s="18" customFormat="1" ht="21.75" customHeight="1" x14ac:dyDescent="0.15">
      <c r="A22" s="773">
        <v>13.4</v>
      </c>
      <c r="B22" s="404" t="s">
        <v>116</v>
      </c>
      <c r="C22" s="779">
        <v>2851725</v>
      </c>
      <c r="D22" s="775">
        <v>3457634</v>
      </c>
      <c r="E22" s="779">
        <v>103734</v>
      </c>
      <c r="F22" s="777">
        <v>232594</v>
      </c>
      <c r="G22" s="17"/>
      <c r="H22" s="17"/>
      <c r="I22" s="436">
        <f t="shared" si="0"/>
        <v>13.4</v>
      </c>
      <c r="J22" s="97" t="str">
        <f t="shared" si="0"/>
        <v>BUILDER’S JOINERY AND CARPENTRY OF WOOD</v>
      </c>
      <c r="K22" s="211"/>
      <c r="L22" s="241"/>
      <c r="M22" s="241"/>
      <c r="N22" s="212"/>
    </row>
    <row r="23" spans="1:14" s="18" customFormat="1" ht="21.75" customHeight="1" x14ac:dyDescent="0.15">
      <c r="A23" s="773">
        <v>13.5</v>
      </c>
      <c r="B23" s="276" t="s">
        <v>117</v>
      </c>
      <c r="C23" s="779">
        <v>46163777</v>
      </c>
      <c r="D23" s="775">
        <v>29796139</v>
      </c>
      <c r="E23" s="779">
        <v>676747</v>
      </c>
      <c r="F23" s="777">
        <v>1269050</v>
      </c>
      <c r="G23" s="17"/>
      <c r="H23" s="17"/>
      <c r="I23" s="436">
        <f t="shared" si="0"/>
        <v>13.5</v>
      </c>
      <c r="J23" s="116" t="str">
        <f t="shared" si="0"/>
        <v>WOODEN FURNITURE</v>
      </c>
      <c r="K23" s="219"/>
      <c r="L23" s="470"/>
      <c r="M23" s="470"/>
      <c r="N23" s="220"/>
    </row>
    <row r="24" spans="1:14" s="18" customFormat="1" ht="21.75" customHeight="1" x14ac:dyDescent="0.15">
      <c r="A24" s="773">
        <v>13.6</v>
      </c>
      <c r="B24" s="783" t="s">
        <v>407</v>
      </c>
      <c r="C24" s="776"/>
      <c r="D24" s="775"/>
      <c r="E24" s="776"/>
      <c r="F24" s="777"/>
      <c r="G24" s="17"/>
      <c r="H24" s="17"/>
      <c r="I24" s="436">
        <f t="shared" si="0"/>
        <v>13.6</v>
      </c>
      <c r="J24" s="97" t="str">
        <f t="shared" si="0"/>
        <v>PREFABRICATED BUILDINGS OF WOOD</v>
      </c>
      <c r="K24" s="211"/>
      <c r="L24" s="241"/>
      <c r="M24" s="241"/>
      <c r="N24" s="212"/>
    </row>
    <row r="25" spans="1:14" s="18" customFormat="1" ht="21.75" customHeight="1" x14ac:dyDescent="0.15">
      <c r="A25" s="782">
        <v>13.7</v>
      </c>
      <c r="B25" s="784" t="s">
        <v>115</v>
      </c>
      <c r="C25" s="779"/>
      <c r="D25" s="775"/>
      <c r="E25" s="779"/>
      <c r="F25" s="777"/>
      <c r="G25" s="17"/>
      <c r="H25" s="17"/>
      <c r="I25" s="436">
        <f>A25</f>
        <v>13.7</v>
      </c>
      <c r="J25" s="97" t="str">
        <f>B25</f>
        <v>OTHER MANUFACTURED WOOD PRODUCTS</v>
      </c>
      <c r="K25" s="211"/>
      <c r="L25" s="241"/>
      <c r="M25" s="241"/>
      <c r="N25" s="212"/>
    </row>
    <row r="26" spans="1:14" s="18" customFormat="1" ht="21.75" customHeight="1" x14ac:dyDescent="0.15">
      <c r="A26" s="785">
        <v>14</v>
      </c>
      <c r="B26" s="1279" t="s">
        <v>118</v>
      </c>
      <c r="C26" s="1280"/>
      <c r="D26" s="1280"/>
      <c r="E26" s="1280"/>
      <c r="F26" s="1281"/>
      <c r="G26" s="17"/>
      <c r="H26" s="17"/>
      <c r="I26" s="723">
        <f t="shared" si="0"/>
        <v>14</v>
      </c>
      <c r="J26" s="1282" t="str">
        <f t="shared" si="0"/>
        <v>SECONDARY PAPER PRODUCTS</v>
      </c>
      <c r="K26" s="1280" t="s">
        <v>0</v>
      </c>
      <c r="L26" s="1280" t="s">
        <v>0</v>
      </c>
      <c r="M26" s="1280" t="s">
        <v>0</v>
      </c>
      <c r="N26" s="1281" t="s">
        <v>0</v>
      </c>
    </row>
    <row r="27" spans="1:14" s="18" customFormat="1" ht="21.75" customHeight="1" x14ac:dyDescent="0.15">
      <c r="A27" s="773">
        <v>14.1</v>
      </c>
      <c r="B27" s="96" t="s">
        <v>119</v>
      </c>
      <c r="C27" s="776"/>
      <c r="D27" s="775"/>
      <c r="E27" s="776"/>
      <c r="F27" s="777"/>
      <c r="G27" s="17"/>
      <c r="H27" s="17"/>
      <c r="I27" s="436">
        <f t="shared" si="0"/>
        <v>14.1</v>
      </c>
      <c r="J27" s="37" t="str">
        <f t="shared" si="0"/>
        <v>COMPOSITE PAPER AND PAPERBOARD</v>
      </c>
      <c r="K27" s="211"/>
      <c r="L27" s="241"/>
      <c r="M27" s="241"/>
      <c r="N27" s="212"/>
    </row>
    <row r="28" spans="1:14" s="18" customFormat="1" ht="21.75" customHeight="1" x14ac:dyDescent="0.15">
      <c r="A28" s="773">
        <v>14.2</v>
      </c>
      <c r="B28" s="786" t="s">
        <v>120</v>
      </c>
      <c r="C28" s="776"/>
      <c r="D28" s="775"/>
      <c r="E28" s="776"/>
      <c r="F28" s="777"/>
      <c r="G28" s="17"/>
      <c r="H28" s="17"/>
      <c r="I28" s="436">
        <f t="shared" si="0"/>
        <v>14.2</v>
      </c>
      <c r="J28" s="37" t="str">
        <f t="shared" si="0"/>
        <v>SPECIAL COATED PAPER AND PULP PRODUCTS</v>
      </c>
      <c r="K28" s="211"/>
      <c r="L28" s="241"/>
      <c r="M28" s="241"/>
      <c r="N28" s="212"/>
    </row>
    <row r="29" spans="1:14" s="18" customFormat="1" ht="21.75" customHeight="1" x14ac:dyDescent="0.15">
      <c r="A29" s="773">
        <v>14.3</v>
      </c>
      <c r="B29" s="786" t="s">
        <v>121</v>
      </c>
      <c r="C29" s="787"/>
      <c r="D29" s="775"/>
      <c r="E29" s="787"/>
      <c r="F29" s="777"/>
      <c r="G29" s="17"/>
      <c r="H29" s="17"/>
      <c r="I29" s="436">
        <f t="shared" si="0"/>
        <v>14.3</v>
      </c>
      <c r="J29" s="37" t="str">
        <f t="shared" si="0"/>
        <v>HOUSEHOLD AND SANITARY PAPER, READY FOR USE</v>
      </c>
      <c r="K29" s="211"/>
      <c r="L29" s="241"/>
      <c r="M29" s="241"/>
      <c r="N29" s="212"/>
    </row>
    <row r="30" spans="1:14" s="18" customFormat="1" ht="21.75" customHeight="1" x14ac:dyDescent="0.15">
      <c r="A30" s="773">
        <v>14.4</v>
      </c>
      <c r="B30" s="96" t="s">
        <v>122</v>
      </c>
      <c r="C30" s="776"/>
      <c r="D30" s="775"/>
      <c r="E30" s="776"/>
      <c r="F30" s="777"/>
      <c r="G30" s="17"/>
      <c r="H30" s="17"/>
      <c r="I30" s="436">
        <f t="shared" si="0"/>
        <v>14.4</v>
      </c>
      <c r="J30" s="45" t="str">
        <f t="shared" si="0"/>
        <v>PACKAGING CARTONS, BOXES ETC.</v>
      </c>
      <c r="K30" s="219"/>
      <c r="L30" s="470"/>
      <c r="M30" s="470"/>
      <c r="N30" s="220"/>
    </row>
    <row r="31" spans="1:14" s="18" customFormat="1" ht="21.75" customHeight="1" x14ac:dyDescent="0.15">
      <c r="A31" s="788">
        <v>14.5</v>
      </c>
      <c r="B31" s="98" t="s">
        <v>123</v>
      </c>
      <c r="C31" s="776"/>
      <c r="D31" s="775"/>
      <c r="E31" s="776"/>
      <c r="F31" s="777"/>
      <c r="G31" s="17"/>
      <c r="H31" s="17"/>
      <c r="I31" s="436">
        <f t="shared" si="0"/>
        <v>14.5</v>
      </c>
      <c r="J31" s="279" t="str">
        <f t="shared" si="0"/>
        <v>OTHER ARTICLES OF PAPER AND PAPERBOARD, READY FOR USE</v>
      </c>
      <c r="K31" s="211" t="str">
        <f>IF(AND(ISNUMBER(SUM(C32:C34)),ISNUMBER(C31)),IF(C31&lt;SUM(C32:C34),"&lt; subitems!","OK"),"")</f>
        <v/>
      </c>
      <c r="L31" s="241" t="str">
        <f>IF(AND(ISNUMBER(SUM(D32:D34)),ISNUMBER(D31)),IF(D31&lt;SUM(D32:D34),"&lt; subitems!","OK"),"")</f>
        <v/>
      </c>
      <c r="M31" s="241" t="str">
        <f>IF(AND(ISNUMBER(SUM(E32:E34)),ISNUMBER(E31)),IF(E31&lt;SUM(E32:E34),"&lt; subitems!","OK"),"")</f>
        <v/>
      </c>
      <c r="N31" s="212" t="str">
        <f>IF(AND(ISNUMBER(SUM(F32:F34)),ISNUMBER(F31)),IF(F31&lt;SUM(F32:F34),"&lt; subitems!","OK"),"")</f>
        <v/>
      </c>
    </row>
    <row r="32" spans="1:14" s="18" customFormat="1" ht="21.75" customHeight="1" x14ac:dyDescent="0.15">
      <c r="A32" s="773" t="s">
        <v>408</v>
      </c>
      <c r="B32" s="277" t="s">
        <v>124</v>
      </c>
      <c r="C32" s="776"/>
      <c r="D32" s="775"/>
      <c r="E32" s="776"/>
      <c r="F32" s="777"/>
      <c r="G32" s="17"/>
      <c r="H32" s="17"/>
      <c r="I32" s="436" t="str">
        <f t="shared" si="0"/>
        <v>14.5.1</v>
      </c>
      <c r="J32" s="41" t="str">
        <f t="shared" si="0"/>
        <v>of which: PRINTING AND WRITING PAPER, READY FOR USE</v>
      </c>
      <c r="K32" s="211"/>
      <c r="L32" s="241"/>
      <c r="M32" s="241"/>
      <c r="N32" s="212"/>
    </row>
    <row r="33" spans="1:14" s="18" customFormat="1" ht="21.75" customHeight="1" x14ac:dyDescent="0.15">
      <c r="A33" s="773" t="s">
        <v>409</v>
      </c>
      <c r="B33" s="277" t="s">
        <v>125</v>
      </c>
      <c r="C33" s="776"/>
      <c r="D33" s="775"/>
      <c r="E33" s="776"/>
      <c r="F33" s="777"/>
      <c r="G33" s="17"/>
      <c r="H33" s="17"/>
      <c r="I33" s="436" t="str">
        <f t="shared" si="0"/>
        <v>14.5.2</v>
      </c>
      <c r="J33" s="41" t="str">
        <f t="shared" si="0"/>
        <v>of which: ARTICLES, MOULDED OR PRESSED FROM PULP</v>
      </c>
      <c r="K33" s="211"/>
      <c r="L33" s="241"/>
      <c r="M33" s="241"/>
      <c r="N33" s="212"/>
    </row>
    <row r="34" spans="1:14" s="18" customFormat="1" ht="21.75" customHeight="1" thickBot="1" x14ac:dyDescent="0.2">
      <c r="A34" s="789" t="s">
        <v>410</v>
      </c>
      <c r="B34" s="278" t="s">
        <v>126</v>
      </c>
      <c r="C34" s="790"/>
      <c r="D34" s="791"/>
      <c r="E34" s="790"/>
      <c r="F34" s="792"/>
      <c r="G34" s="17"/>
      <c r="H34" s="17"/>
      <c r="I34" s="437" t="str">
        <f t="shared" si="0"/>
        <v>14.5.3</v>
      </c>
      <c r="J34" s="99" t="str">
        <f t="shared" si="0"/>
        <v>of which: FILTER PAPER AND PAPERBOARD, READY FOR USE</v>
      </c>
      <c r="K34" s="225"/>
      <c r="L34" s="438"/>
      <c r="M34" s="438"/>
      <c r="N34" s="226"/>
    </row>
    <row r="35" spans="1:14" ht="15" customHeight="1" x14ac:dyDescent="0.25">
      <c r="A35" s="100"/>
      <c r="B35" s="293"/>
      <c r="C35" s="293"/>
      <c r="D35" s="93"/>
      <c r="E35" s="93"/>
      <c r="F35" s="93"/>
      <c r="G35" s="11"/>
      <c r="H35" s="11"/>
      <c r="I35" s="169" t="s">
        <v>0</v>
      </c>
    </row>
    <row r="36" spans="1:14" ht="12.75" customHeight="1" x14ac:dyDescent="0.2">
      <c r="A36" s="100"/>
      <c r="B36" s="292"/>
      <c r="C36" s="94"/>
      <c r="D36" s="94"/>
      <c r="E36" s="94"/>
      <c r="F36" s="94"/>
      <c r="G36" s="11"/>
      <c r="H36" s="11"/>
    </row>
    <row r="37" spans="1:14" ht="12.75" customHeight="1" x14ac:dyDescent="0.2">
      <c r="A37" s="100"/>
      <c r="B37" s="94"/>
      <c r="C37" s="94"/>
      <c r="D37" s="94"/>
      <c r="E37" s="94"/>
      <c r="F37" s="94"/>
      <c r="G37" s="11"/>
      <c r="H37" s="11"/>
    </row>
    <row r="38" spans="1:14" ht="12.75" customHeight="1" x14ac:dyDescent="0.2">
      <c r="A38" s="100"/>
      <c r="B38" s="94"/>
      <c r="C38" s="94"/>
      <c r="D38" s="94"/>
      <c r="E38" s="94"/>
      <c r="F38" s="94"/>
      <c r="G38" s="11"/>
      <c r="H38" s="11"/>
    </row>
    <row r="39" spans="1:14" ht="12.75" customHeight="1" x14ac:dyDescent="0.2">
      <c r="A39" s="100"/>
      <c r="B39" s="94"/>
      <c r="C39" s="94"/>
      <c r="D39" s="94"/>
      <c r="E39" s="94"/>
      <c r="F39" s="94"/>
      <c r="G39" s="11"/>
      <c r="H39" s="11"/>
    </row>
    <row r="40" spans="1:14" ht="12.75" customHeight="1" x14ac:dyDescent="0.2">
      <c r="A40" s="100"/>
      <c r="B40" s="94"/>
      <c r="C40" s="94"/>
      <c r="D40" s="94"/>
      <c r="E40" s="94"/>
      <c r="F40" s="94"/>
      <c r="G40" s="11"/>
      <c r="H40" s="11"/>
    </row>
    <row r="41" spans="1:14" ht="12.75" customHeight="1" x14ac:dyDescent="0.2">
      <c r="A41" s="100"/>
      <c r="B41" s="94"/>
      <c r="C41" s="94"/>
      <c r="D41" s="94"/>
      <c r="E41" s="94"/>
      <c r="F41" s="94"/>
      <c r="G41" s="11"/>
      <c r="H41" s="11"/>
    </row>
    <row r="42" spans="1:14" ht="12.75" customHeight="1" x14ac:dyDescent="0.2">
      <c r="A42" s="100"/>
      <c r="B42" s="94"/>
      <c r="C42" s="94"/>
      <c r="D42" s="94"/>
      <c r="E42" s="94"/>
      <c r="F42" s="94"/>
      <c r="G42" s="11"/>
      <c r="H42" s="11"/>
    </row>
    <row r="43" spans="1:14" ht="12.75" customHeight="1" x14ac:dyDescent="0.2">
      <c r="A43" s="100"/>
      <c r="B43" s="94"/>
      <c r="C43" s="94"/>
      <c r="D43" s="94"/>
      <c r="E43" s="94"/>
      <c r="F43" s="94"/>
    </row>
    <row r="44" spans="1:14" ht="12.75" customHeight="1" x14ac:dyDescent="0.2">
      <c r="A44" s="100"/>
      <c r="B44" s="94"/>
      <c r="C44" s="94"/>
      <c r="D44" s="94"/>
      <c r="E44" s="94"/>
      <c r="F44" s="94"/>
    </row>
    <row r="45" spans="1:14" ht="12.75" customHeight="1" x14ac:dyDescent="0.2">
      <c r="A45" s="100"/>
      <c r="B45" s="94"/>
      <c r="C45" s="94"/>
      <c r="D45" s="94"/>
      <c r="E45" s="94"/>
      <c r="F45" s="94"/>
    </row>
    <row r="65" spans="13:16" ht="12.75" customHeight="1" x14ac:dyDescent="0.2">
      <c r="M65" s="242" t="s">
        <v>0</v>
      </c>
      <c r="N65" s="242" t="s">
        <v>0</v>
      </c>
      <c r="O65" s="16" t="s">
        <v>0</v>
      </c>
      <c r="P65" s="16" t="s">
        <v>0</v>
      </c>
    </row>
  </sheetData>
  <sheetProtection sheet="1" objects="1" scenarios="1"/>
  <mergeCells count="15">
    <mergeCell ref="B26:F26"/>
    <mergeCell ref="E2:F2"/>
    <mergeCell ref="E5:G5"/>
    <mergeCell ref="J26:N26"/>
    <mergeCell ref="M13:N13"/>
    <mergeCell ref="K11:L11"/>
    <mergeCell ref="B6:C7"/>
    <mergeCell ref="B8:C8"/>
    <mergeCell ref="B9:C9"/>
    <mergeCell ref="B15:F15"/>
    <mergeCell ref="J15:N15"/>
    <mergeCell ref="C13:D13"/>
    <mergeCell ref="E13:F13"/>
    <mergeCell ref="K13:L13"/>
    <mergeCell ref="I10:J1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7" orientation="landscape" horizontalDpi="300" verticalDpi="300" r:id="rId1"/>
  <headerFooter alignWithMargins="0"/>
  <colBreaks count="1" manualBreakCount="1">
    <brk id="6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45"/>
  <sheetViews>
    <sheetView showGridLines="0" zoomScale="85" zoomScaleNormal="85" zoomScaleSheetLayoutView="100" workbookViewId="0"/>
  </sheetViews>
  <sheetFormatPr defaultRowHeight="12" x14ac:dyDescent="0.15"/>
  <cols>
    <col min="1" max="1" width="9.75" customWidth="1"/>
    <col min="2" max="2" width="29" bestFit="1" customWidth="1"/>
    <col min="3" max="3" width="14.625" customWidth="1"/>
    <col min="4" max="4" width="54.625" customWidth="1"/>
    <col min="5" max="5" width="11.625" customWidth="1"/>
    <col min="6" max="13" width="15.125" customWidth="1"/>
    <col min="14" max="19" width="1.625" customWidth="1"/>
    <col min="20" max="23" width="2.375" customWidth="1"/>
    <col min="24" max="24" width="1.75" customWidth="1"/>
    <col min="25" max="25" width="13.375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69.75" customWidth="1"/>
    <col min="31" max="31" width="10.75" customWidth="1"/>
    <col min="32" max="38" width="13.375" customWidth="1"/>
    <col min="39" max="39" width="19" customWidth="1"/>
  </cols>
  <sheetData>
    <row r="1" spans="1:39" ht="16.5" thickBot="1" x14ac:dyDescent="0.3">
      <c r="A1" s="380" t="s">
        <v>0</v>
      </c>
      <c r="B1" s="311"/>
      <c r="C1" s="311" t="s">
        <v>0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</row>
    <row r="2" spans="1:39" ht="17.100000000000001" customHeight="1" x14ac:dyDescent="0.25">
      <c r="A2" s="405" t="s">
        <v>0</v>
      </c>
      <c r="B2" s="314"/>
      <c r="C2" s="314"/>
      <c r="D2" s="315"/>
      <c r="E2" s="315"/>
      <c r="F2" s="315"/>
      <c r="G2" s="315"/>
      <c r="H2" s="316" t="s">
        <v>62</v>
      </c>
      <c r="I2" s="1294" t="s">
        <v>0</v>
      </c>
      <c r="J2" s="1294"/>
      <c r="K2" s="383" t="s">
        <v>9</v>
      </c>
      <c r="L2" s="1295"/>
      <c r="M2" s="1296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407" t="s">
        <v>0</v>
      </c>
      <c r="AE2" s="313"/>
      <c r="AG2" s="313"/>
      <c r="AH2" s="313"/>
      <c r="AI2" s="313"/>
      <c r="AJ2" s="313"/>
      <c r="AK2" s="313"/>
      <c r="AL2" s="313"/>
      <c r="AM2" s="313"/>
    </row>
    <row r="3" spans="1:39" ht="17.100000000000001" customHeight="1" x14ac:dyDescent="0.25">
      <c r="A3" s="317"/>
      <c r="B3" s="318" t="s">
        <v>0</v>
      </c>
      <c r="C3" s="318"/>
      <c r="D3" s="319"/>
      <c r="E3" s="319"/>
      <c r="F3" s="319"/>
      <c r="G3" s="319"/>
      <c r="H3" s="1297" t="s">
        <v>14</v>
      </c>
      <c r="I3" s="1242"/>
      <c r="J3" s="1242"/>
      <c r="K3" s="321"/>
      <c r="L3" s="322"/>
      <c r="M3" s="32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G3" s="313"/>
      <c r="AH3" s="313"/>
      <c r="AI3" s="313"/>
      <c r="AJ3" s="313"/>
      <c r="AK3" s="313"/>
      <c r="AL3" s="313"/>
      <c r="AM3" s="313"/>
    </row>
    <row r="4" spans="1:39" ht="17.100000000000001" customHeight="1" x14ac:dyDescent="0.25">
      <c r="A4" s="317"/>
      <c r="B4" s="318" t="s">
        <v>0</v>
      </c>
      <c r="C4" s="318"/>
      <c r="D4" s="319"/>
      <c r="E4" s="319"/>
      <c r="F4" s="319"/>
      <c r="G4" s="319"/>
      <c r="H4" s="1298" t="s">
        <v>0</v>
      </c>
      <c r="I4" s="1299"/>
      <c r="J4" s="1299"/>
      <c r="K4" s="1299"/>
      <c r="L4" s="1299"/>
      <c r="M4" s="1300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G4" s="313"/>
      <c r="AH4" s="313"/>
      <c r="AI4" s="313"/>
      <c r="AJ4" s="313"/>
      <c r="AK4" s="313"/>
      <c r="AL4" s="313"/>
      <c r="AM4" s="313"/>
    </row>
    <row r="5" spans="1:39" ht="17.100000000000001" customHeight="1" x14ac:dyDescent="0.25">
      <c r="A5" s="317"/>
      <c r="B5" s="318"/>
      <c r="C5" s="318"/>
      <c r="D5" s="1302" t="s">
        <v>556</v>
      </c>
      <c r="E5" s="1303"/>
      <c r="F5" s="1303"/>
      <c r="G5" s="1304"/>
      <c r="H5" s="1297" t="s">
        <v>10</v>
      </c>
      <c r="I5" s="1242"/>
      <c r="J5" s="322"/>
      <c r="K5" s="322"/>
      <c r="L5" s="322"/>
      <c r="M5" s="323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407" t="s">
        <v>91</v>
      </c>
      <c r="AE5" s="324"/>
      <c r="AF5" s="313" t="s">
        <v>88</v>
      </c>
      <c r="AG5" s="324"/>
      <c r="AH5" s="324"/>
      <c r="AI5" s="324"/>
      <c r="AJ5" s="324"/>
      <c r="AK5" s="324"/>
      <c r="AL5" s="324"/>
      <c r="AM5" s="324"/>
    </row>
    <row r="6" spans="1:39" ht="17.100000000000001" customHeight="1" x14ac:dyDescent="0.25">
      <c r="A6" s="317"/>
      <c r="B6" s="325" t="s">
        <v>0</v>
      </c>
      <c r="C6" s="325"/>
      <c r="D6" s="1303"/>
      <c r="E6" s="1303"/>
      <c r="F6" s="1303"/>
      <c r="G6" s="1304"/>
      <c r="H6" s="1298" t="s">
        <v>0</v>
      </c>
      <c r="I6" s="1299"/>
      <c r="J6" s="1299"/>
      <c r="K6" s="1299"/>
      <c r="L6" s="1299"/>
      <c r="M6" s="1300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406" t="s">
        <v>89</v>
      </c>
      <c r="AG6" s="313"/>
      <c r="AH6" s="313"/>
      <c r="AI6" s="313"/>
      <c r="AJ6" s="313"/>
      <c r="AK6" s="313"/>
      <c r="AL6" s="313"/>
      <c r="AM6" s="313"/>
    </row>
    <row r="7" spans="1:39" ht="17.100000000000001" customHeight="1" x14ac:dyDescent="0.3">
      <c r="A7" s="317"/>
      <c r="B7" s="318"/>
      <c r="C7" s="318"/>
      <c r="D7" s="1305" t="s">
        <v>127</v>
      </c>
      <c r="E7" s="1306"/>
      <c r="F7" s="1306"/>
      <c r="G7" s="1306"/>
      <c r="H7" s="326" t="s">
        <v>11</v>
      </c>
      <c r="I7" s="1310"/>
      <c r="J7" s="1310"/>
      <c r="K7" s="381" t="s">
        <v>12</v>
      </c>
      <c r="L7" s="1310"/>
      <c r="M7" s="1311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406" t="s">
        <v>90</v>
      </c>
      <c r="AG7" s="313"/>
      <c r="AH7" s="313"/>
      <c r="AI7" s="313"/>
      <c r="AJ7" s="313"/>
      <c r="AK7" s="313"/>
      <c r="AL7" s="313"/>
      <c r="AM7" s="313"/>
    </row>
    <row r="8" spans="1:39" ht="17.100000000000001" customHeight="1" x14ac:dyDescent="0.3">
      <c r="A8" s="317"/>
      <c r="B8" s="318"/>
      <c r="C8" s="318"/>
      <c r="D8" s="1305"/>
      <c r="E8" s="1306"/>
      <c r="F8" s="1306"/>
      <c r="G8" s="1306"/>
      <c r="H8" s="320" t="s">
        <v>13</v>
      </c>
      <c r="I8" s="322"/>
      <c r="J8" s="322"/>
      <c r="K8" s="321"/>
      <c r="L8" s="322"/>
      <c r="M8" s="32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1211"/>
      <c r="AG8" s="313"/>
      <c r="AH8" s="313"/>
      <c r="AI8" s="313"/>
      <c r="AJ8" s="313"/>
      <c r="AK8" s="313"/>
      <c r="AL8" s="313"/>
      <c r="AM8" s="313"/>
    </row>
    <row r="9" spans="1:39" ht="18.75" x14ac:dyDescent="0.3">
      <c r="A9" s="317"/>
      <c r="B9" s="1222"/>
      <c r="C9" s="318"/>
      <c r="D9" s="1306" t="s">
        <v>0</v>
      </c>
      <c r="E9" s="1306"/>
      <c r="F9" s="1306"/>
      <c r="G9" s="1306"/>
      <c r="H9" s="1307" t="s">
        <v>0</v>
      </c>
      <c r="I9" s="1308"/>
      <c r="J9" s="1308"/>
      <c r="K9" s="1308"/>
      <c r="L9" s="1308"/>
      <c r="M9" s="1309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407" t="s">
        <v>0</v>
      </c>
      <c r="AE9" s="313"/>
      <c r="AF9" s="1212"/>
      <c r="AG9" s="313"/>
      <c r="AH9" s="313"/>
      <c r="AI9" s="313"/>
      <c r="AJ9" s="313"/>
      <c r="AK9" s="313"/>
      <c r="AL9" s="313"/>
      <c r="AM9" s="313"/>
    </row>
    <row r="10" spans="1:39" ht="20.25" x14ac:dyDescent="0.25">
      <c r="A10" s="317"/>
      <c r="B10" s="318"/>
      <c r="C10" s="318"/>
      <c r="D10" s="331" t="s">
        <v>96</v>
      </c>
      <c r="E10" s="1301" t="s">
        <v>98</v>
      </c>
      <c r="F10" s="1301"/>
      <c r="G10" s="332"/>
      <c r="H10" s="333" t="s">
        <v>0</v>
      </c>
      <c r="I10" s="334"/>
      <c r="J10" s="328"/>
      <c r="K10" s="327"/>
      <c r="L10" s="329"/>
      <c r="M10" s="330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</row>
    <row r="11" spans="1:39" ht="15.75" x14ac:dyDescent="0.25">
      <c r="A11" s="335"/>
      <c r="B11" s="336"/>
      <c r="C11" s="336"/>
      <c r="D11" s="319"/>
      <c r="E11" s="319"/>
      <c r="F11" s="337"/>
      <c r="G11" s="337"/>
      <c r="H11" s="337"/>
      <c r="I11" s="337"/>
      <c r="J11" s="338" t="s">
        <v>0</v>
      </c>
      <c r="K11" s="339"/>
      <c r="L11" s="319"/>
      <c r="M11" s="340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</row>
    <row r="12" spans="1:39" ht="15.75" x14ac:dyDescent="0.25">
      <c r="A12" s="408" t="s">
        <v>0</v>
      </c>
      <c r="B12" s="342" t="s">
        <v>0</v>
      </c>
      <c r="C12" s="342"/>
      <c r="D12" s="343"/>
      <c r="E12" s="342"/>
      <c r="F12" s="1312" t="s">
        <v>2</v>
      </c>
      <c r="G12" s="1313"/>
      <c r="H12" s="1313"/>
      <c r="I12" s="1314"/>
      <c r="J12" s="1313" t="s">
        <v>5</v>
      </c>
      <c r="K12" s="1313"/>
      <c r="L12" s="1313"/>
      <c r="M12" s="1315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408" t="s">
        <v>0</v>
      </c>
      <c r="AB12" s="342" t="s">
        <v>0</v>
      </c>
      <c r="AC12" s="342"/>
      <c r="AD12" s="343"/>
      <c r="AE12" s="342"/>
      <c r="AF12" s="1312" t="s">
        <v>2</v>
      </c>
      <c r="AG12" s="1313"/>
      <c r="AH12" s="1313"/>
      <c r="AI12" s="1314"/>
      <c r="AJ12" s="1313" t="s">
        <v>5</v>
      </c>
      <c r="AK12" s="1313"/>
      <c r="AL12" s="1313"/>
      <c r="AM12" s="1315"/>
    </row>
    <row r="13" spans="1:39" ht="15.75" x14ac:dyDescent="0.25">
      <c r="A13" s="341" t="s">
        <v>15</v>
      </c>
      <c r="B13" s="344" t="s">
        <v>82</v>
      </c>
      <c r="C13" s="409" t="s">
        <v>82</v>
      </c>
      <c r="D13" s="345"/>
      <c r="E13" s="410" t="s">
        <v>42</v>
      </c>
      <c r="F13" s="1316">
        <v>2019</v>
      </c>
      <c r="G13" s="1317"/>
      <c r="H13" s="1318">
        <f>F13+1</f>
        <v>2020</v>
      </c>
      <c r="I13" s="1319"/>
      <c r="J13" s="1318">
        <f>F13</f>
        <v>2019</v>
      </c>
      <c r="K13" s="1319"/>
      <c r="L13" s="1320">
        <f>H13</f>
        <v>2020</v>
      </c>
      <c r="M13" s="1321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41" t="s">
        <v>15</v>
      </c>
      <c r="AB13" s="344" t="s">
        <v>82</v>
      </c>
      <c r="AC13" s="409" t="s">
        <v>82</v>
      </c>
      <c r="AD13" s="345"/>
      <c r="AE13" s="410" t="s">
        <v>42</v>
      </c>
      <c r="AF13" s="1318">
        <f>F13</f>
        <v>2019</v>
      </c>
      <c r="AG13" s="1319"/>
      <c r="AH13" s="1318">
        <f>H13</f>
        <v>2020</v>
      </c>
      <c r="AI13" s="1319"/>
      <c r="AJ13" s="1318">
        <f>J13</f>
        <v>2019</v>
      </c>
      <c r="AK13" s="1319"/>
      <c r="AL13" s="1320">
        <f>L13</f>
        <v>2020</v>
      </c>
      <c r="AM13" s="1321"/>
    </row>
    <row r="14" spans="1:39" ht="15.75" x14ac:dyDescent="0.25">
      <c r="A14" s="411" t="s">
        <v>6</v>
      </c>
      <c r="B14" s="793" t="s">
        <v>411</v>
      </c>
      <c r="C14" s="793" t="s">
        <v>510</v>
      </c>
      <c r="D14" s="794" t="s">
        <v>15</v>
      </c>
      <c r="E14" s="413" t="s">
        <v>7</v>
      </c>
      <c r="F14" s="346" t="s">
        <v>1</v>
      </c>
      <c r="G14" s="346" t="s">
        <v>67</v>
      </c>
      <c r="H14" s="346" t="s">
        <v>1</v>
      </c>
      <c r="I14" s="346" t="s">
        <v>67</v>
      </c>
      <c r="J14" s="346" t="s">
        <v>1</v>
      </c>
      <c r="K14" s="346" t="s">
        <v>67</v>
      </c>
      <c r="L14" s="346" t="s">
        <v>1</v>
      </c>
      <c r="M14" s="347" t="s">
        <v>67</v>
      </c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411" t="s">
        <v>6</v>
      </c>
      <c r="AB14" s="793" t="s">
        <v>411</v>
      </c>
      <c r="AC14" s="793" t="s">
        <v>510</v>
      </c>
      <c r="AD14" s="412" t="s">
        <v>15</v>
      </c>
      <c r="AE14" s="413" t="s">
        <v>7</v>
      </c>
      <c r="AF14" s="346" t="s">
        <v>1</v>
      </c>
      <c r="AG14" s="346" t="s">
        <v>67</v>
      </c>
      <c r="AH14" s="346" t="s">
        <v>1</v>
      </c>
      <c r="AI14" s="346" t="s">
        <v>67</v>
      </c>
      <c r="AJ14" s="346" t="s">
        <v>1</v>
      </c>
      <c r="AK14" s="346" t="s">
        <v>67</v>
      </c>
      <c r="AL14" s="346" t="s">
        <v>1</v>
      </c>
      <c r="AM14" s="347" t="s">
        <v>67</v>
      </c>
    </row>
    <row r="15" spans="1:39" ht="30" x14ac:dyDescent="0.15">
      <c r="A15" s="598" t="s">
        <v>20</v>
      </c>
      <c r="B15" s="795" t="s">
        <v>426</v>
      </c>
      <c r="C15" s="599"/>
      <c r="D15" s="600" t="s">
        <v>310</v>
      </c>
      <c r="E15" s="601" t="s">
        <v>100</v>
      </c>
      <c r="F15" s="796"/>
      <c r="G15" s="797"/>
      <c r="H15" s="796"/>
      <c r="I15" s="798"/>
      <c r="J15" s="796"/>
      <c r="K15" s="798"/>
      <c r="L15" s="796"/>
      <c r="M15" s="799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598" t="s">
        <v>20</v>
      </c>
      <c r="AB15" s="795" t="s">
        <v>426</v>
      </c>
      <c r="AC15" s="599"/>
      <c r="AD15" s="600" t="s">
        <v>310</v>
      </c>
      <c r="AE15" s="414" t="s">
        <v>101</v>
      </c>
      <c r="AF15" s="416" t="str">
        <f>IF(F15='JQ2 | Primary Products | Trade'!D16,"","does not match JQ2")</f>
        <v/>
      </c>
      <c r="AG15" s="417" t="str">
        <f>IF(G15='JQ2 | Primary Products | Trade'!E16,"","does not match JQ2")</f>
        <v/>
      </c>
      <c r="AH15" s="416" t="str">
        <f>IF(H15='JQ2 | Primary Products | Trade'!F16,"","does not match JQ2")</f>
        <v/>
      </c>
      <c r="AI15" s="418" t="str">
        <f>IF(I15='JQ2 | Primary Products | Trade'!G16,"","does not match JQ2")</f>
        <v/>
      </c>
      <c r="AJ15" s="416" t="str">
        <f>IF(J15='JQ2 | Primary Products | Trade'!H16,"","does not match JQ2")</f>
        <v/>
      </c>
      <c r="AK15" s="418" t="str">
        <f>IF(K15='JQ2 | Primary Products | Trade'!I16,"","does not match JQ2")</f>
        <v/>
      </c>
      <c r="AL15" s="416" t="str">
        <f>IF(L15='JQ2 | Primary Products | Trade'!J16,"","does not match JQ2")</f>
        <v/>
      </c>
      <c r="AM15" s="419" t="str">
        <f>IF(M15='JQ2 | Primary Products | Trade'!K16,"","does not match JQ2")</f>
        <v/>
      </c>
    </row>
    <row r="16" spans="1:39" ht="18" x14ac:dyDescent="0.15">
      <c r="A16" s="602"/>
      <c r="B16" s="1213" t="s">
        <v>511</v>
      </c>
      <c r="C16" s="603"/>
      <c r="D16" s="604" t="s">
        <v>522</v>
      </c>
      <c r="E16" s="605" t="s">
        <v>100</v>
      </c>
      <c r="F16" s="800"/>
      <c r="G16" s="801"/>
      <c r="H16" s="800"/>
      <c r="I16" s="802"/>
      <c r="J16" s="800"/>
      <c r="K16" s="802"/>
      <c r="L16" s="800"/>
      <c r="M16" s="803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602"/>
      <c r="AB16" s="1213" t="s">
        <v>511</v>
      </c>
      <c r="AC16" s="603"/>
      <c r="AD16" s="604" t="s">
        <v>522</v>
      </c>
      <c r="AE16" s="415" t="s">
        <v>101</v>
      </c>
      <c r="AF16" s="416" t="str">
        <f>IF(AND(ISNUMBER(F16),ISNUMBER(F17),ISNUMBER(F18)),IF((F17+F18)&gt;=F16,"subitems as large as total",""),"incomplete data")</f>
        <v>incomplete data</v>
      </c>
      <c r="AG16" s="417" t="str">
        <f t="shared" ref="AG16:AM16" si="0">IF(AND(ISNUMBER(G16),ISNUMBER(G17),ISNUMBER(G18)),IF((G17+G18)&gt;=G16,"subitems as large as total",""),"incomplete data")</f>
        <v>incomplete data</v>
      </c>
      <c r="AH16" s="416" t="str">
        <f t="shared" si="0"/>
        <v>incomplete data</v>
      </c>
      <c r="AI16" s="418" t="str">
        <f t="shared" si="0"/>
        <v>incomplete data</v>
      </c>
      <c r="AJ16" s="416" t="str">
        <f t="shared" si="0"/>
        <v>incomplete data</v>
      </c>
      <c r="AK16" s="418" t="str">
        <f t="shared" si="0"/>
        <v>incomplete data</v>
      </c>
      <c r="AL16" s="416" t="str">
        <f t="shared" si="0"/>
        <v>incomplete data</v>
      </c>
      <c r="AM16" s="419" t="str">
        <f t="shared" si="0"/>
        <v>incomplete data</v>
      </c>
    </row>
    <row r="17" spans="1:39" ht="18" x14ac:dyDescent="0.15">
      <c r="A17" s="602"/>
      <c r="B17" s="1214"/>
      <c r="C17" s="821" t="s">
        <v>546</v>
      </c>
      <c r="D17" s="606" t="s">
        <v>92</v>
      </c>
      <c r="E17" s="605" t="s">
        <v>100</v>
      </c>
      <c r="F17" s="804"/>
      <c r="G17" s="805"/>
      <c r="H17" s="804"/>
      <c r="I17" s="806"/>
      <c r="J17" s="804"/>
      <c r="K17" s="806"/>
      <c r="L17" s="804"/>
      <c r="M17" s="807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602"/>
      <c r="AB17" s="1214"/>
      <c r="AC17" s="821" t="s">
        <v>546</v>
      </c>
      <c r="AD17" s="606" t="s">
        <v>92</v>
      </c>
      <c r="AE17" s="415" t="s">
        <v>101</v>
      </c>
      <c r="AF17" s="420"/>
      <c r="AG17" s="421"/>
      <c r="AH17" s="420"/>
      <c r="AI17" s="422"/>
      <c r="AJ17" s="420"/>
      <c r="AK17" s="422"/>
      <c r="AL17" s="420"/>
      <c r="AM17" s="423"/>
    </row>
    <row r="18" spans="1:39" ht="30" x14ac:dyDescent="0.15">
      <c r="A18" s="602"/>
      <c r="B18" s="607"/>
      <c r="C18" s="1215" t="s">
        <v>578</v>
      </c>
      <c r="D18" s="608" t="s">
        <v>93</v>
      </c>
      <c r="E18" s="609" t="s">
        <v>100</v>
      </c>
      <c r="F18" s="804"/>
      <c r="G18" s="805"/>
      <c r="H18" s="804"/>
      <c r="I18" s="806"/>
      <c r="J18" s="804"/>
      <c r="K18" s="806"/>
      <c r="L18" s="804"/>
      <c r="M18" s="807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602"/>
      <c r="AB18" s="607"/>
      <c r="AC18" s="1215" t="s">
        <v>578</v>
      </c>
      <c r="AD18" s="608" t="s">
        <v>93</v>
      </c>
      <c r="AE18" s="424" t="s">
        <v>101</v>
      </c>
      <c r="AF18" s="420"/>
      <c r="AG18" s="421"/>
      <c r="AH18" s="420"/>
      <c r="AI18" s="422"/>
      <c r="AJ18" s="420"/>
      <c r="AK18" s="422"/>
      <c r="AL18" s="420"/>
      <c r="AM18" s="423"/>
    </row>
    <row r="19" spans="1:39" ht="18" x14ac:dyDescent="0.15">
      <c r="A19" s="602"/>
      <c r="B19" s="614" t="s">
        <v>528</v>
      </c>
      <c r="C19" s="603"/>
      <c r="D19" s="610" t="s">
        <v>526</v>
      </c>
      <c r="E19" s="611" t="s">
        <v>100</v>
      </c>
      <c r="F19" s="808"/>
      <c r="G19" s="809"/>
      <c r="H19" s="810"/>
      <c r="I19" s="811"/>
      <c r="J19" s="810"/>
      <c r="K19" s="811"/>
      <c r="L19" s="810"/>
      <c r="M19" s="812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602"/>
      <c r="AB19" s="614" t="s">
        <v>528</v>
      </c>
      <c r="AC19" s="603"/>
      <c r="AD19" s="610" t="s">
        <v>526</v>
      </c>
      <c r="AE19" s="439" t="s">
        <v>101</v>
      </c>
      <c r="AF19" s="416" t="str">
        <f>IF(AND(ISNUMBER(F19),ISNUMBER(F20),ISNUMBER(F21)),IF((F20+F21)&gt;=F19,"subitems as large as total",""),"incomplete data")</f>
        <v>incomplete data</v>
      </c>
      <c r="AG19" s="421" t="str">
        <f t="shared" ref="AG19:AM19" si="1">IF(AND(ISNUMBER(G19),ISNUMBER(G20),ISNUMBER(G21)),IF((G20+G21)&gt;=G19,"subitems as large as total",""),"incomplete data")</f>
        <v>incomplete data</v>
      </c>
      <c r="AH19" s="420" t="str">
        <f t="shared" si="1"/>
        <v>incomplete data</v>
      </c>
      <c r="AI19" s="422" t="str">
        <f t="shared" si="1"/>
        <v>incomplete data</v>
      </c>
      <c r="AJ19" s="420" t="str">
        <f t="shared" si="1"/>
        <v>incomplete data</v>
      </c>
      <c r="AK19" s="422" t="str">
        <f t="shared" si="1"/>
        <v>incomplete data</v>
      </c>
      <c r="AL19" s="420" t="str">
        <f t="shared" si="1"/>
        <v>incomplete data</v>
      </c>
      <c r="AM19" s="423" t="str">
        <f t="shared" si="1"/>
        <v>incomplete data</v>
      </c>
    </row>
    <row r="20" spans="1:39" ht="18" x14ac:dyDescent="0.15">
      <c r="A20" s="602"/>
      <c r="B20" s="614"/>
      <c r="C20" s="821" t="s">
        <v>527</v>
      </c>
      <c r="D20" s="606" t="s">
        <v>92</v>
      </c>
      <c r="E20" s="612" t="s">
        <v>100</v>
      </c>
      <c r="F20" s="804"/>
      <c r="G20" s="805"/>
      <c r="H20" s="804"/>
      <c r="I20" s="806"/>
      <c r="J20" s="804"/>
      <c r="K20" s="806"/>
      <c r="L20" s="804"/>
      <c r="M20" s="807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602"/>
      <c r="AB20" s="614"/>
      <c r="AC20" s="821" t="s">
        <v>527</v>
      </c>
      <c r="AD20" s="606" t="s">
        <v>92</v>
      </c>
      <c r="AE20" s="440" t="s">
        <v>101</v>
      </c>
      <c r="AF20" s="420"/>
      <c r="AG20" s="421"/>
      <c r="AH20" s="420"/>
      <c r="AI20" s="422"/>
      <c r="AJ20" s="420"/>
      <c r="AK20" s="422"/>
      <c r="AL20" s="420"/>
      <c r="AM20" s="423"/>
    </row>
    <row r="21" spans="1:39" ht="30" x14ac:dyDescent="0.15">
      <c r="A21" s="602"/>
      <c r="B21" s="607"/>
      <c r="C21" s="1215" t="s">
        <v>579</v>
      </c>
      <c r="D21" s="608" t="s">
        <v>93</v>
      </c>
      <c r="E21" s="609" t="s">
        <v>100</v>
      </c>
      <c r="F21" s="804"/>
      <c r="G21" s="805"/>
      <c r="H21" s="804"/>
      <c r="I21" s="806"/>
      <c r="J21" s="804"/>
      <c r="K21" s="806"/>
      <c r="L21" s="804"/>
      <c r="M21" s="807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602"/>
      <c r="AB21" s="607"/>
      <c r="AC21" s="1215" t="s">
        <v>579</v>
      </c>
      <c r="AD21" s="608" t="s">
        <v>93</v>
      </c>
      <c r="AE21" s="424" t="s">
        <v>101</v>
      </c>
      <c r="AF21" s="420"/>
      <c r="AG21" s="421"/>
      <c r="AH21" s="420"/>
      <c r="AI21" s="422"/>
      <c r="AJ21" s="420"/>
      <c r="AK21" s="422"/>
      <c r="AL21" s="420"/>
      <c r="AM21" s="423"/>
    </row>
    <row r="22" spans="1:39" ht="60" x14ac:dyDescent="0.15">
      <c r="A22" s="598" t="s">
        <v>57</v>
      </c>
      <c r="B22" s="822" t="s">
        <v>529</v>
      </c>
      <c r="C22" s="599"/>
      <c r="D22" s="600" t="s">
        <v>311</v>
      </c>
      <c r="E22" s="601" t="s">
        <v>100</v>
      </c>
      <c r="F22" s="813"/>
      <c r="G22" s="797"/>
      <c r="H22" s="796"/>
      <c r="I22" s="798"/>
      <c r="J22" s="796"/>
      <c r="K22" s="798"/>
      <c r="L22" s="796"/>
      <c r="M22" s="799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598" t="s">
        <v>57</v>
      </c>
      <c r="AB22" s="822" t="s">
        <v>529</v>
      </c>
      <c r="AC22" s="599"/>
      <c r="AD22" s="600" t="s">
        <v>311</v>
      </c>
      <c r="AE22" s="414" t="s">
        <v>101</v>
      </c>
      <c r="AF22" s="416" t="str">
        <f>IF(F22='JQ2 | Primary Products | Trade'!D17,"","does not match JQ2")</f>
        <v/>
      </c>
      <c r="AG22" s="417" t="str">
        <f>IF(G22='JQ2 | Primary Products | Trade'!E17,"","does not match JQ2")</f>
        <v/>
      </c>
      <c r="AH22" s="416" t="str">
        <f>IF(H22='JQ2 | Primary Products | Trade'!F17,"","does not match JQ2")</f>
        <v/>
      </c>
      <c r="AI22" s="418" t="str">
        <f>IF(I22='JQ2 | Primary Products | Trade'!G17,"","does not match JQ2")</f>
        <v/>
      </c>
      <c r="AJ22" s="416" t="str">
        <f>IF(J22='JQ2 | Primary Products | Trade'!H17,"","does not match JQ2")</f>
        <v/>
      </c>
      <c r="AK22" s="418" t="str">
        <f>IF(K22='JQ2 | Primary Products | Trade'!I17,"","does not match JQ2")</f>
        <v/>
      </c>
      <c r="AL22" s="416" t="str">
        <f>IF(L22='JQ2 | Primary Products | Trade'!J17,"","does not match JQ2")</f>
        <v/>
      </c>
      <c r="AM22" s="419" t="str">
        <f>IF(M22='JQ2 | Primary Products | Trade'!K17,"","does not match JQ2")</f>
        <v/>
      </c>
    </row>
    <row r="23" spans="1:39" ht="18" x14ac:dyDescent="0.15">
      <c r="A23" s="602"/>
      <c r="B23" s="1216">
        <v>4403.91</v>
      </c>
      <c r="C23" s="603"/>
      <c r="D23" s="608" t="s">
        <v>531</v>
      </c>
      <c r="E23" s="605" t="s">
        <v>100</v>
      </c>
      <c r="F23" s="810"/>
      <c r="G23" s="809"/>
      <c r="H23" s="810"/>
      <c r="I23" s="811"/>
      <c r="J23" s="810"/>
      <c r="K23" s="811"/>
      <c r="L23" s="810"/>
      <c r="M23" s="812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602"/>
      <c r="AB23" s="1216">
        <v>4403.91</v>
      </c>
      <c r="AC23" s="603"/>
      <c r="AD23" s="608" t="s">
        <v>531</v>
      </c>
      <c r="AE23" s="415" t="s">
        <v>101</v>
      </c>
      <c r="AF23" s="416"/>
      <c r="AG23" s="421"/>
      <c r="AH23" s="420"/>
      <c r="AI23" s="422"/>
      <c r="AJ23" s="420"/>
      <c r="AK23" s="422"/>
      <c r="AL23" s="420"/>
      <c r="AM23" s="423"/>
    </row>
    <row r="24" spans="1:39" ht="18" x14ac:dyDescent="0.15">
      <c r="A24" s="602"/>
      <c r="B24" s="1216" t="s">
        <v>580</v>
      </c>
      <c r="C24" s="603"/>
      <c r="D24" s="618" t="s">
        <v>532</v>
      </c>
      <c r="E24" s="605" t="s">
        <v>100</v>
      </c>
      <c r="F24" s="800"/>
      <c r="G24" s="801"/>
      <c r="H24" s="800"/>
      <c r="I24" s="802"/>
      <c r="J24" s="800"/>
      <c r="K24" s="802"/>
      <c r="L24" s="800"/>
      <c r="M24" s="803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602"/>
      <c r="AB24" s="1216" t="s">
        <v>580</v>
      </c>
      <c r="AC24" s="603"/>
      <c r="AD24" s="618" t="s">
        <v>532</v>
      </c>
      <c r="AE24" s="415" t="s">
        <v>101</v>
      </c>
      <c r="AF24" s="416"/>
      <c r="AG24" s="417"/>
      <c r="AH24" s="416"/>
      <c r="AI24" s="418"/>
      <c r="AJ24" s="416"/>
      <c r="AK24" s="418"/>
      <c r="AL24" s="416"/>
      <c r="AM24" s="419"/>
    </row>
    <row r="25" spans="1:39" ht="18" x14ac:dyDescent="0.15">
      <c r="A25" s="602"/>
      <c r="B25" s="1213" t="s">
        <v>521</v>
      </c>
      <c r="C25" s="603"/>
      <c r="D25" s="606" t="s">
        <v>533</v>
      </c>
      <c r="E25" s="605" t="s">
        <v>100</v>
      </c>
      <c r="F25" s="810"/>
      <c r="G25" s="809"/>
      <c r="H25" s="810"/>
      <c r="I25" s="811"/>
      <c r="J25" s="810"/>
      <c r="K25" s="811"/>
      <c r="L25" s="810"/>
      <c r="M25" s="812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602"/>
      <c r="AB25" s="1213" t="s">
        <v>521</v>
      </c>
      <c r="AC25" s="603"/>
      <c r="AD25" s="606" t="s">
        <v>533</v>
      </c>
      <c r="AE25" s="415" t="s">
        <v>101</v>
      </c>
      <c r="AF25" s="416" t="str">
        <f>IF(AND(ISNUMBER(F25),ISNUMBER(F26),ISNUMBER(F27)),IF((F26+F27)&gt;=F25,"subitems as large as total",""),"incomplete data")</f>
        <v>incomplete data</v>
      </c>
      <c r="AG25" s="421" t="str">
        <f t="shared" ref="AG25:AM25" si="2">IF(AND(ISNUMBER(G25),ISNUMBER(G26),ISNUMBER(G27)),IF((G26+G27)&gt;=G25,"subitems as large as total",""),"incomplete data")</f>
        <v>incomplete data</v>
      </c>
      <c r="AH25" s="420" t="str">
        <f t="shared" si="2"/>
        <v>incomplete data</v>
      </c>
      <c r="AI25" s="422" t="str">
        <f t="shared" si="2"/>
        <v>incomplete data</v>
      </c>
      <c r="AJ25" s="420" t="str">
        <f t="shared" si="2"/>
        <v>incomplete data</v>
      </c>
      <c r="AK25" s="422" t="str">
        <f t="shared" si="2"/>
        <v>incomplete data</v>
      </c>
      <c r="AL25" s="420" t="str">
        <f t="shared" si="2"/>
        <v>incomplete data</v>
      </c>
      <c r="AM25" s="423" t="str">
        <f t="shared" si="2"/>
        <v>incomplete data</v>
      </c>
    </row>
    <row r="26" spans="1:39" ht="18" x14ac:dyDescent="0.15">
      <c r="A26" s="602"/>
      <c r="B26" s="614"/>
      <c r="C26" s="615" t="s">
        <v>530</v>
      </c>
      <c r="D26" s="616" t="s">
        <v>92</v>
      </c>
      <c r="E26" s="605" t="s">
        <v>100</v>
      </c>
      <c r="F26" s="804"/>
      <c r="G26" s="805"/>
      <c r="H26" s="804"/>
      <c r="I26" s="806"/>
      <c r="J26" s="804"/>
      <c r="K26" s="806"/>
      <c r="L26" s="804"/>
      <c r="M26" s="807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602"/>
      <c r="AB26" s="614"/>
      <c r="AC26" s="615" t="s">
        <v>530</v>
      </c>
      <c r="AD26" s="616" t="s">
        <v>92</v>
      </c>
      <c r="AE26" s="415" t="s">
        <v>101</v>
      </c>
      <c r="AF26" s="420"/>
      <c r="AG26" s="421"/>
      <c r="AH26" s="420"/>
      <c r="AI26" s="422"/>
      <c r="AJ26" s="420"/>
      <c r="AK26" s="422"/>
      <c r="AL26" s="420"/>
      <c r="AM26" s="423"/>
    </row>
    <row r="27" spans="1:39" ht="30" x14ac:dyDescent="0.15">
      <c r="A27" s="602"/>
      <c r="B27" s="613"/>
      <c r="C27" s="1217" t="s">
        <v>581</v>
      </c>
      <c r="D27" s="617" t="s">
        <v>93</v>
      </c>
      <c r="E27" s="609" t="s">
        <v>100</v>
      </c>
      <c r="F27" s="804"/>
      <c r="G27" s="805"/>
      <c r="H27" s="804"/>
      <c r="I27" s="806"/>
      <c r="J27" s="804"/>
      <c r="K27" s="806"/>
      <c r="L27" s="804"/>
      <c r="M27" s="807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602"/>
      <c r="AB27" s="613"/>
      <c r="AC27" s="1217" t="s">
        <v>581</v>
      </c>
      <c r="AD27" s="617" t="s">
        <v>93</v>
      </c>
      <c r="AE27" s="424" t="s">
        <v>101</v>
      </c>
      <c r="AF27" s="420"/>
      <c r="AG27" s="421"/>
      <c r="AH27" s="420"/>
      <c r="AI27" s="422"/>
      <c r="AJ27" s="420"/>
      <c r="AK27" s="422"/>
      <c r="AL27" s="420"/>
      <c r="AM27" s="423"/>
    </row>
    <row r="28" spans="1:39" ht="18" x14ac:dyDescent="0.15">
      <c r="A28" s="602"/>
      <c r="B28" s="1218">
        <v>4403.97</v>
      </c>
      <c r="C28" s="615"/>
      <c r="D28" s="618" t="s">
        <v>534</v>
      </c>
      <c r="E28" s="609" t="s">
        <v>100</v>
      </c>
      <c r="F28" s="814"/>
      <c r="G28" s="815"/>
      <c r="H28" s="814"/>
      <c r="I28" s="816"/>
      <c r="J28" s="814"/>
      <c r="K28" s="816"/>
      <c r="L28" s="814"/>
      <c r="M28" s="817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602"/>
      <c r="AB28" s="1218">
        <v>4403.97</v>
      </c>
      <c r="AC28" s="615"/>
      <c r="AD28" s="618" t="s">
        <v>534</v>
      </c>
      <c r="AE28" s="424" t="s">
        <v>101</v>
      </c>
      <c r="AF28" s="420"/>
      <c r="AG28" s="421"/>
      <c r="AH28" s="420"/>
      <c r="AI28" s="422"/>
      <c r="AJ28" s="420"/>
      <c r="AK28" s="422"/>
      <c r="AL28" s="420"/>
      <c r="AM28" s="423"/>
    </row>
    <row r="29" spans="1:39" ht="18" x14ac:dyDescent="0.15">
      <c r="A29" s="619"/>
      <c r="B29" s="1219">
        <v>4403.9799999999996</v>
      </c>
      <c r="C29" s="615"/>
      <c r="D29" s="618" t="s">
        <v>535</v>
      </c>
      <c r="E29" s="609" t="s">
        <v>100</v>
      </c>
      <c r="F29" s="814"/>
      <c r="G29" s="815"/>
      <c r="H29" s="814"/>
      <c r="I29" s="816"/>
      <c r="J29" s="814"/>
      <c r="K29" s="816"/>
      <c r="L29" s="814"/>
      <c r="M29" s="817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619"/>
      <c r="AB29" s="1219">
        <v>4403.9799999999996</v>
      </c>
      <c r="AC29" s="615"/>
      <c r="AD29" s="618" t="s">
        <v>535</v>
      </c>
      <c r="AE29" s="424" t="s">
        <v>101</v>
      </c>
      <c r="AF29" s="420"/>
      <c r="AG29" s="421"/>
      <c r="AH29" s="420"/>
      <c r="AI29" s="422"/>
      <c r="AJ29" s="420"/>
      <c r="AK29" s="422"/>
      <c r="AL29" s="420"/>
      <c r="AM29" s="423"/>
    </row>
    <row r="30" spans="1:39" ht="30" x14ac:dyDescent="0.15">
      <c r="A30" s="823" t="s">
        <v>365</v>
      </c>
      <c r="B30" s="824" t="s">
        <v>433</v>
      </c>
      <c r="C30" s="620"/>
      <c r="D30" s="621" t="s">
        <v>79</v>
      </c>
      <c r="E30" s="601" t="s">
        <v>72</v>
      </c>
      <c r="F30" s="796"/>
      <c r="G30" s="798"/>
      <c r="H30" s="796"/>
      <c r="I30" s="798"/>
      <c r="J30" s="796"/>
      <c r="K30" s="798"/>
      <c r="L30" s="796"/>
      <c r="M30" s="799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823" t="s">
        <v>365</v>
      </c>
      <c r="AB30" s="824" t="s">
        <v>433</v>
      </c>
      <c r="AC30" s="620"/>
      <c r="AD30" s="621" t="s">
        <v>79</v>
      </c>
      <c r="AE30" s="414" t="s">
        <v>97</v>
      </c>
      <c r="AF30" s="1221" t="str">
        <f>IF(F30='JQ2 | Primary Products | Trade'!D28,"","does not match JQ2")</f>
        <v/>
      </c>
      <c r="AG30" s="418" t="str">
        <f>IF(G30='JQ2 | Primary Products | Trade'!E28,"","does not match JQ2")</f>
        <v/>
      </c>
      <c r="AH30" s="416" t="str">
        <f>IF(H30='JQ2 | Primary Products | Trade'!F28,"","does not match JQ2")</f>
        <v/>
      </c>
      <c r="AI30" s="418" t="str">
        <f>IF(I30='JQ2 | Primary Products | Trade'!G28,"","does not match JQ2")</f>
        <v/>
      </c>
      <c r="AJ30" s="416" t="str">
        <f>IF(J30='JQ2 | Primary Products | Trade'!H28,"","does not match JQ2")</f>
        <v/>
      </c>
      <c r="AK30" s="418" t="str">
        <f>IF(K30='JQ2 | Primary Products | Trade'!I28,"","does not match JQ2")</f>
        <v/>
      </c>
      <c r="AL30" s="416" t="str">
        <f>IF(L30='JQ2 | Primary Products | Trade'!J28,"","does not match JQ2")</f>
        <v/>
      </c>
      <c r="AM30" s="419" t="str">
        <f>IF(M30='JQ2 | Primary Products | Trade'!K28,"","does not match JQ2")</f>
        <v/>
      </c>
    </row>
    <row r="31" spans="1:39" ht="18" x14ac:dyDescent="0.15">
      <c r="A31" s="602"/>
      <c r="B31" s="821">
        <v>4407.12</v>
      </c>
      <c r="C31" s="614"/>
      <c r="D31" s="606" t="s">
        <v>516</v>
      </c>
      <c r="E31" s="605" t="s">
        <v>72</v>
      </c>
      <c r="F31" s="810"/>
      <c r="G31" s="811"/>
      <c r="H31" s="810"/>
      <c r="I31" s="811"/>
      <c r="J31" s="810"/>
      <c r="K31" s="811"/>
      <c r="L31" s="810"/>
      <c r="M31" s="812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602"/>
      <c r="AB31" s="821">
        <v>4407.12</v>
      </c>
      <c r="AC31" s="614"/>
      <c r="AD31" s="606" t="s">
        <v>516</v>
      </c>
      <c r="AE31" s="415" t="s">
        <v>97</v>
      </c>
      <c r="AF31" s="420"/>
      <c r="AG31" s="422"/>
      <c r="AH31" s="420"/>
      <c r="AI31" s="422"/>
      <c r="AJ31" s="420"/>
      <c r="AK31" s="422"/>
      <c r="AL31" s="420"/>
      <c r="AM31" s="423"/>
    </row>
    <row r="32" spans="1:39" ht="18" x14ac:dyDescent="0.15">
      <c r="A32" s="602"/>
      <c r="B32" s="821">
        <v>4407.1099999999997</v>
      </c>
      <c r="C32" s="613"/>
      <c r="D32" s="622" t="s">
        <v>517</v>
      </c>
      <c r="E32" s="623" t="s">
        <v>72</v>
      </c>
      <c r="F32" s="800"/>
      <c r="G32" s="802"/>
      <c r="H32" s="800"/>
      <c r="I32" s="802"/>
      <c r="J32" s="800"/>
      <c r="K32" s="802"/>
      <c r="L32" s="800"/>
      <c r="M32" s="803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602"/>
      <c r="AB32" s="821">
        <v>4407.1099999999997</v>
      </c>
      <c r="AC32" s="613"/>
      <c r="AD32" s="622" t="s">
        <v>517</v>
      </c>
      <c r="AE32" s="425" t="s">
        <v>97</v>
      </c>
      <c r="AF32" s="416"/>
      <c r="AG32" s="418"/>
      <c r="AH32" s="416"/>
      <c r="AI32" s="418"/>
      <c r="AJ32" s="416"/>
      <c r="AK32" s="418"/>
      <c r="AL32" s="416"/>
      <c r="AM32" s="419"/>
    </row>
    <row r="33" spans="1:39" ht="55.5" customHeight="1" x14ac:dyDescent="0.15">
      <c r="A33" s="598" t="s">
        <v>366</v>
      </c>
      <c r="B33" s="683" t="s">
        <v>435</v>
      </c>
      <c r="C33" s="624"/>
      <c r="D33" s="600" t="s">
        <v>80</v>
      </c>
      <c r="E33" s="601" t="s">
        <v>72</v>
      </c>
      <c r="F33" s="796"/>
      <c r="G33" s="798"/>
      <c r="H33" s="796"/>
      <c r="I33" s="798"/>
      <c r="J33" s="796"/>
      <c r="K33" s="798"/>
      <c r="L33" s="796"/>
      <c r="M33" s="799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598" t="s">
        <v>366</v>
      </c>
      <c r="AB33" s="683" t="s">
        <v>435</v>
      </c>
      <c r="AC33" s="624"/>
      <c r="AD33" s="600" t="s">
        <v>80</v>
      </c>
      <c r="AE33" s="414" t="s">
        <v>97</v>
      </c>
      <c r="AF33" s="416" t="str">
        <f>IF(F33='JQ2 | Primary Products | Trade'!D29,"","does not match JQ2")</f>
        <v/>
      </c>
      <c r="AG33" s="418" t="str">
        <f>IF(G33='JQ2 | Primary Products | Trade'!E29,"","does not match JQ2")</f>
        <v/>
      </c>
      <c r="AH33" s="416" t="str">
        <f>IF(H33='JQ2 | Primary Products | Trade'!F29,"","does not match JQ2")</f>
        <v/>
      </c>
      <c r="AI33" s="418" t="str">
        <f>IF(I33='JQ2 | Primary Products | Trade'!G29,"","does not match JQ2")</f>
        <v/>
      </c>
      <c r="AJ33" s="416" t="str">
        <f>IF(J33='JQ2 | Primary Products | Trade'!H29,"","does not match JQ2")</f>
        <v/>
      </c>
      <c r="AK33" s="418" t="str">
        <f>IF(K33='JQ2 | Primary Products | Trade'!I29,"","does not match JQ2")</f>
        <v/>
      </c>
      <c r="AL33" s="416" t="str">
        <f>IF(L33='JQ2 | Primary Products | Trade'!J29,"","does not match JQ2")</f>
        <v/>
      </c>
      <c r="AM33" s="419" t="str">
        <f>IF(M33='JQ2 | Primary Products | Trade'!K29,"","does not match JQ2")</f>
        <v/>
      </c>
    </row>
    <row r="34" spans="1:39" ht="18" x14ac:dyDescent="0.15">
      <c r="A34" s="602"/>
      <c r="B34" s="821">
        <v>4407.91</v>
      </c>
      <c r="C34" s="614"/>
      <c r="D34" s="606" t="s">
        <v>512</v>
      </c>
      <c r="E34" s="605" t="s">
        <v>72</v>
      </c>
      <c r="F34" s="800"/>
      <c r="G34" s="802"/>
      <c r="H34" s="800"/>
      <c r="I34" s="802"/>
      <c r="J34" s="800"/>
      <c r="K34" s="802"/>
      <c r="L34" s="800"/>
      <c r="M34" s="803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602"/>
      <c r="AB34" s="821">
        <v>4407.91</v>
      </c>
      <c r="AC34" s="614"/>
      <c r="AD34" s="606" t="s">
        <v>512</v>
      </c>
      <c r="AE34" s="415" t="s">
        <v>97</v>
      </c>
      <c r="AF34" s="416"/>
      <c r="AG34" s="418"/>
      <c r="AH34" s="416"/>
      <c r="AI34" s="418"/>
      <c r="AJ34" s="416"/>
      <c r="AK34" s="418"/>
      <c r="AL34" s="416"/>
      <c r="AM34" s="419"/>
    </row>
    <row r="35" spans="1:39" ht="18" x14ac:dyDescent="0.15">
      <c r="A35" s="602"/>
      <c r="B35" s="821">
        <v>4407.92</v>
      </c>
      <c r="C35" s="614"/>
      <c r="D35" s="606" t="s">
        <v>513</v>
      </c>
      <c r="E35" s="605" t="s">
        <v>72</v>
      </c>
      <c r="F35" s="800"/>
      <c r="G35" s="802"/>
      <c r="H35" s="800"/>
      <c r="I35" s="802"/>
      <c r="J35" s="800"/>
      <c r="K35" s="802"/>
      <c r="L35" s="800"/>
      <c r="M35" s="803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602"/>
      <c r="AB35" s="821">
        <v>4407.92</v>
      </c>
      <c r="AC35" s="614"/>
      <c r="AD35" s="606" t="s">
        <v>513</v>
      </c>
      <c r="AE35" s="415" t="s">
        <v>97</v>
      </c>
      <c r="AF35" s="416"/>
      <c r="AG35" s="418"/>
      <c r="AH35" s="416"/>
      <c r="AI35" s="418"/>
      <c r="AJ35" s="416"/>
      <c r="AK35" s="418"/>
      <c r="AL35" s="416"/>
      <c r="AM35" s="419"/>
    </row>
    <row r="36" spans="1:39" ht="18" x14ac:dyDescent="0.15">
      <c r="A36" s="602"/>
      <c r="B36" s="821">
        <v>4407.93</v>
      </c>
      <c r="C36" s="614"/>
      <c r="D36" s="606" t="s">
        <v>518</v>
      </c>
      <c r="E36" s="605" t="s">
        <v>72</v>
      </c>
      <c r="F36" s="800"/>
      <c r="G36" s="802"/>
      <c r="H36" s="800"/>
      <c r="I36" s="802"/>
      <c r="J36" s="800"/>
      <c r="K36" s="802"/>
      <c r="L36" s="800"/>
      <c r="M36" s="803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602"/>
      <c r="AB36" s="821">
        <v>4407.93</v>
      </c>
      <c r="AC36" s="614"/>
      <c r="AD36" s="606" t="s">
        <v>518</v>
      </c>
      <c r="AE36" s="415" t="s">
        <v>97</v>
      </c>
      <c r="AF36" s="416"/>
      <c r="AG36" s="418"/>
      <c r="AH36" s="416"/>
      <c r="AI36" s="418"/>
      <c r="AJ36" s="416"/>
      <c r="AK36" s="418"/>
      <c r="AL36" s="416"/>
      <c r="AM36" s="419"/>
    </row>
    <row r="37" spans="1:39" ht="18" x14ac:dyDescent="0.15">
      <c r="A37" s="602"/>
      <c r="B37" s="821">
        <v>4407.9399999999996</v>
      </c>
      <c r="C37" s="614"/>
      <c r="D37" s="606" t="s">
        <v>519</v>
      </c>
      <c r="E37" s="605" t="s">
        <v>72</v>
      </c>
      <c r="F37" s="800"/>
      <c r="G37" s="802"/>
      <c r="H37" s="800"/>
      <c r="I37" s="802"/>
      <c r="J37" s="800"/>
      <c r="K37" s="802"/>
      <c r="L37" s="800"/>
      <c r="M37" s="803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602"/>
      <c r="AB37" s="821">
        <v>4407.9399999999996</v>
      </c>
      <c r="AC37" s="614"/>
      <c r="AD37" s="606" t="s">
        <v>519</v>
      </c>
      <c r="AE37" s="415" t="s">
        <v>97</v>
      </c>
      <c r="AF37" s="416"/>
      <c r="AG37" s="418"/>
      <c r="AH37" s="416"/>
      <c r="AI37" s="418"/>
      <c r="AJ37" s="416"/>
      <c r="AK37" s="418"/>
      <c r="AL37" s="416"/>
      <c r="AM37" s="419"/>
    </row>
    <row r="38" spans="1:39" ht="18" x14ac:dyDescent="0.15">
      <c r="A38" s="602"/>
      <c r="B38" s="821">
        <v>4407.95</v>
      </c>
      <c r="C38" s="614"/>
      <c r="D38" s="606" t="s">
        <v>520</v>
      </c>
      <c r="E38" s="605" t="s">
        <v>72</v>
      </c>
      <c r="F38" s="800"/>
      <c r="G38" s="802"/>
      <c r="H38" s="800"/>
      <c r="I38" s="802"/>
      <c r="J38" s="800"/>
      <c r="K38" s="802"/>
      <c r="L38" s="800"/>
      <c r="M38" s="803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602"/>
      <c r="AB38" s="821">
        <v>4407.95</v>
      </c>
      <c r="AC38" s="614"/>
      <c r="AD38" s="606" t="s">
        <v>520</v>
      </c>
      <c r="AE38" s="415" t="s">
        <v>97</v>
      </c>
      <c r="AF38" s="416"/>
      <c r="AG38" s="418"/>
      <c r="AH38" s="416"/>
      <c r="AI38" s="418"/>
      <c r="AJ38" s="416"/>
      <c r="AK38" s="418"/>
      <c r="AL38" s="416"/>
      <c r="AM38" s="419"/>
    </row>
    <row r="39" spans="1:39" ht="18" x14ac:dyDescent="0.15">
      <c r="A39" s="602"/>
      <c r="B39" s="821">
        <v>4407.97</v>
      </c>
      <c r="C39" s="614"/>
      <c r="D39" s="625" t="s">
        <v>515</v>
      </c>
      <c r="E39" s="605" t="s">
        <v>72</v>
      </c>
      <c r="F39" s="810"/>
      <c r="G39" s="811"/>
      <c r="H39" s="810"/>
      <c r="I39" s="811"/>
      <c r="J39" s="810"/>
      <c r="K39" s="811"/>
      <c r="L39" s="810"/>
      <c r="M39" s="812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602"/>
      <c r="AB39" s="821">
        <v>4407.97</v>
      </c>
      <c r="AC39" s="614"/>
      <c r="AD39" s="625" t="s">
        <v>515</v>
      </c>
      <c r="AE39" s="415" t="s">
        <v>97</v>
      </c>
      <c r="AF39" s="420"/>
      <c r="AG39" s="422"/>
      <c r="AH39" s="420"/>
      <c r="AI39" s="422"/>
      <c r="AJ39" s="420"/>
      <c r="AK39" s="422"/>
      <c r="AL39" s="420"/>
      <c r="AM39" s="423"/>
    </row>
    <row r="40" spans="1:39" ht="18.75" thickBot="1" x14ac:dyDescent="0.2">
      <c r="A40" s="626"/>
      <c r="B40" s="1220">
        <v>4407.96</v>
      </c>
      <c r="C40" s="627"/>
      <c r="D40" s="628" t="s">
        <v>514</v>
      </c>
      <c r="E40" s="629" t="s">
        <v>72</v>
      </c>
      <c r="F40" s="818"/>
      <c r="G40" s="819"/>
      <c r="H40" s="818"/>
      <c r="I40" s="819"/>
      <c r="J40" s="818"/>
      <c r="K40" s="819"/>
      <c r="L40" s="818"/>
      <c r="M40" s="820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626"/>
      <c r="AB40" s="1220">
        <v>4407.96</v>
      </c>
      <c r="AC40" s="627"/>
      <c r="AD40" s="628" t="s">
        <v>514</v>
      </c>
      <c r="AE40" s="426" t="s">
        <v>97</v>
      </c>
      <c r="AF40" s="427"/>
      <c r="AG40" s="428"/>
      <c r="AH40" s="427"/>
      <c r="AI40" s="428"/>
      <c r="AJ40" s="427"/>
      <c r="AK40" s="428"/>
      <c r="AL40" s="427"/>
      <c r="AM40" s="429"/>
    </row>
    <row r="41" spans="1:39" ht="18.75" customHeight="1" x14ac:dyDescent="0.25">
      <c r="A41" s="430" t="s">
        <v>94</v>
      </c>
      <c r="B41" s="430"/>
      <c r="C41" s="430"/>
      <c r="D41" s="431"/>
      <c r="E41" s="431"/>
      <c r="F41" s="432"/>
      <c r="G41" s="432"/>
      <c r="H41" s="432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</row>
    <row r="42" spans="1:39" ht="15.75" x14ac:dyDescent="0.25">
      <c r="A42" s="379" t="s">
        <v>95</v>
      </c>
      <c r="B42" s="379"/>
      <c r="C42" s="379"/>
      <c r="D42" s="312"/>
      <c r="E42" s="312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</row>
    <row r="43" spans="1:39" ht="20.25" customHeight="1" x14ac:dyDescent="0.25">
      <c r="A43" s="996" t="s">
        <v>575</v>
      </c>
      <c r="B43" s="379"/>
      <c r="C43" s="379"/>
      <c r="D43" s="312"/>
      <c r="E43" s="312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</row>
    <row r="44" spans="1:39" ht="18" x14ac:dyDescent="0.25">
      <c r="A44" s="996" t="s">
        <v>576</v>
      </c>
      <c r="B44" s="379"/>
      <c r="C44" s="379"/>
      <c r="D44" s="312"/>
      <c r="E44" s="312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</row>
    <row r="45" spans="1:39" ht="15.75" x14ac:dyDescent="0.25">
      <c r="A45" s="379"/>
      <c r="B45" s="379"/>
      <c r="C45" s="379"/>
      <c r="D45" s="312"/>
      <c r="E45" s="312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</row>
  </sheetData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</mergeCells>
  <phoneticPr fontId="54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4" fitToWidth="2" orientation="landscape" r:id="rId1"/>
  <headerFooter alignWithMargins="0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5"/>
  <sheetViews>
    <sheetView workbookViewId="0">
      <selection activeCell="A136" sqref="A136"/>
    </sheetView>
  </sheetViews>
  <sheetFormatPr defaultRowHeight="15.75" x14ac:dyDescent="0.25"/>
  <cols>
    <col min="1" max="1" width="11.25" style="1002" customWidth="1"/>
    <col min="2" max="2" width="9.125" style="1002" customWidth="1"/>
    <col min="3" max="3" width="43.625" style="1002" customWidth="1"/>
    <col min="4" max="4" width="9.625" style="1002" customWidth="1"/>
    <col min="5" max="5" width="11.25" style="1002" customWidth="1"/>
    <col min="6" max="6" width="19.5" style="1002" customWidth="1"/>
    <col min="7" max="7" width="14.75" style="1002" customWidth="1"/>
    <col min="8" max="8" width="20.75" style="1002" customWidth="1"/>
    <col min="9" max="9" width="129.875" style="1002" customWidth="1"/>
    <col min="257" max="257" width="9.625" customWidth="1"/>
    <col min="258" max="258" width="9.125" customWidth="1"/>
    <col min="259" max="259" width="43.625" customWidth="1"/>
    <col min="260" max="260" width="9.625" customWidth="1"/>
    <col min="261" max="261" width="11.25" customWidth="1"/>
    <col min="262" max="262" width="19.5" customWidth="1"/>
    <col min="263" max="263" width="14.75" customWidth="1"/>
    <col min="264" max="264" width="20.75" customWidth="1"/>
    <col min="265" max="265" width="129.875" customWidth="1"/>
    <col min="513" max="513" width="9.625" customWidth="1"/>
    <col min="514" max="514" width="9.125" customWidth="1"/>
    <col min="515" max="515" width="43.625" customWidth="1"/>
    <col min="516" max="516" width="9.625" customWidth="1"/>
    <col min="517" max="517" width="11.25" customWidth="1"/>
    <col min="518" max="518" width="19.5" customWidth="1"/>
    <col min="519" max="519" width="14.75" customWidth="1"/>
    <col min="520" max="520" width="20.75" customWidth="1"/>
    <col min="521" max="521" width="129.875" customWidth="1"/>
    <col min="769" max="769" width="9.625" customWidth="1"/>
    <col min="770" max="770" width="9.125" customWidth="1"/>
    <col min="771" max="771" width="43.625" customWidth="1"/>
    <col min="772" max="772" width="9.625" customWidth="1"/>
    <col min="773" max="773" width="11.25" customWidth="1"/>
    <col min="774" max="774" width="19.5" customWidth="1"/>
    <col min="775" max="775" width="14.75" customWidth="1"/>
    <col min="776" max="776" width="20.75" customWidth="1"/>
    <col min="777" max="777" width="129.875" customWidth="1"/>
    <col min="1025" max="1025" width="9.625" customWidth="1"/>
    <col min="1026" max="1026" width="9.125" customWidth="1"/>
    <col min="1027" max="1027" width="43.625" customWidth="1"/>
    <col min="1028" max="1028" width="9.625" customWidth="1"/>
    <col min="1029" max="1029" width="11.25" customWidth="1"/>
    <col min="1030" max="1030" width="19.5" customWidth="1"/>
    <col min="1031" max="1031" width="14.75" customWidth="1"/>
    <col min="1032" max="1032" width="20.75" customWidth="1"/>
    <col min="1033" max="1033" width="129.875" customWidth="1"/>
    <col min="1281" max="1281" width="9.625" customWidth="1"/>
    <col min="1282" max="1282" width="9.125" customWidth="1"/>
    <col min="1283" max="1283" width="43.625" customWidth="1"/>
    <col min="1284" max="1284" width="9.625" customWidth="1"/>
    <col min="1285" max="1285" width="11.25" customWidth="1"/>
    <col min="1286" max="1286" width="19.5" customWidth="1"/>
    <col min="1287" max="1287" width="14.75" customWidth="1"/>
    <col min="1288" max="1288" width="20.75" customWidth="1"/>
    <col min="1289" max="1289" width="129.875" customWidth="1"/>
    <col min="1537" max="1537" width="9.625" customWidth="1"/>
    <col min="1538" max="1538" width="9.125" customWidth="1"/>
    <col min="1539" max="1539" width="43.625" customWidth="1"/>
    <col min="1540" max="1540" width="9.625" customWidth="1"/>
    <col min="1541" max="1541" width="11.25" customWidth="1"/>
    <col min="1542" max="1542" width="19.5" customWidth="1"/>
    <col min="1543" max="1543" width="14.75" customWidth="1"/>
    <col min="1544" max="1544" width="20.75" customWidth="1"/>
    <col min="1545" max="1545" width="129.875" customWidth="1"/>
    <col min="1793" max="1793" width="9.625" customWidth="1"/>
    <col min="1794" max="1794" width="9.125" customWidth="1"/>
    <col min="1795" max="1795" width="43.625" customWidth="1"/>
    <col min="1796" max="1796" width="9.625" customWidth="1"/>
    <col min="1797" max="1797" width="11.25" customWidth="1"/>
    <col min="1798" max="1798" width="19.5" customWidth="1"/>
    <col min="1799" max="1799" width="14.75" customWidth="1"/>
    <col min="1800" max="1800" width="20.75" customWidth="1"/>
    <col min="1801" max="1801" width="129.875" customWidth="1"/>
    <col min="2049" max="2049" width="9.625" customWidth="1"/>
    <col min="2050" max="2050" width="9.125" customWidth="1"/>
    <col min="2051" max="2051" width="43.625" customWidth="1"/>
    <col min="2052" max="2052" width="9.625" customWidth="1"/>
    <col min="2053" max="2053" width="11.25" customWidth="1"/>
    <col min="2054" max="2054" width="19.5" customWidth="1"/>
    <col min="2055" max="2055" width="14.75" customWidth="1"/>
    <col min="2056" max="2056" width="20.75" customWidth="1"/>
    <col min="2057" max="2057" width="129.875" customWidth="1"/>
    <col min="2305" max="2305" width="9.625" customWidth="1"/>
    <col min="2306" max="2306" width="9.125" customWidth="1"/>
    <col min="2307" max="2307" width="43.625" customWidth="1"/>
    <col min="2308" max="2308" width="9.625" customWidth="1"/>
    <col min="2309" max="2309" width="11.25" customWidth="1"/>
    <col min="2310" max="2310" width="19.5" customWidth="1"/>
    <col min="2311" max="2311" width="14.75" customWidth="1"/>
    <col min="2312" max="2312" width="20.75" customWidth="1"/>
    <col min="2313" max="2313" width="129.875" customWidth="1"/>
    <col min="2561" max="2561" width="9.625" customWidth="1"/>
    <col min="2562" max="2562" width="9.125" customWidth="1"/>
    <col min="2563" max="2563" width="43.625" customWidth="1"/>
    <col min="2564" max="2564" width="9.625" customWidth="1"/>
    <col min="2565" max="2565" width="11.25" customWidth="1"/>
    <col min="2566" max="2566" width="19.5" customWidth="1"/>
    <col min="2567" max="2567" width="14.75" customWidth="1"/>
    <col min="2568" max="2568" width="20.75" customWidth="1"/>
    <col min="2569" max="2569" width="129.875" customWidth="1"/>
    <col min="2817" max="2817" width="9.625" customWidth="1"/>
    <col min="2818" max="2818" width="9.125" customWidth="1"/>
    <col min="2819" max="2819" width="43.625" customWidth="1"/>
    <col min="2820" max="2820" width="9.625" customWidth="1"/>
    <col min="2821" max="2821" width="11.25" customWidth="1"/>
    <col min="2822" max="2822" width="19.5" customWidth="1"/>
    <col min="2823" max="2823" width="14.75" customWidth="1"/>
    <col min="2824" max="2824" width="20.75" customWidth="1"/>
    <col min="2825" max="2825" width="129.875" customWidth="1"/>
    <col min="3073" max="3073" width="9.625" customWidth="1"/>
    <col min="3074" max="3074" width="9.125" customWidth="1"/>
    <col min="3075" max="3075" width="43.625" customWidth="1"/>
    <col min="3076" max="3076" width="9.625" customWidth="1"/>
    <col min="3077" max="3077" width="11.25" customWidth="1"/>
    <col min="3078" max="3078" width="19.5" customWidth="1"/>
    <col min="3079" max="3079" width="14.75" customWidth="1"/>
    <col min="3080" max="3080" width="20.75" customWidth="1"/>
    <col min="3081" max="3081" width="129.875" customWidth="1"/>
    <col min="3329" max="3329" width="9.625" customWidth="1"/>
    <col min="3330" max="3330" width="9.125" customWidth="1"/>
    <col min="3331" max="3331" width="43.625" customWidth="1"/>
    <col min="3332" max="3332" width="9.625" customWidth="1"/>
    <col min="3333" max="3333" width="11.25" customWidth="1"/>
    <col min="3334" max="3334" width="19.5" customWidth="1"/>
    <col min="3335" max="3335" width="14.75" customWidth="1"/>
    <col min="3336" max="3336" width="20.75" customWidth="1"/>
    <col min="3337" max="3337" width="129.875" customWidth="1"/>
    <col min="3585" max="3585" width="9.625" customWidth="1"/>
    <col min="3586" max="3586" width="9.125" customWidth="1"/>
    <col min="3587" max="3587" width="43.625" customWidth="1"/>
    <col min="3588" max="3588" width="9.625" customWidth="1"/>
    <col min="3589" max="3589" width="11.25" customWidth="1"/>
    <col min="3590" max="3590" width="19.5" customWidth="1"/>
    <col min="3591" max="3591" width="14.75" customWidth="1"/>
    <col min="3592" max="3592" width="20.75" customWidth="1"/>
    <col min="3593" max="3593" width="129.875" customWidth="1"/>
    <col min="3841" max="3841" width="9.625" customWidth="1"/>
    <col min="3842" max="3842" width="9.125" customWidth="1"/>
    <col min="3843" max="3843" width="43.625" customWidth="1"/>
    <col min="3844" max="3844" width="9.625" customWidth="1"/>
    <col min="3845" max="3845" width="11.25" customWidth="1"/>
    <col min="3846" max="3846" width="19.5" customWidth="1"/>
    <col min="3847" max="3847" width="14.75" customWidth="1"/>
    <col min="3848" max="3848" width="20.75" customWidth="1"/>
    <col min="3849" max="3849" width="129.875" customWidth="1"/>
    <col min="4097" max="4097" width="9.625" customWidth="1"/>
    <col min="4098" max="4098" width="9.125" customWidth="1"/>
    <col min="4099" max="4099" width="43.625" customWidth="1"/>
    <col min="4100" max="4100" width="9.625" customWidth="1"/>
    <col min="4101" max="4101" width="11.25" customWidth="1"/>
    <col min="4102" max="4102" width="19.5" customWidth="1"/>
    <col min="4103" max="4103" width="14.75" customWidth="1"/>
    <col min="4104" max="4104" width="20.75" customWidth="1"/>
    <col min="4105" max="4105" width="129.875" customWidth="1"/>
    <col min="4353" max="4353" width="9.625" customWidth="1"/>
    <col min="4354" max="4354" width="9.125" customWidth="1"/>
    <col min="4355" max="4355" width="43.625" customWidth="1"/>
    <col min="4356" max="4356" width="9.625" customWidth="1"/>
    <col min="4357" max="4357" width="11.25" customWidth="1"/>
    <col min="4358" max="4358" width="19.5" customWidth="1"/>
    <col min="4359" max="4359" width="14.75" customWidth="1"/>
    <col min="4360" max="4360" width="20.75" customWidth="1"/>
    <col min="4361" max="4361" width="129.875" customWidth="1"/>
    <col min="4609" max="4609" width="9.625" customWidth="1"/>
    <col min="4610" max="4610" width="9.125" customWidth="1"/>
    <col min="4611" max="4611" width="43.625" customWidth="1"/>
    <col min="4612" max="4612" width="9.625" customWidth="1"/>
    <col min="4613" max="4613" width="11.25" customWidth="1"/>
    <col min="4614" max="4614" width="19.5" customWidth="1"/>
    <col min="4615" max="4615" width="14.75" customWidth="1"/>
    <col min="4616" max="4616" width="20.75" customWidth="1"/>
    <col min="4617" max="4617" width="129.875" customWidth="1"/>
    <col min="4865" max="4865" width="9.625" customWidth="1"/>
    <col min="4866" max="4866" width="9.125" customWidth="1"/>
    <col min="4867" max="4867" width="43.625" customWidth="1"/>
    <col min="4868" max="4868" width="9.625" customWidth="1"/>
    <col min="4869" max="4869" width="11.25" customWidth="1"/>
    <col min="4870" max="4870" width="19.5" customWidth="1"/>
    <col min="4871" max="4871" width="14.75" customWidth="1"/>
    <col min="4872" max="4872" width="20.75" customWidth="1"/>
    <col min="4873" max="4873" width="129.875" customWidth="1"/>
    <col min="5121" max="5121" width="9.625" customWidth="1"/>
    <col min="5122" max="5122" width="9.125" customWidth="1"/>
    <col min="5123" max="5123" width="43.625" customWidth="1"/>
    <col min="5124" max="5124" width="9.625" customWidth="1"/>
    <col min="5125" max="5125" width="11.25" customWidth="1"/>
    <col min="5126" max="5126" width="19.5" customWidth="1"/>
    <col min="5127" max="5127" width="14.75" customWidth="1"/>
    <col min="5128" max="5128" width="20.75" customWidth="1"/>
    <col min="5129" max="5129" width="129.875" customWidth="1"/>
    <col min="5377" max="5377" width="9.625" customWidth="1"/>
    <col min="5378" max="5378" width="9.125" customWidth="1"/>
    <col min="5379" max="5379" width="43.625" customWidth="1"/>
    <col min="5380" max="5380" width="9.625" customWidth="1"/>
    <col min="5381" max="5381" width="11.25" customWidth="1"/>
    <col min="5382" max="5382" width="19.5" customWidth="1"/>
    <col min="5383" max="5383" width="14.75" customWidth="1"/>
    <col min="5384" max="5384" width="20.75" customWidth="1"/>
    <col min="5385" max="5385" width="129.875" customWidth="1"/>
    <col min="5633" max="5633" width="9.625" customWidth="1"/>
    <col min="5634" max="5634" width="9.125" customWidth="1"/>
    <col min="5635" max="5635" width="43.625" customWidth="1"/>
    <col min="5636" max="5636" width="9.625" customWidth="1"/>
    <col min="5637" max="5637" width="11.25" customWidth="1"/>
    <col min="5638" max="5638" width="19.5" customWidth="1"/>
    <col min="5639" max="5639" width="14.75" customWidth="1"/>
    <col min="5640" max="5640" width="20.75" customWidth="1"/>
    <col min="5641" max="5641" width="129.875" customWidth="1"/>
    <col min="5889" max="5889" width="9.625" customWidth="1"/>
    <col min="5890" max="5890" width="9.125" customWidth="1"/>
    <col min="5891" max="5891" width="43.625" customWidth="1"/>
    <col min="5892" max="5892" width="9.625" customWidth="1"/>
    <col min="5893" max="5893" width="11.25" customWidth="1"/>
    <col min="5894" max="5894" width="19.5" customWidth="1"/>
    <col min="5895" max="5895" width="14.75" customWidth="1"/>
    <col min="5896" max="5896" width="20.75" customWidth="1"/>
    <col min="5897" max="5897" width="129.875" customWidth="1"/>
    <col min="6145" max="6145" width="9.625" customWidth="1"/>
    <col min="6146" max="6146" width="9.125" customWidth="1"/>
    <col min="6147" max="6147" width="43.625" customWidth="1"/>
    <col min="6148" max="6148" width="9.625" customWidth="1"/>
    <col min="6149" max="6149" width="11.25" customWidth="1"/>
    <col min="6150" max="6150" width="19.5" customWidth="1"/>
    <col min="6151" max="6151" width="14.75" customWidth="1"/>
    <col min="6152" max="6152" width="20.75" customWidth="1"/>
    <col min="6153" max="6153" width="129.875" customWidth="1"/>
    <col min="6401" max="6401" width="9.625" customWidth="1"/>
    <col min="6402" max="6402" width="9.125" customWidth="1"/>
    <col min="6403" max="6403" width="43.625" customWidth="1"/>
    <col min="6404" max="6404" width="9.625" customWidth="1"/>
    <col min="6405" max="6405" width="11.25" customWidth="1"/>
    <col min="6406" max="6406" width="19.5" customWidth="1"/>
    <col min="6407" max="6407" width="14.75" customWidth="1"/>
    <col min="6408" max="6408" width="20.75" customWidth="1"/>
    <col min="6409" max="6409" width="129.875" customWidth="1"/>
    <col min="6657" max="6657" width="9.625" customWidth="1"/>
    <col min="6658" max="6658" width="9.125" customWidth="1"/>
    <col min="6659" max="6659" width="43.625" customWidth="1"/>
    <col min="6660" max="6660" width="9.625" customWidth="1"/>
    <col min="6661" max="6661" width="11.25" customWidth="1"/>
    <col min="6662" max="6662" width="19.5" customWidth="1"/>
    <col min="6663" max="6663" width="14.75" customWidth="1"/>
    <col min="6664" max="6664" width="20.75" customWidth="1"/>
    <col min="6665" max="6665" width="129.875" customWidth="1"/>
    <col min="6913" max="6913" width="9.625" customWidth="1"/>
    <col min="6914" max="6914" width="9.125" customWidth="1"/>
    <col min="6915" max="6915" width="43.625" customWidth="1"/>
    <col min="6916" max="6916" width="9.625" customWidth="1"/>
    <col min="6917" max="6917" width="11.25" customWidth="1"/>
    <col min="6918" max="6918" width="19.5" customWidth="1"/>
    <col min="6919" max="6919" width="14.75" customWidth="1"/>
    <col min="6920" max="6920" width="20.75" customWidth="1"/>
    <col min="6921" max="6921" width="129.875" customWidth="1"/>
    <col min="7169" max="7169" width="9.625" customWidth="1"/>
    <col min="7170" max="7170" width="9.125" customWidth="1"/>
    <col min="7171" max="7171" width="43.625" customWidth="1"/>
    <col min="7172" max="7172" width="9.625" customWidth="1"/>
    <col min="7173" max="7173" width="11.25" customWidth="1"/>
    <col min="7174" max="7174" width="19.5" customWidth="1"/>
    <col min="7175" max="7175" width="14.75" customWidth="1"/>
    <col min="7176" max="7176" width="20.75" customWidth="1"/>
    <col min="7177" max="7177" width="129.875" customWidth="1"/>
    <col min="7425" max="7425" width="9.625" customWidth="1"/>
    <col min="7426" max="7426" width="9.125" customWidth="1"/>
    <col min="7427" max="7427" width="43.625" customWidth="1"/>
    <col min="7428" max="7428" width="9.625" customWidth="1"/>
    <col min="7429" max="7429" width="11.25" customWidth="1"/>
    <col min="7430" max="7430" width="19.5" customWidth="1"/>
    <col min="7431" max="7431" width="14.75" customWidth="1"/>
    <col min="7432" max="7432" width="20.75" customWidth="1"/>
    <col min="7433" max="7433" width="129.875" customWidth="1"/>
    <col min="7681" max="7681" width="9.625" customWidth="1"/>
    <col min="7682" max="7682" width="9.125" customWidth="1"/>
    <col min="7683" max="7683" width="43.625" customWidth="1"/>
    <col min="7684" max="7684" width="9.625" customWidth="1"/>
    <col min="7685" max="7685" width="11.25" customWidth="1"/>
    <col min="7686" max="7686" width="19.5" customWidth="1"/>
    <col min="7687" max="7687" width="14.75" customWidth="1"/>
    <col min="7688" max="7688" width="20.75" customWidth="1"/>
    <col min="7689" max="7689" width="129.875" customWidth="1"/>
    <col min="7937" max="7937" width="9.625" customWidth="1"/>
    <col min="7938" max="7938" width="9.125" customWidth="1"/>
    <col min="7939" max="7939" width="43.625" customWidth="1"/>
    <col min="7940" max="7940" width="9.625" customWidth="1"/>
    <col min="7941" max="7941" width="11.25" customWidth="1"/>
    <col min="7942" max="7942" width="19.5" customWidth="1"/>
    <col min="7943" max="7943" width="14.75" customWidth="1"/>
    <col min="7944" max="7944" width="20.75" customWidth="1"/>
    <col min="7945" max="7945" width="129.875" customWidth="1"/>
    <col min="8193" max="8193" width="9.625" customWidth="1"/>
    <col min="8194" max="8194" width="9.125" customWidth="1"/>
    <col min="8195" max="8195" width="43.625" customWidth="1"/>
    <col min="8196" max="8196" width="9.625" customWidth="1"/>
    <col min="8197" max="8197" width="11.25" customWidth="1"/>
    <col min="8198" max="8198" width="19.5" customWidth="1"/>
    <col min="8199" max="8199" width="14.75" customWidth="1"/>
    <col min="8200" max="8200" width="20.75" customWidth="1"/>
    <col min="8201" max="8201" width="129.875" customWidth="1"/>
    <col min="8449" max="8449" width="9.625" customWidth="1"/>
    <col min="8450" max="8450" width="9.125" customWidth="1"/>
    <col min="8451" max="8451" width="43.625" customWidth="1"/>
    <col min="8452" max="8452" width="9.625" customWidth="1"/>
    <col min="8453" max="8453" width="11.25" customWidth="1"/>
    <col min="8454" max="8454" width="19.5" customWidth="1"/>
    <col min="8455" max="8455" width="14.75" customWidth="1"/>
    <col min="8456" max="8456" width="20.75" customWidth="1"/>
    <col min="8457" max="8457" width="129.875" customWidth="1"/>
    <col min="8705" max="8705" width="9.625" customWidth="1"/>
    <col min="8706" max="8706" width="9.125" customWidth="1"/>
    <col min="8707" max="8707" width="43.625" customWidth="1"/>
    <col min="8708" max="8708" width="9.625" customWidth="1"/>
    <col min="8709" max="8709" width="11.25" customWidth="1"/>
    <col min="8710" max="8710" width="19.5" customWidth="1"/>
    <col min="8711" max="8711" width="14.75" customWidth="1"/>
    <col min="8712" max="8712" width="20.75" customWidth="1"/>
    <col min="8713" max="8713" width="129.875" customWidth="1"/>
    <col min="8961" max="8961" width="9.625" customWidth="1"/>
    <col min="8962" max="8962" width="9.125" customWidth="1"/>
    <col min="8963" max="8963" width="43.625" customWidth="1"/>
    <col min="8964" max="8964" width="9.625" customWidth="1"/>
    <col min="8965" max="8965" width="11.25" customWidth="1"/>
    <col min="8966" max="8966" width="19.5" customWidth="1"/>
    <col min="8967" max="8967" width="14.75" customWidth="1"/>
    <col min="8968" max="8968" width="20.75" customWidth="1"/>
    <col min="8969" max="8969" width="129.875" customWidth="1"/>
    <col min="9217" max="9217" width="9.625" customWidth="1"/>
    <col min="9218" max="9218" width="9.125" customWidth="1"/>
    <col min="9219" max="9219" width="43.625" customWidth="1"/>
    <col min="9220" max="9220" width="9.625" customWidth="1"/>
    <col min="9221" max="9221" width="11.25" customWidth="1"/>
    <col min="9222" max="9222" width="19.5" customWidth="1"/>
    <col min="9223" max="9223" width="14.75" customWidth="1"/>
    <col min="9224" max="9224" width="20.75" customWidth="1"/>
    <col min="9225" max="9225" width="129.875" customWidth="1"/>
    <col min="9473" max="9473" width="9.625" customWidth="1"/>
    <col min="9474" max="9474" width="9.125" customWidth="1"/>
    <col min="9475" max="9475" width="43.625" customWidth="1"/>
    <col min="9476" max="9476" width="9.625" customWidth="1"/>
    <col min="9477" max="9477" width="11.25" customWidth="1"/>
    <col min="9478" max="9478" width="19.5" customWidth="1"/>
    <col min="9479" max="9479" width="14.75" customWidth="1"/>
    <col min="9480" max="9480" width="20.75" customWidth="1"/>
    <col min="9481" max="9481" width="129.875" customWidth="1"/>
    <col min="9729" max="9729" width="9.625" customWidth="1"/>
    <col min="9730" max="9730" width="9.125" customWidth="1"/>
    <col min="9731" max="9731" width="43.625" customWidth="1"/>
    <col min="9732" max="9732" width="9.625" customWidth="1"/>
    <col min="9733" max="9733" width="11.25" customWidth="1"/>
    <col min="9734" max="9734" width="19.5" customWidth="1"/>
    <col min="9735" max="9735" width="14.75" customWidth="1"/>
    <col min="9736" max="9736" width="20.75" customWidth="1"/>
    <col min="9737" max="9737" width="129.875" customWidth="1"/>
    <col min="9985" max="9985" width="9.625" customWidth="1"/>
    <col min="9986" max="9986" width="9.125" customWidth="1"/>
    <col min="9987" max="9987" width="43.625" customWidth="1"/>
    <col min="9988" max="9988" width="9.625" customWidth="1"/>
    <col min="9989" max="9989" width="11.25" customWidth="1"/>
    <col min="9990" max="9990" width="19.5" customWidth="1"/>
    <col min="9991" max="9991" width="14.75" customWidth="1"/>
    <col min="9992" max="9992" width="20.75" customWidth="1"/>
    <col min="9993" max="9993" width="129.875" customWidth="1"/>
    <col min="10241" max="10241" width="9.625" customWidth="1"/>
    <col min="10242" max="10242" width="9.125" customWidth="1"/>
    <col min="10243" max="10243" width="43.625" customWidth="1"/>
    <col min="10244" max="10244" width="9.625" customWidth="1"/>
    <col min="10245" max="10245" width="11.25" customWidth="1"/>
    <col min="10246" max="10246" width="19.5" customWidth="1"/>
    <col min="10247" max="10247" width="14.75" customWidth="1"/>
    <col min="10248" max="10248" width="20.75" customWidth="1"/>
    <col min="10249" max="10249" width="129.875" customWidth="1"/>
    <col min="10497" max="10497" width="9.625" customWidth="1"/>
    <col min="10498" max="10498" width="9.125" customWidth="1"/>
    <col min="10499" max="10499" width="43.625" customWidth="1"/>
    <col min="10500" max="10500" width="9.625" customWidth="1"/>
    <col min="10501" max="10501" width="11.25" customWidth="1"/>
    <col min="10502" max="10502" width="19.5" customWidth="1"/>
    <col min="10503" max="10503" width="14.75" customWidth="1"/>
    <col min="10504" max="10504" width="20.75" customWidth="1"/>
    <col min="10505" max="10505" width="129.875" customWidth="1"/>
    <col min="10753" max="10753" width="9.625" customWidth="1"/>
    <col min="10754" max="10754" width="9.125" customWidth="1"/>
    <col min="10755" max="10755" width="43.625" customWidth="1"/>
    <col min="10756" max="10756" width="9.625" customWidth="1"/>
    <col min="10757" max="10757" width="11.25" customWidth="1"/>
    <col min="10758" max="10758" width="19.5" customWidth="1"/>
    <col min="10759" max="10759" width="14.75" customWidth="1"/>
    <col min="10760" max="10760" width="20.75" customWidth="1"/>
    <col min="10761" max="10761" width="129.875" customWidth="1"/>
    <col min="11009" max="11009" width="9.625" customWidth="1"/>
    <col min="11010" max="11010" width="9.125" customWidth="1"/>
    <col min="11011" max="11011" width="43.625" customWidth="1"/>
    <col min="11012" max="11012" width="9.625" customWidth="1"/>
    <col min="11013" max="11013" width="11.25" customWidth="1"/>
    <col min="11014" max="11014" width="19.5" customWidth="1"/>
    <col min="11015" max="11015" width="14.75" customWidth="1"/>
    <col min="11016" max="11016" width="20.75" customWidth="1"/>
    <col min="11017" max="11017" width="129.875" customWidth="1"/>
    <col min="11265" max="11265" width="9.625" customWidth="1"/>
    <col min="11266" max="11266" width="9.125" customWidth="1"/>
    <col min="11267" max="11267" width="43.625" customWidth="1"/>
    <col min="11268" max="11268" width="9.625" customWidth="1"/>
    <col min="11269" max="11269" width="11.25" customWidth="1"/>
    <col min="11270" max="11270" width="19.5" customWidth="1"/>
    <col min="11271" max="11271" width="14.75" customWidth="1"/>
    <col min="11272" max="11272" width="20.75" customWidth="1"/>
    <col min="11273" max="11273" width="129.875" customWidth="1"/>
    <col min="11521" max="11521" width="9.625" customWidth="1"/>
    <col min="11522" max="11522" width="9.125" customWidth="1"/>
    <col min="11523" max="11523" width="43.625" customWidth="1"/>
    <col min="11524" max="11524" width="9.625" customWidth="1"/>
    <col min="11525" max="11525" width="11.25" customWidth="1"/>
    <col min="11526" max="11526" width="19.5" customWidth="1"/>
    <col min="11527" max="11527" width="14.75" customWidth="1"/>
    <col min="11528" max="11528" width="20.75" customWidth="1"/>
    <col min="11529" max="11529" width="129.875" customWidth="1"/>
    <col min="11777" max="11777" width="9.625" customWidth="1"/>
    <col min="11778" max="11778" width="9.125" customWidth="1"/>
    <col min="11779" max="11779" width="43.625" customWidth="1"/>
    <col min="11780" max="11780" width="9.625" customWidth="1"/>
    <col min="11781" max="11781" width="11.25" customWidth="1"/>
    <col min="11782" max="11782" width="19.5" customWidth="1"/>
    <col min="11783" max="11783" width="14.75" customWidth="1"/>
    <col min="11784" max="11784" width="20.75" customWidth="1"/>
    <col min="11785" max="11785" width="129.875" customWidth="1"/>
    <col min="12033" max="12033" width="9.625" customWidth="1"/>
    <col min="12034" max="12034" width="9.125" customWidth="1"/>
    <col min="12035" max="12035" width="43.625" customWidth="1"/>
    <col min="12036" max="12036" width="9.625" customWidth="1"/>
    <col min="12037" max="12037" width="11.25" customWidth="1"/>
    <col min="12038" max="12038" width="19.5" customWidth="1"/>
    <col min="12039" max="12039" width="14.75" customWidth="1"/>
    <col min="12040" max="12040" width="20.75" customWidth="1"/>
    <col min="12041" max="12041" width="129.875" customWidth="1"/>
    <col min="12289" max="12289" width="9.625" customWidth="1"/>
    <col min="12290" max="12290" width="9.125" customWidth="1"/>
    <col min="12291" max="12291" width="43.625" customWidth="1"/>
    <col min="12292" max="12292" width="9.625" customWidth="1"/>
    <col min="12293" max="12293" width="11.25" customWidth="1"/>
    <col min="12294" max="12294" width="19.5" customWidth="1"/>
    <col min="12295" max="12295" width="14.75" customWidth="1"/>
    <col min="12296" max="12296" width="20.75" customWidth="1"/>
    <col min="12297" max="12297" width="129.875" customWidth="1"/>
    <col min="12545" max="12545" width="9.625" customWidth="1"/>
    <col min="12546" max="12546" width="9.125" customWidth="1"/>
    <col min="12547" max="12547" width="43.625" customWidth="1"/>
    <col min="12548" max="12548" width="9.625" customWidth="1"/>
    <col min="12549" max="12549" width="11.25" customWidth="1"/>
    <col min="12550" max="12550" width="19.5" customWidth="1"/>
    <col min="12551" max="12551" width="14.75" customWidth="1"/>
    <col min="12552" max="12552" width="20.75" customWidth="1"/>
    <col min="12553" max="12553" width="129.875" customWidth="1"/>
    <col min="12801" max="12801" width="9.625" customWidth="1"/>
    <col min="12802" max="12802" width="9.125" customWidth="1"/>
    <col min="12803" max="12803" width="43.625" customWidth="1"/>
    <col min="12804" max="12804" width="9.625" customWidth="1"/>
    <col min="12805" max="12805" width="11.25" customWidth="1"/>
    <col min="12806" max="12806" width="19.5" customWidth="1"/>
    <col min="12807" max="12807" width="14.75" customWidth="1"/>
    <col min="12808" max="12808" width="20.75" customWidth="1"/>
    <col min="12809" max="12809" width="129.875" customWidth="1"/>
    <col min="13057" max="13057" width="9.625" customWidth="1"/>
    <col min="13058" max="13058" width="9.125" customWidth="1"/>
    <col min="13059" max="13059" width="43.625" customWidth="1"/>
    <col min="13060" max="13060" width="9.625" customWidth="1"/>
    <col min="13061" max="13061" width="11.25" customWidth="1"/>
    <col min="13062" max="13062" width="19.5" customWidth="1"/>
    <col min="13063" max="13063" width="14.75" customWidth="1"/>
    <col min="13064" max="13064" width="20.75" customWidth="1"/>
    <col min="13065" max="13065" width="129.875" customWidth="1"/>
    <col min="13313" max="13313" width="9.625" customWidth="1"/>
    <col min="13314" max="13314" width="9.125" customWidth="1"/>
    <col min="13315" max="13315" width="43.625" customWidth="1"/>
    <col min="13316" max="13316" width="9.625" customWidth="1"/>
    <col min="13317" max="13317" width="11.25" customWidth="1"/>
    <col min="13318" max="13318" width="19.5" customWidth="1"/>
    <col min="13319" max="13319" width="14.75" customWidth="1"/>
    <col min="13320" max="13320" width="20.75" customWidth="1"/>
    <col min="13321" max="13321" width="129.875" customWidth="1"/>
    <col min="13569" max="13569" width="9.625" customWidth="1"/>
    <col min="13570" max="13570" width="9.125" customWidth="1"/>
    <col min="13571" max="13571" width="43.625" customWidth="1"/>
    <col min="13572" max="13572" width="9.625" customWidth="1"/>
    <col min="13573" max="13573" width="11.25" customWidth="1"/>
    <col min="13574" max="13574" width="19.5" customWidth="1"/>
    <col min="13575" max="13575" width="14.75" customWidth="1"/>
    <col min="13576" max="13576" width="20.75" customWidth="1"/>
    <col min="13577" max="13577" width="129.875" customWidth="1"/>
    <col min="13825" max="13825" width="9.625" customWidth="1"/>
    <col min="13826" max="13826" width="9.125" customWidth="1"/>
    <col min="13827" max="13827" width="43.625" customWidth="1"/>
    <col min="13828" max="13828" width="9.625" customWidth="1"/>
    <col min="13829" max="13829" width="11.25" customWidth="1"/>
    <col min="13830" max="13830" width="19.5" customWidth="1"/>
    <col min="13831" max="13831" width="14.75" customWidth="1"/>
    <col min="13832" max="13832" width="20.75" customWidth="1"/>
    <col min="13833" max="13833" width="129.875" customWidth="1"/>
    <col min="14081" max="14081" width="9.625" customWidth="1"/>
    <col min="14082" max="14082" width="9.125" customWidth="1"/>
    <col min="14083" max="14083" width="43.625" customWidth="1"/>
    <col min="14084" max="14084" width="9.625" customWidth="1"/>
    <col min="14085" max="14085" width="11.25" customWidth="1"/>
    <col min="14086" max="14086" width="19.5" customWidth="1"/>
    <col min="14087" max="14087" width="14.75" customWidth="1"/>
    <col min="14088" max="14088" width="20.75" customWidth="1"/>
    <col min="14089" max="14089" width="129.875" customWidth="1"/>
    <col min="14337" max="14337" width="9.625" customWidth="1"/>
    <col min="14338" max="14338" width="9.125" customWidth="1"/>
    <col min="14339" max="14339" width="43.625" customWidth="1"/>
    <col min="14340" max="14340" width="9.625" customWidth="1"/>
    <col min="14341" max="14341" width="11.25" customWidth="1"/>
    <col min="14342" max="14342" width="19.5" customWidth="1"/>
    <col min="14343" max="14343" width="14.75" customWidth="1"/>
    <col min="14344" max="14344" width="20.75" customWidth="1"/>
    <col min="14345" max="14345" width="129.875" customWidth="1"/>
    <col min="14593" max="14593" width="9.625" customWidth="1"/>
    <col min="14594" max="14594" width="9.125" customWidth="1"/>
    <col min="14595" max="14595" width="43.625" customWidth="1"/>
    <col min="14596" max="14596" width="9.625" customWidth="1"/>
    <col min="14597" max="14597" width="11.25" customWidth="1"/>
    <col min="14598" max="14598" width="19.5" customWidth="1"/>
    <col min="14599" max="14599" width="14.75" customWidth="1"/>
    <col min="14600" max="14600" width="20.75" customWidth="1"/>
    <col min="14601" max="14601" width="129.875" customWidth="1"/>
    <col min="14849" max="14849" width="9.625" customWidth="1"/>
    <col min="14850" max="14850" width="9.125" customWidth="1"/>
    <col min="14851" max="14851" width="43.625" customWidth="1"/>
    <col min="14852" max="14852" width="9.625" customWidth="1"/>
    <col min="14853" max="14853" width="11.25" customWidth="1"/>
    <col min="14854" max="14854" width="19.5" customWidth="1"/>
    <col min="14855" max="14855" width="14.75" customWidth="1"/>
    <col min="14856" max="14856" width="20.75" customWidth="1"/>
    <col min="14857" max="14857" width="129.875" customWidth="1"/>
    <col min="15105" max="15105" width="9.625" customWidth="1"/>
    <col min="15106" max="15106" width="9.125" customWidth="1"/>
    <col min="15107" max="15107" width="43.625" customWidth="1"/>
    <col min="15108" max="15108" width="9.625" customWidth="1"/>
    <col min="15109" max="15109" width="11.25" customWidth="1"/>
    <col min="15110" max="15110" width="19.5" customWidth="1"/>
    <col min="15111" max="15111" width="14.75" customWidth="1"/>
    <col min="15112" max="15112" width="20.75" customWidth="1"/>
    <col min="15113" max="15113" width="129.875" customWidth="1"/>
    <col min="15361" max="15361" width="9.625" customWidth="1"/>
    <col min="15362" max="15362" width="9.125" customWidth="1"/>
    <col min="15363" max="15363" width="43.625" customWidth="1"/>
    <col min="15364" max="15364" width="9.625" customWidth="1"/>
    <col min="15365" max="15365" width="11.25" customWidth="1"/>
    <col min="15366" max="15366" width="19.5" customWidth="1"/>
    <col min="15367" max="15367" width="14.75" customWidth="1"/>
    <col min="15368" max="15368" width="20.75" customWidth="1"/>
    <col min="15369" max="15369" width="129.875" customWidth="1"/>
    <col min="15617" max="15617" width="9.625" customWidth="1"/>
    <col min="15618" max="15618" width="9.125" customWidth="1"/>
    <col min="15619" max="15619" width="43.625" customWidth="1"/>
    <col min="15620" max="15620" width="9.625" customWidth="1"/>
    <col min="15621" max="15621" width="11.25" customWidth="1"/>
    <col min="15622" max="15622" width="19.5" customWidth="1"/>
    <col min="15623" max="15623" width="14.75" customWidth="1"/>
    <col min="15624" max="15624" width="20.75" customWidth="1"/>
    <col min="15625" max="15625" width="129.875" customWidth="1"/>
    <col min="15873" max="15873" width="9.625" customWidth="1"/>
    <col min="15874" max="15874" width="9.125" customWidth="1"/>
    <col min="15875" max="15875" width="43.625" customWidth="1"/>
    <col min="15876" max="15876" width="9.625" customWidth="1"/>
    <col min="15877" max="15877" width="11.25" customWidth="1"/>
    <col min="15878" max="15878" width="19.5" customWidth="1"/>
    <col min="15879" max="15879" width="14.75" customWidth="1"/>
    <col min="15880" max="15880" width="20.75" customWidth="1"/>
    <col min="15881" max="15881" width="129.875" customWidth="1"/>
    <col min="16129" max="16129" width="9.625" customWidth="1"/>
    <col min="16130" max="16130" width="9.125" customWidth="1"/>
    <col min="16131" max="16131" width="43.625" customWidth="1"/>
    <col min="16132" max="16132" width="9.625" customWidth="1"/>
    <col min="16133" max="16133" width="11.25" customWidth="1"/>
    <col min="16134" max="16134" width="19.5" customWidth="1"/>
    <col min="16135" max="16135" width="14.75" customWidth="1"/>
    <col min="16136" max="16136" width="20.75" customWidth="1"/>
    <col min="16137" max="16137" width="129.875" customWidth="1"/>
  </cols>
  <sheetData>
    <row r="1" spans="1:9" x14ac:dyDescent="0.25">
      <c r="A1" s="998"/>
      <c r="B1" s="999"/>
      <c r="C1" s="999" t="s">
        <v>0</v>
      </c>
      <c r="D1" s="1000"/>
      <c r="E1" s="1000"/>
      <c r="F1" s="1000"/>
      <c r="G1" s="1000"/>
      <c r="H1" s="1001"/>
    </row>
    <row r="2" spans="1:9" x14ac:dyDescent="0.25">
      <c r="A2" s="1003"/>
      <c r="B2" s="1004"/>
      <c r="C2" s="1004" t="s">
        <v>0</v>
      </c>
      <c r="D2" s="1329" t="s">
        <v>582</v>
      </c>
      <c r="E2" s="1329"/>
      <c r="F2" s="1329"/>
      <c r="G2" s="1330"/>
      <c r="H2" s="1001"/>
    </row>
    <row r="3" spans="1:9" x14ac:dyDescent="0.25">
      <c r="A3" s="1003"/>
      <c r="B3" s="1004"/>
      <c r="C3" s="1004"/>
      <c r="D3" s="1330"/>
      <c r="E3" s="1330"/>
      <c r="F3" s="1330"/>
      <c r="G3" s="1330"/>
      <c r="H3" s="1001"/>
    </row>
    <row r="4" spans="1:9" ht="18" x14ac:dyDescent="0.25">
      <c r="A4" s="1003"/>
      <c r="B4" s="1005"/>
      <c r="C4" s="1005" t="s">
        <v>0</v>
      </c>
      <c r="D4" s="1331" t="s">
        <v>583</v>
      </c>
      <c r="E4" s="1331"/>
      <c r="F4" s="1331"/>
      <c r="G4" s="1332"/>
      <c r="H4" s="1001"/>
    </row>
    <row r="5" spans="1:9" ht="18" x14ac:dyDescent="0.25">
      <c r="A5" s="1003"/>
      <c r="B5" s="1004"/>
      <c r="C5" s="1004"/>
      <c r="D5" s="1331" t="s">
        <v>584</v>
      </c>
      <c r="E5" s="1331"/>
      <c r="F5" s="1331"/>
      <c r="G5" s="1332"/>
      <c r="H5" s="1001"/>
    </row>
    <row r="6" spans="1:9" x14ac:dyDescent="0.25">
      <c r="A6" s="1006" t="s">
        <v>585</v>
      </c>
      <c r="B6" s="1007"/>
      <c r="C6" s="1007"/>
      <c r="D6" s="1007"/>
      <c r="E6" s="1007"/>
      <c r="F6" s="1007"/>
      <c r="G6" s="1008"/>
      <c r="H6" s="1009"/>
    </row>
    <row r="7" spans="1:9" x14ac:dyDescent="0.25">
      <c r="A7" s="1010" t="s">
        <v>0</v>
      </c>
      <c r="B7" s="1011"/>
      <c r="C7" s="1012" t="s">
        <v>0</v>
      </c>
      <c r="D7" s="1333" t="s">
        <v>586</v>
      </c>
      <c r="E7" s="1334"/>
      <c r="F7" s="1334"/>
      <c r="G7" s="1334"/>
      <c r="H7" s="1001"/>
    </row>
    <row r="8" spans="1:9" x14ac:dyDescent="0.25">
      <c r="A8" s="1013"/>
      <c r="B8" s="1014"/>
      <c r="D8" s="1335"/>
      <c r="E8" s="1336"/>
      <c r="F8" s="1336"/>
      <c r="G8" s="1336"/>
      <c r="H8" s="1009"/>
    </row>
    <row r="9" spans="1:9" ht="30" customHeight="1" x14ac:dyDescent="0.25">
      <c r="A9" s="1013"/>
      <c r="B9" s="1015"/>
      <c r="C9" s="1014"/>
      <c r="D9" s="1337" t="s">
        <v>587</v>
      </c>
      <c r="E9" s="1338"/>
      <c r="F9" s="1339"/>
      <c r="G9" s="1340" t="s">
        <v>588</v>
      </c>
      <c r="H9" s="1341"/>
    </row>
    <row r="10" spans="1:9" ht="38.25" x14ac:dyDescent="0.25">
      <c r="A10" s="1016" t="s">
        <v>15</v>
      </c>
      <c r="B10" s="1017" t="s">
        <v>582</v>
      </c>
      <c r="C10" s="1017" t="s">
        <v>15</v>
      </c>
      <c r="D10" s="1018" t="s">
        <v>589</v>
      </c>
      <c r="E10" s="1019" t="s">
        <v>590</v>
      </c>
      <c r="F10" s="1019" t="s">
        <v>591</v>
      </c>
      <c r="G10" s="1019" t="s">
        <v>589</v>
      </c>
      <c r="H10" s="1020" t="s">
        <v>591</v>
      </c>
      <c r="I10" s="1021"/>
    </row>
    <row r="11" spans="1:9" x14ac:dyDescent="0.25">
      <c r="A11" s="1016" t="s">
        <v>6</v>
      </c>
      <c r="B11" s="1017" t="s">
        <v>7</v>
      </c>
      <c r="C11" s="1017"/>
      <c r="D11" s="1322" t="s">
        <v>592</v>
      </c>
      <c r="E11" s="1324" t="s">
        <v>593</v>
      </c>
      <c r="F11" s="1022" t="s">
        <v>336</v>
      </c>
      <c r="G11" s="1326" t="s">
        <v>592</v>
      </c>
      <c r="H11" s="1023" t="s">
        <v>336</v>
      </c>
    </row>
    <row r="12" spans="1:9" ht="16.5" thickBot="1" x14ac:dyDescent="0.3">
      <c r="A12" s="1024" t="s">
        <v>0</v>
      </c>
      <c r="B12" s="1025" t="s">
        <v>8</v>
      </c>
      <c r="C12" s="1026"/>
      <c r="D12" s="1323"/>
      <c r="E12" s="1325"/>
      <c r="F12" s="1027" t="s">
        <v>594</v>
      </c>
      <c r="G12" s="1327"/>
      <c r="H12" s="1028" t="s">
        <v>594</v>
      </c>
      <c r="I12" s="1029" t="s">
        <v>595</v>
      </c>
    </row>
    <row r="13" spans="1:9" ht="18" x14ac:dyDescent="0.25">
      <c r="A13" s="1030">
        <v>1</v>
      </c>
      <c r="B13" s="1031" t="s">
        <v>596</v>
      </c>
      <c r="C13" s="1032" t="s">
        <v>308</v>
      </c>
      <c r="D13" s="1033"/>
      <c r="E13" s="1034"/>
      <c r="F13" s="1034"/>
      <c r="G13" s="1035"/>
      <c r="H13" s="1036"/>
      <c r="I13" s="1037"/>
    </row>
    <row r="14" spans="1:9" ht="18" x14ac:dyDescent="0.25">
      <c r="A14" s="1030">
        <v>1.1000000000000001</v>
      </c>
      <c r="B14" s="1038" t="s">
        <v>596</v>
      </c>
      <c r="C14" s="1039" t="s">
        <v>597</v>
      </c>
      <c r="D14" s="1040">
        <v>1.38</v>
      </c>
      <c r="E14" s="1041"/>
      <c r="F14" s="1041"/>
      <c r="G14" s="1042"/>
      <c r="H14" s="1043"/>
      <c r="I14" s="1044"/>
    </row>
    <row r="15" spans="1:9" ht="18" x14ac:dyDescent="0.25">
      <c r="A15" s="1030" t="s">
        <v>19</v>
      </c>
      <c r="B15" s="1045" t="s">
        <v>596</v>
      </c>
      <c r="C15" s="1046" t="s">
        <v>3</v>
      </c>
      <c r="D15" s="1047">
        <v>1.6</v>
      </c>
      <c r="E15" s="1041"/>
      <c r="F15" s="1041"/>
      <c r="G15" s="1042" t="s">
        <v>598</v>
      </c>
      <c r="H15" s="1048"/>
      <c r="I15" s="1044" t="s">
        <v>599</v>
      </c>
    </row>
    <row r="16" spans="1:9" ht="16.5" x14ac:dyDescent="0.25">
      <c r="A16" s="1030"/>
      <c r="B16" s="1049"/>
      <c r="C16" s="1046"/>
      <c r="D16" s="1050"/>
      <c r="E16" s="1041"/>
      <c r="F16" s="1041"/>
      <c r="G16" s="1051" t="s">
        <v>600</v>
      </c>
      <c r="H16" s="1048"/>
      <c r="I16" s="1044" t="s">
        <v>601</v>
      </c>
    </row>
    <row r="17" spans="1:9" ht="18" x14ac:dyDescent="0.25">
      <c r="A17" s="1030" t="s">
        <v>56</v>
      </c>
      <c r="B17" s="1052" t="s">
        <v>596</v>
      </c>
      <c r="C17" s="1046" t="s">
        <v>4</v>
      </c>
      <c r="D17" s="1047">
        <v>1.33</v>
      </c>
      <c r="E17" s="1041"/>
      <c r="F17" s="1041"/>
      <c r="G17" s="1051" t="s">
        <v>602</v>
      </c>
      <c r="H17" s="1048"/>
      <c r="I17" s="1044" t="s">
        <v>603</v>
      </c>
    </row>
    <row r="18" spans="1:9" ht="16.5" x14ac:dyDescent="0.25">
      <c r="A18" s="1030"/>
      <c r="B18" s="1053"/>
      <c r="C18" s="1046"/>
      <c r="D18" s="1050"/>
      <c r="E18" s="1041"/>
      <c r="F18" s="1041"/>
      <c r="G18" s="1051" t="s">
        <v>604</v>
      </c>
      <c r="H18" s="1048"/>
      <c r="I18" s="1044"/>
    </row>
    <row r="19" spans="1:9" ht="18" x14ac:dyDescent="0.25">
      <c r="A19" s="1030">
        <v>1.2</v>
      </c>
      <c r="B19" s="1038" t="s">
        <v>596</v>
      </c>
      <c r="C19" s="1039" t="s">
        <v>307</v>
      </c>
      <c r="D19" s="1054"/>
      <c r="E19" s="1041"/>
      <c r="F19" s="1041"/>
      <c r="G19" s="1051"/>
      <c r="H19" s="1055"/>
      <c r="I19" s="1044"/>
    </row>
    <row r="20" spans="1:9" ht="18" x14ac:dyDescent="0.25">
      <c r="A20" s="1030" t="s">
        <v>20</v>
      </c>
      <c r="B20" s="1038" t="s">
        <v>596</v>
      </c>
      <c r="C20" s="1046" t="s">
        <v>3</v>
      </c>
      <c r="D20" s="1040"/>
      <c r="E20" s="1041"/>
      <c r="F20" s="1041"/>
      <c r="G20" s="1056">
        <v>1.1000000000000001</v>
      </c>
      <c r="H20" s="1055"/>
      <c r="I20" s="1044" t="s">
        <v>605</v>
      </c>
    </row>
    <row r="21" spans="1:9" ht="16.5" x14ac:dyDescent="0.25">
      <c r="A21" s="1030" t="s">
        <v>606</v>
      </c>
      <c r="B21" s="1038"/>
      <c r="C21" s="1057" t="s">
        <v>607</v>
      </c>
      <c r="D21" s="1054"/>
      <c r="E21" s="1041"/>
      <c r="F21" s="1041"/>
      <c r="G21" s="1058">
        <v>1.21</v>
      </c>
      <c r="H21" s="1055"/>
      <c r="I21" s="1044" t="s">
        <v>608</v>
      </c>
    </row>
    <row r="22" spans="1:9" ht="16.5" x14ac:dyDescent="0.25">
      <c r="A22" s="1030" t="s">
        <v>609</v>
      </c>
      <c r="B22" s="1038"/>
      <c r="C22" s="1057" t="s">
        <v>610</v>
      </c>
      <c r="D22" s="1054"/>
      <c r="E22" s="1041"/>
      <c r="F22" s="1041"/>
      <c r="G22" s="1058">
        <v>1.075</v>
      </c>
      <c r="H22" s="1055"/>
      <c r="I22" s="1044" t="s">
        <v>611</v>
      </c>
    </row>
    <row r="23" spans="1:9" ht="18" x14ac:dyDescent="0.25">
      <c r="A23" s="1030" t="s">
        <v>57</v>
      </c>
      <c r="B23" s="1038" t="s">
        <v>596</v>
      </c>
      <c r="C23" s="1046" t="s">
        <v>4</v>
      </c>
      <c r="D23" s="1054"/>
      <c r="E23" s="1041"/>
      <c r="F23" s="1041"/>
      <c r="G23" s="1058">
        <v>0.91</v>
      </c>
      <c r="H23" s="1043"/>
      <c r="I23" s="1044" t="s">
        <v>605</v>
      </c>
    </row>
    <row r="24" spans="1:9" ht="66" x14ac:dyDescent="0.25">
      <c r="A24" s="1030" t="s">
        <v>66</v>
      </c>
      <c r="B24" s="1038" t="s">
        <v>596</v>
      </c>
      <c r="C24" s="1057" t="s">
        <v>612</v>
      </c>
      <c r="D24" s="1040">
        <f>1/0.73</f>
        <v>1.3698630136986301</v>
      </c>
      <c r="E24" s="1041"/>
      <c r="F24" s="1041"/>
      <c r="G24" s="1042" t="s">
        <v>613</v>
      </c>
      <c r="H24" s="1055"/>
      <c r="I24" s="1059" t="s">
        <v>614</v>
      </c>
    </row>
    <row r="25" spans="1:9" ht="18" x14ac:dyDescent="0.25">
      <c r="A25" s="1060" t="s">
        <v>17</v>
      </c>
      <c r="B25" s="1038" t="s">
        <v>596</v>
      </c>
      <c r="C25" s="1046" t="s">
        <v>41</v>
      </c>
      <c r="D25" s="1040"/>
      <c r="E25" s="1041"/>
      <c r="F25" s="1041"/>
      <c r="G25" s="1042">
        <v>1.05</v>
      </c>
      <c r="H25" s="1043"/>
      <c r="I25" s="1044" t="s">
        <v>615</v>
      </c>
    </row>
    <row r="26" spans="1:9" ht="18" x14ac:dyDescent="0.25">
      <c r="A26" s="1060" t="s">
        <v>18</v>
      </c>
      <c r="B26" s="1038" t="s">
        <v>596</v>
      </c>
      <c r="C26" s="1057" t="s">
        <v>3</v>
      </c>
      <c r="D26" s="1040">
        <f>1.43</f>
        <v>1.43</v>
      </c>
      <c r="E26" s="1041"/>
      <c r="F26" s="1041"/>
      <c r="G26" s="1042">
        <v>1.07</v>
      </c>
      <c r="H26" s="1043"/>
      <c r="I26" s="1044" t="s">
        <v>616</v>
      </c>
    </row>
    <row r="27" spans="1:9" ht="18" x14ac:dyDescent="0.25">
      <c r="A27" s="1060" t="s">
        <v>58</v>
      </c>
      <c r="B27" s="1038" t="s">
        <v>596</v>
      </c>
      <c r="C27" s="1057" t="s">
        <v>4</v>
      </c>
      <c r="D27" s="1040">
        <v>1.25</v>
      </c>
      <c r="E27" s="1041"/>
      <c r="F27" s="1041"/>
      <c r="G27" s="1042">
        <v>0.91</v>
      </c>
      <c r="H27" s="1043"/>
      <c r="I27" s="1044" t="s">
        <v>617</v>
      </c>
    </row>
    <row r="28" spans="1:9" ht="16.5" x14ac:dyDescent="0.25">
      <c r="A28" s="1060" t="s">
        <v>618</v>
      </c>
      <c r="B28" s="1038"/>
      <c r="C28" s="1061" t="s">
        <v>619</v>
      </c>
      <c r="D28" s="1040"/>
      <c r="E28" s="1041"/>
      <c r="F28" s="1041"/>
      <c r="G28" s="1042">
        <v>0.92</v>
      </c>
      <c r="H28" s="1043"/>
      <c r="I28" s="1044" t="s">
        <v>620</v>
      </c>
    </row>
    <row r="29" spans="1:9" ht="16.5" x14ac:dyDescent="0.25">
      <c r="A29" s="1060" t="s">
        <v>621</v>
      </c>
      <c r="B29" s="1038"/>
      <c r="C29" s="1061" t="s">
        <v>622</v>
      </c>
      <c r="D29" s="1040"/>
      <c r="E29" s="1041"/>
      <c r="F29" s="1041"/>
      <c r="G29" s="1042">
        <v>0.88</v>
      </c>
      <c r="H29" s="1043"/>
      <c r="I29" s="1044" t="s">
        <v>620</v>
      </c>
    </row>
    <row r="30" spans="1:9" ht="16.5" x14ac:dyDescent="0.25">
      <c r="A30" s="1060" t="s">
        <v>623</v>
      </c>
      <c r="B30" s="1038"/>
      <c r="C30" s="1061" t="s">
        <v>624</v>
      </c>
      <c r="D30" s="1040"/>
      <c r="E30" s="1041"/>
      <c r="F30" s="1041"/>
      <c r="G30" s="1042">
        <v>0.77</v>
      </c>
      <c r="H30" s="1043"/>
      <c r="I30" s="1044" t="s">
        <v>625</v>
      </c>
    </row>
    <row r="31" spans="1:9" ht="16.5" x14ac:dyDescent="0.25">
      <c r="A31" s="1060" t="s">
        <v>626</v>
      </c>
      <c r="B31" s="1038"/>
      <c r="C31" s="1061" t="s">
        <v>627</v>
      </c>
      <c r="D31" s="1040"/>
      <c r="E31" s="1041"/>
      <c r="F31" s="1041"/>
      <c r="G31" s="1042">
        <v>0.88</v>
      </c>
      <c r="H31" s="1043"/>
      <c r="I31" s="1044" t="s">
        <v>620</v>
      </c>
    </row>
    <row r="32" spans="1:9" ht="16.5" x14ac:dyDescent="0.25">
      <c r="A32" s="1060" t="s">
        <v>628</v>
      </c>
      <c r="B32" s="1038"/>
      <c r="C32" s="1061" t="s">
        <v>629</v>
      </c>
      <c r="D32" s="1040"/>
      <c r="E32" s="1041"/>
      <c r="F32" s="1041"/>
      <c r="G32" s="1042">
        <v>1.06</v>
      </c>
      <c r="H32" s="1043"/>
      <c r="I32" s="1044" t="s">
        <v>620</v>
      </c>
    </row>
    <row r="33" spans="1:9" ht="18" x14ac:dyDescent="0.25">
      <c r="A33" s="1060" t="s">
        <v>21</v>
      </c>
      <c r="B33" s="1038" t="s">
        <v>596</v>
      </c>
      <c r="C33" s="1046" t="s">
        <v>630</v>
      </c>
      <c r="D33" s="1040">
        <v>1.48</v>
      </c>
      <c r="E33" s="1041"/>
      <c r="F33" s="1041"/>
      <c r="G33" s="1042">
        <v>1.08</v>
      </c>
      <c r="H33" s="1043"/>
      <c r="I33" s="1044" t="s">
        <v>631</v>
      </c>
    </row>
    <row r="34" spans="1:9" ht="18" x14ac:dyDescent="0.25">
      <c r="A34" s="1060" t="s">
        <v>22</v>
      </c>
      <c r="B34" s="1038" t="s">
        <v>596</v>
      </c>
      <c r="C34" s="1057" t="s">
        <v>3</v>
      </c>
      <c r="D34" s="1040">
        <v>1.54</v>
      </c>
      <c r="E34" s="1041"/>
      <c r="F34" s="1062"/>
      <c r="G34" s="1042">
        <v>1.1200000000000001</v>
      </c>
      <c r="H34" s="1048"/>
      <c r="I34" s="1044" t="s">
        <v>632</v>
      </c>
    </row>
    <row r="35" spans="1:9" ht="18" x14ac:dyDescent="0.25">
      <c r="A35" s="1060" t="s">
        <v>59</v>
      </c>
      <c r="B35" s="1038" t="s">
        <v>596</v>
      </c>
      <c r="C35" s="1057" t="s">
        <v>4</v>
      </c>
      <c r="D35" s="1040">
        <v>1.33</v>
      </c>
      <c r="E35" s="1041"/>
      <c r="F35" s="1062"/>
      <c r="G35" s="1042">
        <v>0.91</v>
      </c>
      <c r="H35" s="1048"/>
      <c r="I35" s="1044" t="s">
        <v>633</v>
      </c>
    </row>
    <row r="36" spans="1:9" ht="18" x14ac:dyDescent="0.15">
      <c r="A36" s="1060" t="s">
        <v>23</v>
      </c>
      <c r="B36" s="1038" t="s">
        <v>596</v>
      </c>
      <c r="C36" s="1046" t="s">
        <v>28</v>
      </c>
      <c r="D36" s="1040">
        <v>1.33</v>
      </c>
      <c r="E36" s="1041"/>
      <c r="F36" s="1062"/>
      <c r="G36" s="1042">
        <v>1.07</v>
      </c>
      <c r="H36" s="1063"/>
      <c r="I36" s="1064"/>
    </row>
    <row r="37" spans="1:9" ht="18" x14ac:dyDescent="0.25">
      <c r="A37" s="1060" t="s">
        <v>24</v>
      </c>
      <c r="B37" s="1038" t="s">
        <v>596</v>
      </c>
      <c r="C37" s="1057" t="s">
        <v>3</v>
      </c>
      <c r="D37" s="1040">
        <v>1.43</v>
      </c>
      <c r="E37" s="1041"/>
      <c r="F37" s="1062"/>
      <c r="G37" s="1042">
        <v>1.1200000000000001</v>
      </c>
      <c r="H37" s="1063"/>
      <c r="I37" s="1044" t="s">
        <v>634</v>
      </c>
    </row>
    <row r="38" spans="1:9" ht="18.75" thickBot="1" x14ac:dyDescent="0.3">
      <c r="A38" s="1065" t="s">
        <v>60</v>
      </c>
      <c r="B38" s="1066" t="s">
        <v>596</v>
      </c>
      <c r="C38" s="1067" t="s">
        <v>4</v>
      </c>
      <c r="D38" s="1068">
        <v>1.25</v>
      </c>
      <c r="E38" s="1069"/>
      <c r="F38" s="1070"/>
      <c r="G38" s="1071">
        <v>0.91</v>
      </c>
      <c r="H38" s="1072"/>
      <c r="I38" s="1044" t="s">
        <v>635</v>
      </c>
    </row>
    <row r="39" spans="1:9" ht="16.5" x14ac:dyDescent="0.15">
      <c r="A39" s="1073">
        <v>2</v>
      </c>
      <c r="B39" s="1031" t="s">
        <v>636</v>
      </c>
      <c r="C39" s="1074" t="s">
        <v>29</v>
      </c>
      <c r="D39" s="1075">
        <v>6</v>
      </c>
      <c r="E39" s="1034"/>
      <c r="F39" s="1076"/>
      <c r="G39" s="1077">
        <v>5.35</v>
      </c>
      <c r="H39" s="1078"/>
      <c r="I39" s="1064" t="s">
        <v>637</v>
      </c>
    </row>
    <row r="40" spans="1:9" ht="18" x14ac:dyDescent="0.15">
      <c r="A40" s="1079" t="s">
        <v>638</v>
      </c>
      <c r="B40" s="1052" t="s">
        <v>639</v>
      </c>
      <c r="C40" s="1080" t="s">
        <v>105</v>
      </c>
      <c r="D40" s="1081"/>
      <c r="E40" s="1041"/>
      <c r="F40" s="1082"/>
      <c r="G40" s="1083"/>
      <c r="H40" s="1051"/>
      <c r="I40" s="1064"/>
    </row>
    <row r="41" spans="1:9" ht="18" x14ac:dyDescent="0.25">
      <c r="A41" s="1030" t="s">
        <v>103</v>
      </c>
      <c r="B41" s="1052" t="s">
        <v>639</v>
      </c>
      <c r="C41" s="1084" t="s">
        <v>61</v>
      </c>
      <c r="D41" s="1085">
        <v>1.6</v>
      </c>
      <c r="E41" s="1041"/>
      <c r="F41" s="1086"/>
      <c r="G41" s="1087" t="s">
        <v>640</v>
      </c>
      <c r="H41" s="1042">
        <f>2.41/2</f>
        <v>1.2050000000000001</v>
      </c>
      <c r="I41" s="1044" t="s">
        <v>641</v>
      </c>
    </row>
    <row r="42" spans="1:9" ht="16.5" x14ac:dyDescent="0.25">
      <c r="A42" s="1030"/>
      <c r="B42" s="1088"/>
      <c r="C42" s="1080"/>
      <c r="D42" s="1089"/>
      <c r="E42" s="1041"/>
      <c r="F42" s="1082"/>
      <c r="G42" s="1087" t="s">
        <v>642</v>
      </c>
      <c r="H42" s="1090">
        <f>2.01/1.79</f>
        <v>1.1229050279329607</v>
      </c>
      <c r="I42" s="1044" t="s">
        <v>643</v>
      </c>
    </row>
    <row r="43" spans="1:9" ht="16.5" x14ac:dyDescent="0.25">
      <c r="A43" s="1030"/>
      <c r="B43" s="1053"/>
      <c r="C43" s="1091"/>
      <c r="D43" s="1092"/>
      <c r="E43" s="1041"/>
      <c r="F43" s="1093"/>
      <c r="G43" s="1087" t="s">
        <v>644</v>
      </c>
      <c r="H43" s="1087"/>
      <c r="I43" s="1044"/>
    </row>
    <row r="44" spans="1:9" ht="18" x14ac:dyDescent="0.25">
      <c r="A44" s="1060" t="s">
        <v>104</v>
      </c>
      <c r="B44" s="1094" t="s">
        <v>639</v>
      </c>
      <c r="C44" s="1084" t="s">
        <v>645</v>
      </c>
      <c r="D44" s="1089">
        <v>1.5</v>
      </c>
      <c r="E44" s="1041"/>
      <c r="F44" s="1095"/>
      <c r="G44" s="1042" t="s">
        <v>646</v>
      </c>
      <c r="H44" s="1096"/>
      <c r="I44" s="1044" t="s">
        <v>647</v>
      </c>
    </row>
    <row r="45" spans="1:9" ht="16.5" x14ac:dyDescent="0.25">
      <c r="A45" s="1073"/>
      <c r="B45" s="1031"/>
      <c r="C45" s="1091"/>
      <c r="D45" s="1092"/>
      <c r="E45" s="1097"/>
      <c r="F45" s="1093"/>
      <c r="G45" s="1051" t="s">
        <v>648</v>
      </c>
      <c r="H45" s="1098">
        <f>1000/(420*1.15)</f>
        <v>2.0703933747412009</v>
      </c>
      <c r="I45" s="1044" t="s">
        <v>649</v>
      </c>
    </row>
    <row r="46" spans="1:9" ht="16.5" x14ac:dyDescent="0.25">
      <c r="A46" s="1099" t="s">
        <v>403</v>
      </c>
      <c r="B46" s="1038" t="s">
        <v>650</v>
      </c>
      <c r="C46" s="1100" t="s">
        <v>360</v>
      </c>
      <c r="D46" s="1092"/>
      <c r="E46" s="1097"/>
      <c r="F46" s="1093"/>
      <c r="G46" s="1051"/>
      <c r="H46" s="1098"/>
      <c r="I46" s="1044" t="s">
        <v>651</v>
      </c>
    </row>
    <row r="47" spans="1:9" ht="16.5" x14ac:dyDescent="0.25">
      <c r="A47" s="1060" t="s">
        <v>361</v>
      </c>
      <c r="B47" s="1053" t="s">
        <v>636</v>
      </c>
      <c r="C47" s="1080" t="s">
        <v>108</v>
      </c>
      <c r="D47" s="1101"/>
      <c r="E47" s="1102"/>
      <c r="F47" s="1103"/>
      <c r="G47" s="1042"/>
      <c r="H47" s="1104"/>
      <c r="I47" s="1044"/>
    </row>
    <row r="48" spans="1:9" ht="16.5" x14ac:dyDescent="0.25">
      <c r="A48" s="1060" t="s">
        <v>362</v>
      </c>
      <c r="B48" s="1105" t="s">
        <v>636</v>
      </c>
      <c r="C48" s="1039" t="s">
        <v>107</v>
      </c>
      <c r="D48" s="1101"/>
      <c r="E48" s="1102"/>
      <c r="F48" s="1103"/>
      <c r="G48" s="1042">
        <v>1.51</v>
      </c>
      <c r="H48" s="1104">
        <v>1.44</v>
      </c>
      <c r="I48" s="1044" t="s">
        <v>652</v>
      </c>
    </row>
    <row r="49" spans="1:9" ht="17.25" thickBot="1" x14ac:dyDescent="0.3">
      <c r="A49" s="1060" t="s">
        <v>363</v>
      </c>
      <c r="B49" s="1106" t="s">
        <v>636</v>
      </c>
      <c r="C49" s="1107" t="s">
        <v>109</v>
      </c>
      <c r="D49" s="1108"/>
      <c r="E49" s="1069"/>
      <c r="F49" s="1109"/>
      <c r="G49" s="1083">
        <v>1.31</v>
      </c>
      <c r="H49" s="1110">
        <v>2.29</v>
      </c>
      <c r="I49" s="1044" t="s">
        <v>653</v>
      </c>
    </row>
    <row r="50" spans="1:9" ht="18" x14ac:dyDescent="0.15">
      <c r="A50" s="1111" t="s">
        <v>364</v>
      </c>
      <c r="B50" s="1112" t="s">
        <v>639</v>
      </c>
      <c r="C50" s="1032" t="s">
        <v>654</v>
      </c>
      <c r="D50" s="1113"/>
      <c r="E50" s="1034"/>
      <c r="F50" s="1114" t="s">
        <v>655</v>
      </c>
      <c r="G50" s="1078"/>
      <c r="H50" s="1078"/>
      <c r="I50" s="1064"/>
    </row>
    <row r="51" spans="1:9" ht="18" x14ac:dyDescent="0.25">
      <c r="A51" s="1030" t="s">
        <v>365</v>
      </c>
      <c r="B51" s="1052" t="s">
        <v>639</v>
      </c>
      <c r="C51" s="1039" t="s">
        <v>3</v>
      </c>
      <c r="D51" s="1047">
        <v>1.82</v>
      </c>
      <c r="E51" s="1041"/>
      <c r="F51" s="1115"/>
      <c r="G51" s="1051" t="s">
        <v>656</v>
      </c>
      <c r="H51" s="1042" t="s">
        <v>657</v>
      </c>
      <c r="I51" s="1044" t="s">
        <v>658</v>
      </c>
    </row>
    <row r="52" spans="1:9" ht="16.5" x14ac:dyDescent="0.25">
      <c r="A52" s="1030"/>
      <c r="B52" s="1088"/>
      <c r="C52" s="1039"/>
      <c r="D52" s="1116"/>
      <c r="E52" s="1041"/>
      <c r="F52" s="1095"/>
      <c r="G52" s="1051" t="s">
        <v>659</v>
      </c>
      <c r="H52" s="1042" t="s">
        <v>660</v>
      </c>
      <c r="I52" s="1044" t="s">
        <v>661</v>
      </c>
    </row>
    <row r="53" spans="1:9" ht="16.5" x14ac:dyDescent="0.25">
      <c r="A53" s="1030"/>
      <c r="B53" s="1088"/>
      <c r="C53" s="1117"/>
      <c r="D53" s="1050"/>
      <c r="E53" s="1041"/>
      <c r="F53" s="1093"/>
      <c r="G53" s="1051"/>
      <c r="H53" s="1042" t="s">
        <v>662</v>
      </c>
      <c r="I53" s="1044"/>
    </row>
    <row r="54" spans="1:9" ht="16.5" x14ac:dyDescent="0.25">
      <c r="A54" s="1030" t="s">
        <v>663</v>
      </c>
      <c r="B54" s="1088"/>
      <c r="C54" s="1046" t="s">
        <v>664</v>
      </c>
      <c r="D54" s="1116"/>
      <c r="E54" s="1041"/>
      <c r="F54" s="1095"/>
      <c r="G54" s="1051">
        <v>2.16</v>
      </c>
      <c r="H54" s="1042"/>
      <c r="I54" s="1044" t="s">
        <v>665</v>
      </c>
    </row>
    <row r="55" spans="1:9" ht="16.5" x14ac:dyDescent="0.25">
      <c r="A55" s="1030" t="s">
        <v>666</v>
      </c>
      <c r="B55" s="1053"/>
      <c r="C55" s="1118" t="s">
        <v>610</v>
      </c>
      <c r="D55" s="1116"/>
      <c r="E55" s="1041"/>
      <c r="F55" s="1095"/>
      <c r="G55" s="1051">
        <v>1.72</v>
      </c>
      <c r="H55" s="1042"/>
      <c r="I55" s="1044" t="s">
        <v>665</v>
      </c>
    </row>
    <row r="56" spans="1:9" ht="18" x14ac:dyDescent="0.25">
      <c r="A56" s="1030" t="s">
        <v>366</v>
      </c>
      <c r="B56" s="1088" t="s">
        <v>639</v>
      </c>
      <c r="C56" s="1039" t="s">
        <v>4</v>
      </c>
      <c r="D56" s="1047">
        <v>1.43</v>
      </c>
      <c r="E56" s="1041"/>
      <c r="F56" s="1115"/>
      <c r="G56" s="1051" t="s">
        <v>667</v>
      </c>
      <c r="H56" s="1042" t="s">
        <v>668</v>
      </c>
      <c r="I56" s="1044" t="s">
        <v>669</v>
      </c>
    </row>
    <row r="57" spans="1:9" ht="16.5" x14ac:dyDescent="0.25">
      <c r="A57" s="1030"/>
      <c r="B57" s="1088"/>
      <c r="C57" s="1039"/>
      <c r="D57" s="1116"/>
      <c r="E57" s="1041"/>
      <c r="F57" s="1095"/>
      <c r="G57" s="1083" t="s">
        <v>670</v>
      </c>
      <c r="H57" s="1087" t="s">
        <v>671</v>
      </c>
      <c r="I57" s="1044" t="s">
        <v>672</v>
      </c>
    </row>
    <row r="58" spans="1:9" ht="16.5" x14ac:dyDescent="0.25">
      <c r="A58" s="1030"/>
      <c r="B58" s="1088"/>
      <c r="C58" s="1039"/>
      <c r="D58" s="1116"/>
      <c r="E58" s="1041"/>
      <c r="F58" s="1095"/>
      <c r="G58" s="1119"/>
      <c r="H58" s="1087" t="s">
        <v>673</v>
      </c>
      <c r="I58" s="1044"/>
    </row>
    <row r="59" spans="1:9" ht="16.5" x14ac:dyDescent="0.25">
      <c r="A59" s="1030" t="s">
        <v>674</v>
      </c>
      <c r="B59" s="1088"/>
      <c r="C59" s="1046" t="s">
        <v>675</v>
      </c>
      <c r="D59" s="1081"/>
      <c r="E59" s="1041"/>
      <c r="F59" s="1082"/>
      <c r="G59" s="1119">
        <v>1.47</v>
      </c>
      <c r="H59" s="1087"/>
      <c r="I59" s="1044" t="s">
        <v>676</v>
      </c>
    </row>
    <row r="60" spans="1:9" ht="16.5" x14ac:dyDescent="0.25">
      <c r="A60" s="1030" t="s">
        <v>677</v>
      </c>
      <c r="B60" s="1088"/>
      <c r="C60" s="1046" t="s">
        <v>619</v>
      </c>
      <c r="D60" s="1081"/>
      <c r="E60" s="1041"/>
      <c r="F60" s="1082"/>
      <c r="G60" s="1119">
        <v>1.42</v>
      </c>
      <c r="H60" s="1087"/>
      <c r="I60" s="1044" t="s">
        <v>678</v>
      </c>
    </row>
    <row r="61" spans="1:9" ht="16.5" x14ac:dyDescent="0.25">
      <c r="A61" s="1030" t="s">
        <v>679</v>
      </c>
      <c r="B61" s="1088"/>
      <c r="C61" s="1046" t="s">
        <v>622</v>
      </c>
      <c r="D61" s="1081"/>
      <c r="E61" s="1041"/>
      <c r="F61" s="1082"/>
      <c r="G61" s="1119">
        <v>1.47</v>
      </c>
      <c r="H61" s="1087"/>
      <c r="I61" s="1044" t="s">
        <v>678</v>
      </c>
    </row>
    <row r="62" spans="1:9" ht="16.5" x14ac:dyDescent="0.25">
      <c r="A62" s="1030" t="s">
        <v>680</v>
      </c>
      <c r="B62" s="1088"/>
      <c r="C62" s="1046" t="s">
        <v>681</v>
      </c>
      <c r="D62" s="1081"/>
      <c r="E62" s="1041"/>
      <c r="F62" s="1082"/>
      <c r="G62" s="1119">
        <v>1.62</v>
      </c>
      <c r="H62" s="1087"/>
      <c r="I62" s="1044" t="s">
        <v>682</v>
      </c>
    </row>
    <row r="63" spans="1:9" ht="16.5" x14ac:dyDescent="0.25">
      <c r="A63" s="1030" t="s">
        <v>683</v>
      </c>
      <c r="B63" s="1088"/>
      <c r="C63" s="1046" t="s">
        <v>684</v>
      </c>
      <c r="D63" s="1081"/>
      <c r="E63" s="1041"/>
      <c r="F63" s="1082"/>
      <c r="G63" s="1119">
        <v>1.35</v>
      </c>
      <c r="H63" s="1087"/>
      <c r="I63" s="1044" t="s">
        <v>685</v>
      </c>
    </row>
    <row r="64" spans="1:9" ht="16.5" x14ac:dyDescent="0.25">
      <c r="A64" s="1030" t="s">
        <v>686</v>
      </c>
      <c r="B64" s="1088"/>
      <c r="C64" s="1046" t="s">
        <v>627</v>
      </c>
      <c r="D64" s="1081"/>
      <c r="E64" s="1041"/>
      <c r="F64" s="1082"/>
      <c r="G64" s="1119">
        <v>1.38</v>
      </c>
      <c r="H64" s="1087"/>
      <c r="I64" s="1044" t="s">
        <v>678</v>
      </c>
    </row>
    <row r="65" spans="1:9" ht="16.5" x14ac:dyDescent="0.25">
      <c r="A65" s="1030" t="s">
        <v>687</v>
      </c>
      <c r="B65" s="1053"/>
      <c r="C65" s="1118" t="s">
        <v>629</v>
      </c>
      <c r="D65" s="1054"/>
      <c r="E65" s="1097"/>
      <c r="F65" s="1120"/>
      <c r="G65" s="1119">
        <v>2.29</v>
      </c>
      <c r="H65" s="1087"/>
      <c r="I65" s="1044" t="s">
        <v>678</v>
      </c>
    </row>
    <row r="66" spans="1:9" ht="18.75" thickBot="1" x14ac:dyDescent="0.2">
      <c r="A66" s="1121" t="s">
        <v>367</v>
      </c>
      <c r="B66" s="1122" t="s">
        <v>639</v>
      </c>
      <c r="C66" s="1123" t="s">
        <v>612</v>
      </c>
      <c r="D66" s="1124"/>
      <c r="E66" s="1125"/>
      <c r="F66" s="1126"/>
      <c r="G66" s="1127">
        <v>1.38</v>
      </c>
      <c r="H66" s="1071"/>
      <c r="I66" s="1064" t="s">
        <v>688</v>
      </c>
    </row>
    <row r="67" spans="1:9" ht="18" x14ac:dyDescent="0.15">
      <c r="A67" s="1030" t="s">
        <v>368</v>
      </c>
      <c r="B67" s="1031" t="s">
        <v>639</v>
      </c>
      <c r="C67" s="1080" t="s">
        <v>30</v>
      </c>
      <c r="D67" s="1054">
        <v>1.33</v>
      </c>
      <c r="E67" s="1120">
        <v>2.5000000000000001E-3</v>
      </c>
      <c r="F67" s="1120" t="s">
        <v>689</v>
      </c>
      <c r="G67" s="1051"/>
      <c r="H67" s="1051"/>
      <c r="I67" s="1064"/>
    </row>
    <row r="68" spans="1:9" ht="18" x14ac:dyDescent="0.25">
      <c r="A68" s="1030" t="s">
        <v>369</v>
      </c>
      <c r="B68" s="1052" t="s">
        <v>639</v>
      </c>
      <c r="C68" s="1039" t="s">
        <v>3</v>
      </c>
      <c r="D68" s="1128"/>
      <c r="E68" s="1129">
        <v>3.0000000000000001E-3</v>
      </c>
      <c r="F68" s="1115"/>
      <c r="G68" s="1051" t="s">
        <v>690</v>
      </c>
      <c r="H68" s="1042" t="s">
        <v>691</v>
      </c>
      <c r="I68" s="1044" t="s">
        <v>692</v>
      </c>
    </row>
    <row r="69" spans="1:9" ht="16.5" x14ac:dyDescent="0.25">
      <c r="A69" s="1030"/>
      <c r="B69" s="1053"/>
      <c r="C69" s="1118"/>
      <c r="D69" s="1054"/>
      <c r="E69" s="1130"/>
      <c r="F69" s="1093"/>
      <c r="G69" s="1051" t="s">
        <v>693</v>
      </c>
      <c r="H69" s="1042" t="s">
        <v>694</v>
      </c>
      <c r="I69" s="1044" t="s">
        <v>695</v>
      </c>
    </row>
    <row r="70" spans="1:9" ht="18" x14ac:dyDescent="0.25">
      <c r="A70" s="1030" t="s">
        <v>370</v>
      </c>
      <c r="B70" s="1088" t="s">
        <v>639</v>
      </c>
      <c r="C70" s="1039" t="s">
        <v>4</v>
      </c>
      <c r="D70" s="1047"/>
      <c r="E70" s="1131">
        <v>1E-3</v>
      </c>
      <c r="F70" s="1115"/>
      <c r="G70" s="1051" t="s">
        <v>667</v>
      </c>
      <c r="H70" s="1042" t="s">
        <v>691</v>
      </c>
      <c r="I70" s="1044" t="s">
        <v>696</v>
      </c>
    </row>
    <row r="71" spans="1:9" ht="16.5" x14ac:dyDescent="0.25">
      <c r="A71" s="1030"/>
      <c r="B71" s="1053"/>
      <c r="C71" s="1118"/>
      <c r="D71" s="1050"/>
      <c r="E71" s="1132"/>
      <c r="F71" s="1093"/>
      <c r="G71" s="1133" t="s">
        <v>697</v>
      </c>
      <c r="H71" s="1042" t="s">
        <v>694</v>
      </c>
      <c r="I71" s="1044" t="s">
        <v>698</v>
      </c>
    </row>
    <row r="72" spans="1:9" ht="18.75" thickBot="1" x14ac:dyDescent="0.2">
      <c r="A72" s="1030" t="s">
        <v>371</v>
      </c>
      <c r="B72" s="1038" t="s">
        <v>639</v>
      </c>
      <c r="C72" s="1118" t="s">
        <v>612</v>
      </c>
      <c r="D72" s="1081"/>
      <c r="E72" s="1134"/>
      <c r="F72" s="1082"/>
      <c r="G72" s="1083"/>
      <c r="H72" s="1042"/>
      <c r="I72" s="1064"/>
    </row>
    <row r="73" spans="1:9" ht="18" x14ac:dyDescent="0.15">
      <c r="A73" s="1111" t="s">
        <v>372</v>
      </c>
      <c r="B73" s="1112" t="s">
        <v>639</v>
      </c>
      <c r="C73" s="1074" t="s">
        <v>31</v>
      </c>
      <c r="D73" s="1135"/>
      <c r="E73" s="1136"/>
      <c r="F73" s="1114">
        <v>1.6</v>
      </c>
      <c r="G73" s="1078"/>
      <c r="H73" s="1137"/>
      <c r="I73" s="1064"/>
    </row>
    <row r="74" spans="1:9" ht="18" x14ac:dyDescent="0.15">
      <c r="A74" s="1030" t="s">
        <v>257</v>
      </c>
      <c r="B74" s="1038" t="s">
        <v>639</v>
      </c>
      <c r="C74" s="1039" t="s">
        <v>33</v>
      </c>
      <c r="D74" s="1128">
        <v>1.54</v>
      </c>
      <c r="E74" s="1138">
        <v>0.105</v>
      </c>
      <c r="F74" s="1138" t="s">
        <v>699</v>
      </c>
      <c r="G74" s="1087"/>
      <c r="H74" s="1042"/>
      <c r="I74" s="1064"/>
    </row>
    <row r="75" spans="1:9" ht="18" x14ac:dyDescent="0.15">
      <c r="A75" s="1030" t="s">
        <v>700</v>
      </c>
      <c r="B75" s="1038" t="s">
        <v>639</v>
      </c>
      <c r="C75" s="1046" t="s">
        <v>3</v>
      </c>
      <c r="D75" s="1040"/>
      <c r="E75" s="1103" t="s">
        <v>701</v>
      </c>
      <c r="F75" s="1139"/>
      <c r="G75" s="1042">
        <v>1.69</v>
      </c>
      <c r="H75" s="1042">
        <v>2.12</v>
      </c>
      <c r="I75" s="1140" t="s">
        <v>702</v>
      </c>
    </row>
    <row r="76" spans="1:9" ht="18" x14ac:dyDescent="0.15">
      <c r="A76" s="1030" t="s">
        <v>374</v>
      </c>
      <c r="B76" s="1038" t="s">
        <v>639</v>
      </c>
      <c r="C76" s="1046" t="s">
        <v>4</v>
      </c>
      <c r="D76" s="1054"/>
      <c r="E76" s="1120" t="s">
        <v>703</v>
      </c>
      <c r="F76" s="1120"/>
      <c r="G76" s="1051">
        <v>1.54</v>
      </c>
      <c r="H76" s="1042">
        <v>1.92</v>
      </c>
      <c r="I76" s="1141" t="s">
        <v>704</v>
      </c>
    </row>
    <row r="77" spans="1:9" ht="18" x14ac:dyDescent="0.15">
      <c r="A77" s="1030" t="s">
        <v>375</v>
      </c>
      <c r="B77" s="1038" t="s">
        <v>639</v>
      </c>
      <c r="C77" s="1142" t="s">
        <v>612</v>
      </c>
      <c r="D77" s="1143"/>
      <c r="E77" s="1144"/>
      <c r="F77" s="1145"/>
      <c r="G77" s="1083"/>
      <c r="H77" s="1042"/>
      <c r="I77" s="1064"/>
    </row>
    <row r="78" spans="1:9" ht="18" x14ac:dyDescent="0.15">
      <c r="A78" s="1030" t="s">
        <v>258</v>
      </c>
      <c r="B78" s="1038" t="s">
        <v>639</v>
      </c>
      <c r="C78" s="1146" t="s">
        <v>705</v>
      </c>
      <c r="D78" s="1040">
        <v>1.54</v>
      </c>
      <c r="E78" s="1147"/>
      <c r="F78" s="1148"/>
      <c r="G78" s="1042"/>
      <c r="H78" s="1042"/>
      <c r="I78" s="1064"/>
    </row>
    <row r="79" spans="1:9" ht="18" x14ac:dyDescent="0.15">
      <c r="A79" s="1030" t="s">
        <v>706</v>
      </c>
      <c r="B79" s="1038" t="s">
        <v>639</v>
      </c>
      <c r="C79" s="1146" t="s">
        <v>707</v>
      </c>
      <c r="D79" s="1054"/>
      <c r="E79" s="1149" t="s">
        <v>708</v>
      </c>
      <c r="F79" s="1149"/>
      <c r="G79" s="1119">
        <v>1.53</v>
      </c>
      <c r="H79" s="1056">
        <v>1.5</v>
      </c>
      <c r="I79" s="1064"/>
    </row>
    <row r="80" spans="1:9" ht="18" x14ac:dyDescent="0.15">
      <c r="A80" s="1030" t="s">
        <v>376</v>
      </c>
      <c r="B80" s="1038" t="s">
        <v>639</v>
      </c>
      <c r="C80" s="1150" t="s">
        <v>709</v>
      </c>
      <c r="D80" s="1081"/>
      <c r="E80" s="1151" t="s">
        <v>708</v>
      </c>
      <c r="F80" s="1151"/>
      <c r="G80" s="1083">
        <v>1.67</v>
      </c>
      <c r="H80" s="1042">
        <v>1.63</v>
      </c>
      <c r="I80" s="1064"/>
    </row>
    <row r="81" spans="1:9" ht="18" x14ac:dyDescent="0.15">
      <c r="A81" s="1030" t="s">
        <v>377</v>
      </c>
      <c r="B81" s="1038" t="s">
        <v>639</v>
      </c>
      <c r="C81" s="1039" t="s">
        <v>34</v>
      </c>
      <c r="D81" s="1152"/>
      <c r="E81" s="1153"/>
      <c r="F81" s="1139"/>
      <c r="G81" s="1042"/>
      <c r="H81" s="1042"/>
      <c r="I81" s="1064"/>
    </row>
    <row r="82" spans="1:9" ht="18" x14ac:dyDescent="0.15">
      <c r="A82" s="1030" t="s">
        <v>378</v>
      </c>
      <c r="B82" s="1038" t="s">
        <v>639</v>
      </c>
      <c r="C82" s="1046" t="s">
        <v>35</v>
      </c>
      <c r="D82" s="1081">
        <v>1.0529999999999999</v>
      </c>
      <c r="E82" s="1082">
        <v>5.0000000000000001E-3</v>
      </c>
      <c r="F82" s="1082"/>
      <c r="G82" s="1083">
        <v>1.06</v>
      </c>
      <c r="H82" s="1042">
        <v>1.93</v>
      </c>
      <c r="I82" s="1064" t="s">
        <v>710</v>
      </c>
    </row>
    <row r="83" spans="1:9" ht="18" x14ac:dyDescent="0.15">
      <c r="A83" s="1030" t="s">
        <v>379</v>
      </c>
      <c r="B83" s="1038" t="s">
        <v>639</v>
      </c>
      <c r="C83" s="1046" t="s">
        <v>309</v>
      </c>
      <c r="D83" s="1040">
        <v>2</v>
      </c>
      <c r="E83" s="1139">
        <v>1.6E-2</v>
      </c>
      <c r="F83" s="1139"/>
      <c r="G83" s="1042">
        <v>1.37</v>
      </c>
      <c r="H83" s="1056">
        <v>1.7</v>
      </c>
      <c r="I83" s="1064" t="s">
        <v>710</v>
      </c>
    </row>
    <row r="84" spans="1:9" ht="18.75" thickBot="1" x14ac:dyDescent="0.2">
      <c r="A84" s="1030" t="s">
        <v>380</v>
      </c>
      <c r="B84" s="1094" t="s">
        <v>639</v>
      </c>
      <c r="C84" s="1123" t="s">
        <v>711</v>
      </c>
      <c r="D84" s="1154">
        <v>4</v>
      </c>
      <c r="E84" s="1155">
        <v>2.5000000000000001E-2</v>
      </c>
      <c r="F84" s="1155"/>
      <c r="G84" s="1127">
        <v>3.44</v>
      </c>
      <c r="H84" s="1071">
        <v>0.71</v>
      </c>
      <c r="I84" s="1064" t="s">
        <v>712</v>
      </c>
    </row>
    <row r="85" spans="1:9" ht="16.5" x14ac:dyDescent="0.15">
      <c r="A85" s="1156" t="s">
        <v>259</v>
      </c>
      <c r="B85" s="1112" t="s">
        <v>636</v>
      </c>
      <c r="C85" s="1032" t="s">
        <v>36</v>
      </c>
      <c r="D85" s="1157"/>
      <c r="E85" s="1158"/>
      <c r="F85" s="1159">
        <v>3.37</v>
      </c>
      <c r="G85" s="1160"/>
      <c r="H85" s="1078">
        <v>3.86</v>
      </c>
      <c r="I85" s="1064"/>
    </row>
    <row r="86" spans="1:9" ht="16.5" x14ac:dyDescent="0.15">
      <c r="A86" s="1060" t="s">
        <v>381</v>
      </c>
      <c r="B86" s="1038" t="s">
        <v>636</v>
      </c>
      <c r="C86" s="1117" t="s">
        <v>713</v>
      </c>
      <c r="D86" s="1161"/>
      <c r="E86" s="1041"/>
      <c r="F86" s="1139"/>
      <c r="G86" s="1162"/>
      <c r="H86" s="1056">
        <v>2.6</v>
      </c>
      <c r="I86" s="1064" t="s">
        <v>714</v>
      </c>
    </row>
    <row r="87" spans="1:9" ht="16.5" x14ac:dyDescent="0.15">
      <c r="A87" s="1060" t="s">
        <v>715</v>
      </c>
      <c r="B87" s="1038" t="s">
        <v>636</v>
      </c>
      <c r="C87" s="1163" t="s">
        <v>716</v>
      </c>
      <c r="D87" s="1161"/>
      <c r="E87" s="1041"/>
      <c r="F87" s="1082"/>
      <c r="G87" s="1162"/>
      <c r="H87" s="1110">
        <v>4.9000000000000004</v>
      </c>
      <c r="I87" s="1164"/>
    </row>
    <row r="88" spans="1:9" ht="16.5" x14ac:dyDescent="0.15">
      <c r="A88" s="1060" t="s">
        <v>384</v>
      </c>
      <c r="B88" s="1038" t="s">
        <v>636</v>
      </c>
      <c r="C88" s="1046" t="s">
        <v>717</v>
      </c>
      <c r="D88" s="1161"/>
      <c r="E88" s="1041"/>
      <c r="F88" s="1139"/>
      <c r="G88" s="1162"/>
      <c r="H88" s="1056">
        <v>4.57</v>
      </c>
      <c r="I88" s="1064" t="s">
        <v>718</v>
      </c>
    </row>
    <row r="89" spans="1:9" ht="16.5" x14ac:dyDescent="0.15">
      <c r="A89" s="1060" t="s">
        <v>385</v>
      </c>
      <c r="B89" s="1038" t="s">
        <v>636</v>
      </c>
      <c r="C89" s="1057" t="s">
        <v>719</v>
      </c>
      <c r="D89" s="1161"/>
      <c r="E89" s="1041"/>
      <c r="F89" s="1082"/>
      <c r="G89" s="1162"/>
      <c r="H89" s="1056">
        <v>4.5</v>
      </c>
      <c r="I89" s="1064" t="s">
        <v>720</v>
      </c>
    </row>
    <row r="90" spans="1:9" ht="16.5" x14ac:dyDescent="0.15">
      <c r="A90" s="1060" t="s">
        <v>389</v>
      </c>
      <c r="B90" s="1038" t="s">
        <v>636</v>
      </c>
      <c r="C90" s="1118" t="s">
        <v>721</v>
      </c>
      <c r="D90" s="1161"/>
      <c r="E90" s="1041"/>
      <c r="F90" s="1139"/>
      <c r="G90" s="1162"/>
      <c r="H90" s="1056">
        <v>4.83</v>
      </c>
      <c r="I90" s="1064" t="s">
        <v>722</v>
      </c>
    </row>
    <row r="91" spans="1:9" ht="17.25" thickBot="1" x14ac:dyDescent="0.2">
      <c r="A91" s="1065" t="s">
        <v>390</v>
      </c>
      <c r="B91" s="1066" t="s">
        <v>636</v>
      </c>
      <c r="C91" s="1107" t="s">
        <v>37</v>
      </c>
      <c r="D91" s="1165"/>
      <c r="E91" s="1069"/>
      <c r="F91" s="1166"/>
      <c r="G91" s="1167"/>
      <c r="H91" s="1168">
        <v>5.65</v>
      </c>
      <c r="I91" s="1064" t="s">
        <v>720</v>
      </c>
    </row>
    <row r="92" spans="1:9" ht="16.5" x14ac:dyDescent="0.15">
      <c r="A92" s="1060" t="s">
        <v>391</v>
      </c>
      <c r="B92" s="1031" t="s">
        <v>636</v>
      </c>
      <c r="C92" s="1080" t="s">
        <v>44</v>
      </c>
      <c r="D92" s="1161"/>
      <c r="E92" s="1041"/>
      <c r="F92" s="1120"/>
      <c r="G92" s="1162"/>
      <c r="H92" s="1051"/>
      <c r="I92" s="1064"/>
    </row>
    <row r="93" spans="1:9" ht="16.5" x14ac:dyDescent="0.15">
      <c r="A93" s="1030" t="s">
        <v>392</v>
      </c>
      <c r="B93" s="1038" t="s">
        <v>636</v>
      </c>
      <c r="C93" s="1039" t="s">
        <v>55</v>
      </c>
      <c r="D93" s="1161"/>
      <c r="E93" s="1041"/>
      <c r="F93" s="1139"/>
      <c r="G93" s="1162"/>
      <c r="H93" s="1042"/>
      <c r="I93" s="1064"/>
    </row>
    <row r="94" spans="1:9" ht="16.5" x14ac:dyDescent="0.15">
      <c r="A94" s="1169" t="s">
        <v>284</v>
      </c>
      <c r="B94" s="1038" t="s">
        <v>636</v>
      </c>
      <c r="C94" s="1117" t="s">
        <v>45</v>
      </c>
      <c r="D94" s="1161"/>
      <c r="E94" s="1041"/>
      <c r="F94" s="1139"/>
      <c r="G94" s="1162"/>
      <c r="H94" s="1042"/>
      <c r="I94" s="1064"/>
    </row>
    <row r="95" spans="1:9" ht="17.25" thickBot="1" x14ac:dyDescent="0.2">
      <c r="A95" s="1060" t="s">
        <v>393</v>
      </c>
      <c r="B95" s="1094" t="s">
        <v>636</v>
      </c>
      <c r="C95" s="1170" t="s">
        <v>38</v>
      </c>
      <c r="D95" s="1165"/>
      <c r="E95" s="1069"/>
      <c r="F95" s="1155"/>
      <c r="G95" s="1171"/>
      <c r="H95" s="1071" t="s">
        <v>723</v>
      </c>
      <c r="I95" s="1064"/>
    </row>
    <row r="96" spans="1:9" ht="16.5" x14ac:dyDescent="0.15">
      <c r="A96" s="1156" t="s">
        <v>394</v>
      </c>
      <c r="B96" s="1112" t="s">
        <v>636</v>
      </c>
      <c r="C96" s="1074" t="s">
        <v>39</v>
      </c>
      <c r="D96" s="1157"/>
      <c r="E96" s="1158"/>
      <c r="F96" s="1172">
        <v>3.37</v>
      </c>
      <c r="G96" s="1160"/>
      <c r="H96" s="1078">
        <v>3.6</v>
      </c>
      <c r="I96" s="1064"/>
    </row>
    <row r="97" spans="1:9" ht="16.5" x14ac:dyDescent="0.15">
      <c r="A97" s="1060" t="s">
        <v>294</v>
      </c>
      <c r="B97" s="1038" t="s">
        <v>636</v>
      </c>
      <c r="C97" s="1117" t="s">
        <v>47</v>
      </c>
      <c r="D97" s="1173"/>
      <c r="E97" s="1174"/>
      <c r="F97" s="1175"/>
      <c r="G97" s="1162"/>
      <c r="H97" s="1042"/>
      <c r="I97" s="1064"/>
    </row>
    <row r="98" spans="1:9" ht="16.5" x14ac:dyDescent="0.15">
      <c r="A98" s="1060" t="s">
        <v>395</v>
      </c>
      <c r="B98" s="1038" t="s">
        <v>636</v>
      </c>
      <c r="C98" s="1046" t="s">
        <v>40</v>
      </c>
      <c r="D98" s="1173"/>
      <c r="E98" s="1174"/>
      <c r="F98" s="1176"/>
      <c r="G98" s="1162"/>
      <c r="H98" s="1056">
        <v>2.8</v>
      </c>
      <c r="I98" s="1064" t="s">
        <v>720</v>
      </c>
    </row>
    <row r="99" spans="1:9" ht="16.5" x14ac:dyDescent="0.15">
      <c r="A99" s="1060" t="s">
        <v>396</v>
      </c>
      <c r="B99" s="1177" t="s">
        <v>636</v>
      </c>
      <c r="C99" s="1178" t="s">
        <v>48</v>
      </c>
      <c r="D99" s="1173"/>
      <c r="E99" s="1174"/>
      <c r="F99" s="1176"/>
      <c r="G99" s="1162"/>
      <c r="H99" s="1056">
        <v>3.5</v>
      </c>
      <c r="I99" s="1064" t="s">
        <v>720</v>
      </c>
    </row>
    <row r="100" spans="1:9" ht="16.5" x14ac:dyDescent="0.15">
      <c r="A100" s="1060" t="s">
        <v>397</v>
      </c>
      <c r="B100" s="1038" t="s">
        <v>636</v>
      </c>
      <c r="C100" s="1046" t="s">
        <v>49</v>
      </c>
      <c r="D100" s="1173"/>
      <c r="E100" s="1174"/>
      <c r="F100" s="1176"/>
      <c r="G100" s="1162"/>
      <c r="H100" s="1056"/>
      <c r="I100" s="1064"/>
    </row>
    <row r="101" spans="1:9" ht="16.5" x14ac:dyDescent="0.15">
      <c r="A101" s="1060" t="s">
        <v>398</v>
      </c>
      <c r="B101" s="1038" t="s">
        <v>636</v>
      </c>
      <c r="C101" s="1118" t="s">
        <v>50</v>
      </c>
      <c r="D101" s="1173"/>
      <c r="E101" s="1174"/>
      <c r="F101" s="1176"/>
      <c r="G101" s="1162"/>
      <c r="H101" s="1056">
        <v>3.95</v>
      </c>
      <c r="I101" s="1064" t="s">
        <v>720</v>
      </c>
    </row>
    <row r="102" spans="1:9" ht="16.5" x14ac:dyDescent="0.15">
      <c r="A102" s="1030" t="s">
        <v>724</v>
      </c>
      <c r="B102" s="1038" t="s">
        <v>636</v>
      </c>
      <c r="C102" s="1163" t="s">
        <v>725</v>
      </c>
      <c r="D102" s="1173"/>
      <c r="E102" s="1174"/>
      <c r="F102" s="1176"/>
      <c r="G102" s="1162"/>
      <c r="H102" s="1056">
        <v>4.9000000000000004</v>
      </c>
      <c r="I102" s="1064" t="s">
        <v>720</v>
      </c>
    </row>
    <row r="103" spans="1:9" ht="16.5" x14ac:dyDescent="0.15">
      <c r="A103" s="1060" t="s">
        <v>726</v>
      </c>
      <c r="B103" s="1038" t="s">
        <v>636</v>
      </c>
      <c r="C103" s="1163" t="s">
        <v>51</v>
      </c>
      <c r="D103" s="1173"/>
      <c r="E103" s="1174"/>
      <c r="F103" s="1176"/>
      <c r="G103" s="1162"/>
      <c r="H103" s="1056">
        <v>3.25</v>
      </c>
      <c r="I103" s="1064" t="s">
        <v>720</v>
      </c>
    </row>
    <row r="104" spans="1:9" ht="16.5" x14ac:dyDescent="0.15">
      <c r="A104" s="1060" t="s">
        <v>399</v>
      </c>
      <c r="B104" s="1038" t="s">
        <v>636</v>
      </c>
      <c r="C104" s="1046" t="s">
        <v>52</v>
      </c>
      <c r="D104" s="1173"/>
      <c r="E104" s="1174"/>
      <c r="F104" s="1176"/>
      <c r="G104" s="1162"/>
      <c r="H104" s="1056">
        <v>4.2</v>
      </c>
      <c r="I104" s="1064" t="s">
        <v>720</v>
      </c>
    </row>
    <row r="105" spans="1:9" ht="16.5" x14ac:dyDescent="0.15">
      <c r="A105" s="1060" t="s">
        <v>400</v>
      </c>
      <c r="B105" s="1038" t="s">
        <v>636</v>
      </c>
      <c r="C105" s="1046" t="s">
        <v>85</v>
      </c>
      <c r="D105" s="1173"/>
      <c r="E105" s="1174"/>
      <c r="F105" s="1176"/>
      <c r="G105" s="1162"/>
      <c r="H105" s="1056">
        <v>4</v>
      </c>
      <c r="I105" s="1064" t="s">
        <v>720</v>
      </c>
    </row>
    <row r="106" spans="1:9" ht="16.5" x14ac:dyDescent="0.15">
      <c r="A106" s="1060" t="s">
        <v>401</v>
      </c>
      <c r="B106" s="1038" t="s">
        <v>636</v>
      </c>
      <c r="C106" s="1046" t="s">
        <v>53</v>
      </c>
      <c r="D106" s="1173"/>
      <c r="E106" s="1174"/>
      <c r="F106" s="1176"/>
      <c r="G106" s="1162"/>
      <c r="H106" s="1056">
        <v>4.0999999999999996</v>
      </c>
      <c r="I106" s="1064" t="s">
        <v>720</v>
      </c>
    </row>
    <row r="107" spans="1:9" ht="16.5" x14ac:dyDescent="0.15">
      <c r="A107" s="1060" t="s">
        <v>402</v>
      </c>
      <c r="B107" s="1038" t="s">
        <v>636</v>
      </c>
      <c r="C107" s="1118" t="s">
        <v>54</v>
      </c>
      <c r="D107" s="1173"/>
      <c r="E107" s="1174"/>
      <c r="F107" s="1176"/>
      <c r="G107" s="1162"/>
      <c r="H107" s="1056">
        <v>4</v>
      </c>
      <c r="I107" s="1064" t="s">
        <v>720</v>
      </c>
    </row>
    <row r="108" spans="1:9" ht="17.25" thickBot="1" x14ac:dyDescent="0.2">
      <c r="A108" s="1065" t="s">
        <v>727</v>
      </c>
      <c r="B108" s="1179" t="s">
        <v>636</v>
      </c>
      <c r="C108" s="1107" t="s">
        <v>728</v>
      </c>
      <c r="D108" s="1180"/>
      <c r="E108" s="1125"/>
      <c r="F108" s="1181"/>
      <c r="G108" s="1182"/>
      <c r="H108" s="1056">
        <v>3.48</v>
      </c>
      <c r="I108" s="1064" t="s">
        <v>720</v>
      </c>
    </row>
    <row r="109" spans="1:9" x14ac:dyDescent="0.25">
      <c r="A109" s="1183" t="s">
        <v>729</v>
      </c>
      <c r="B109" s="1184"/>
      <c r="C109" s="1184"/>
      <c r="D109" s="1183"/>
      <c r="E109" s="1183"/>
      <c r="F109" s="1183"/>
      <c r="G109" s="1184"/>
    </row>
    <row r="110" spans="1:9" x14ac:dyDescent="0.25">
      <c r="A110" s="1185" t="s">
        <v>26</v>
      </c>
      <c r="B110" s="1186"/>
      <c r="E110" s="1328" t="s">
        <v>730</v>
      </c>
      <c r="F110" s="1328"/>
      <c r="G110" s="1184"/>
    </row>
    <row r="111" spans="1:9" x14ac:dyDescent="0.25">
      <c r="A111" s="1184" t="s">
        <v>731</v>
      </c>
      <c r="B111" s="1184"/>
      <c r="E111" s="1187" t="s">
        <v>8</v>
      </c>
      <c r="F111" s="1188" t="s">
        <v>732</v>
      </c>
      <c r="G111" s="1187" t="s">
        <v>732</v>
      </c>
      <c r="H111" s="1189"/>
    </row>
    <row r="112" spans="1:9" ht="18.75" x14ac:dyDescent="0.25">
      <c r="A112" s="1184" t="s">
        <v>733</v>
      </c>
      <c r="B112" s="1131"/>
      <c r="E112" s="1190" t="s">
        <v>734</v>
      </c>
      <c r="F112" s="1191" t="s">
        <v>735</v>
      </c>
      <c r="G112" s="1192"/>
      <c r="H112" s="1193"/>
      <c r="I112" s="1194"/>
    </row>
    <row r="113" spans="1:9" ht="18.75" x14ac:dyDescent="0.25">
      <c r="A113" s="1131" t="s">
        <v>736</v>
      </c>
      <c r="B113" s="1131"/>
      <c r="C113" s="1195"/>
      <c r="D113" s="1195"/>
      <c r="E113" s="1190" t="s">
        <v>737</v>
      </c>
      <c r="F113" s="1196">
        <v>2.36</v>
      </c>
      <c r="G113" s="1197">
        <v>1.69</v>
      </c>
      <c r="H113" s="1015" t="s">
        <v>738</v>
      </c>
      <c r="I113" s="1195"/>
    </row>
    <row r="114" spans="1:9" x14ac:dyDescent="0.25">
      <c r="A114" s="1131" t="s">
        <v>739</v>
      </c>
      <c r="B114" s="1131"/>
      <c r="E114" s="1190" t="s">
        <v>740</v>
      </c>
      <c r="F114" s="1196">
        <v>0.29499999999999998</v>
      </c>
      <c r="G114" s="1198"/>
      <c r="H114" s="1017"/>
      <c r="I114" s="1131"/>
    </row>
    <row r="115" spans="1:9" x14ac:dyDescent="0.25">
      <c r="E115" s="1199" t="s">
        <v>741</v>
      </c>
      <c r="F115" s="1200">
        <v>3.625</v>
      </c>
      <c r="G115" s="1201">
        <v>2.4300000000000002</v>
      </c>
    </row>
    <row r="116" spans="1:9" x14ac:dyDescent="0.25">
      <c r="A116" s="1202" t="s">
        <v>742</v>
      </c>
      <c r="E116" s="1190" t="s">
        <v>743</v>
      </c>
      <c r="F116" s="1203">
        <v>2.5499999999999998</v>
      </c>
      <c r="G116" s="1204">
        <v>2.4300000000000002</v>
      </c>
    </row>
    <row r="117" spans="1:9" x14ac:dyDescent="0.25">
      <c r="A117" s="1002" t="s">
        <v>744</v>
      </c>
      <c r="E117" s="1190" t="s">
        <v>745</v>
      </c>
      <c r="F117" s="1203">
        <v>2.12</v>
      </c>
      <c r="G117" s="1204">
        <v>2.4300000000000002</v>
      </c>
    </row>
    <row r="118" spans="1:9" x14ac:dyDescent="0.25">
      <c r="A118" s="1002" t="s">
        <v>746</v>
      </c>
      <c r="E118" s="1190" t="s">
        <v>747</v>
      </c>
      <c r="F118" s="1203">
        <v>2.8320000000000001E-2</v>
      </c>
      <c r="G118" s="1204"/>
    </row>
    <row r="119" spans="1:9" x14ac:dyDescent="0.25">
      <c r="A119" s="1002" t="s">
        <v>748</v>
      </c>
      <c r="E119" s="1199" t="s">
        <v>749</v>
      </c>
      <c r="F119" s="1200">
        <v>1.8409999999999999E-2</v>
      </c>
      <c r="G119" s="1201"/>
    </row>
    <row r="120" spans="1:9" x14ac:dyDescent="0.25">
      <c r="A120" s="1002" t="s">
        <v>750</v>
      </c>
      <c r="E120" s="1199" t="s">
        <v>751</v>
      </c>
      <c r="F120" s="1200">
        <v>2.83</v>
      </c>
      <c r="G120" s="1201"/>
    </row>
    <row r="121" spans="1:9" x14ac:dyDescent="0.25">
      <c r="A121" s="1002" t="s">
        <v>752</v>
      </c>
      <c r="E121" s="1190" t="s">
        <v>753</v>
      </c>
      <c r="F121" s="1203">
        <v>6.1163999999999996</v>
      </c>
      <c r="G121" s="1204"/>
    </row>
    <row r="122" spans="1:9" x14ac:dyDescent="0.25">
      <c r="A122" s="1205" t="s">
        <v>754</v>
      </c>
      <c r="E122" s="1199" t="s">
        <v>755</v>
      </c>
      <c r="F122" s="1200">
        <v>2.2200000000000001E-2</v>
      </c>
      <c r="G122" s="1201"/>
    </row>
    <row r="123" spans="1:9" x14ac:dyDescent="0.25">
      <c r="E123" s="1190" t="s">
        <v>756</v>
      </c>
      <c r="F123" s="1203">
        <v>1.8500000000000001E-3</v>
      </c>
      <c r="G123" s="1204"/>
    </row>
    <row r="124" spans="1:9" x14ac:dyDescent="0.25">
      <c r="A124" s="1002" t="s">
        <v>757</v>
      </c>
      <c r="E124" s="1199" t="s">
        <v>758</v>
      </c>
      <c r="F124" s="1200">
        <f>50*F122</f>
        <v>1.1100000000000001</v>
      </c>
      <c r="G124" s="1201"/>
    </row>
    <row r="125" spans="1:9" x14ac:dyDescent="0.25">
      <c r="A125" s="1002" t="s">
        <v>759</v>
      </c>
      <c r="E125" s="1190" t="s">
        <v>760</v>
      </c>
      <c r="F125" s="1203">
        <v>4.6719999999999997</v>
      </c>
      <c r="G125" s="1204"/>
    </row>
    <row r="126" spans="1:9" x14ac:dyDescent="0.25">
      <c r="A126" s="1206" t="s">
        <v>761</v>
      </c>
      <c r="E126" s="1190" t="s">
        <v>762</v>
      </c>
      <c r="F126" s="1203">
        <v>1</v>
      </c>
      <c r="G126" s="1204">
        <v>0.67</v>
      </c>
    </row>
    <row r="127" spans="1:9" x14ac:dyDescent="0.25">
      <c r="A127" s="1206" t="s">
        <v>763</v>
      </c>
      <c r="E127" s="1190" t="s">
        <v>764</v>
      </c>
      <c r="F127" s="1203">
        <v>0.72</v>
      </c>
      <c r="G127" s="1204">
        <v>0.67</v>
      </c>
    </row>
    <row r="128" spans="1:9" x14ac:dyDescent="0.25">
      <c r="A128" s="1206" t="s">
        <v>765</v>
      </c>
      <c r="E128" s="1190" t="s">
        <v>766</v>
      </c>
      <c r="F128" s="1203">
        <v>0.65</v>
      </c>
      <c r="G128" s="1204">
        <v>0.67</v>
      </c>
    </row>
    <row r="129" spans="1:6" x14ac:dyDescent="0.25">
      <c r="A129" s="1207" t="s">
        <v>767</v>
      </c>
      <c r="E129" s="1208"/>
      <c r="F129" s="1205"/>
    </row>
    <row r="130" spans="1:6" x14ac:dyDescent="0.25">
      <c r="A130" s="1002" t="s">
        <v>768</v>
      </c>
    </row>
    <row r="131" spans="1:6" x14ac:dyDescent="0.25">
      <c r="A131" s="1209" t="s">
        <v>769</v>
      </c>
    </row>
    <row r="132" spans="1:6" x14ac:dyDescent="0.25">
      <c r="A132" s="1210" t="s">
        <v>770</v>
      </c>
    </row>
    <row r="133" spans="1:6" x14ac:dyDescent="0.25">
      <c r="A133" s="1210" t="s">
        <v>771</v>
      </c>
    </row>
    <row r="134" spans="1:6" x14ac:dyDescent="0.25">
      <c r="A134" s="1210" t="s">
        <v>772</v>
      </c>
    </row>
    <row r="135" spans="1:6" x14ac:dyDescent="0.25">
      <c r="A135" s="1210"/>
    </row>
  </sheetData>
  <mergeCells count="10">
    <mergeCell ref="D11:D12"/>
    <mergeCell ref="E11:E12"/>
    <mergeCell ref="G11:G12"/>
    <mergeCell ref="E110:F110"/>
    <mergeCell ref="D2:G3"/>
    <mergeCell ref="D4:G4"/>
    <mergeCell ref="D5:G5"/>
    <mergeCell ref="D7:G8"/>
    <mergeCell ref="D9:F9"/>
    <mergeCell ref="G9:H9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90"/>
  <sheetViews>
    <sheetView showGridLines="0" zoomScaleSheetLayoutView="75" workbookViewId="0">
      <selection activeCell="C17" sqref="C17"/>
    </sheetView>
  </sheetViews>
  <sheetFormatPr defaultColWidth="9" defaultRowHeight="15.75" x14ac:dyDescent="0.25"/>
  <cols>
    <col min="1" max="1" width="10" style="473" customWidth="1"/>
    <col min="2" max="2" width="78.25" style="473" customWidth="1"/>
    <col min="3" max="3" width="82.375" style="473" customWidth="1"/>
    <col min="4" max="16384" width="9" style="473"/>
  </cols>
  <sheetData>
    <row r="1" spans="1:3" ht="16.5" thickBot="1" x14ac:dyDescent="0.3">
      <c r="A1" s="471" t="s">
        <v>0</v>
      </c>
      <c r="B1" s="472"/>
    </row>
    <row r="2" spans="1:3" x14ac:dyDescent="0.25">
      <c r="A2" s="474"/>
      <c r="B2" s="475" t="s">
        <v>0</v>
      </c>
      <c r="C2" s="555"/>
    </row>
    <row r="3" spans="1:3" x14ac:dyDescent="0.25">
      <c r="A3" s="476"/>
      <c r="B3" s="477" t="s">
        <v>0</v>
      </c>
      <c r="C3" s="556"/>
    </row>
    <row r="4" spans="1:3" ht="18" customHeight="1" x14ac:dyDescent="0.25">
      <c r="A4" s="476"/>
      <c r="B4" s="477" t="s">
        <v>0</v>
      </c>
      <c r="C4" s="1342" t="s">
        <v>536</v>
      </c>
    </row>
    <row r="5" spans="1:3" ht="18" customHeight="1" x14ac:dyDescent="0.25">
      <c r="A5" s="476"/>
      <c r="B5" s="477"/>
      <c r="C5" s="1343"/>
    </row>
    <row r="6" spans="1:3" ht="18.75" x14ac:dyDescent="0.3">
      <c r="A6" s="476"/>
      <c r="B6" s="477"/>
      <c r="C6" s="557" t="s">
        <v>523</v>
      </c>
    </row>
    <row r="7" spans="1:3" ht="18.75" x14ac:dyDescent="0.3">
      <c r="A7" s="476"/>
      <c r="B7" s="477"/>
      <c r="C7" s="557" t="s">
        <v>27</v>
      </c>
    </row>
    <row r="8" spans="1:3" ht="18.75" x14ac:dyDescent="0.25">
      <c r="A8" s="476"/>
      <c r="B8" s="477"/>
      <c r="C8" s="630" t="s">
        <v>541</v>
      </c>
    </row>
    <row r="9" spans="1:3" x14ac:dyDescent="0.25">
      <c r="A9" s="478"/>
      <c r="B9" s="479"/>
      <c r="C9" s="554"/>
    </row>
    <row r="10" spans="1:3" ht="18" customHeight="1" x14ac:dyDescent="0.25">
      <c r="A10" s="486" t="s">
        <v>0</v>
      </c>
      <c r="B10" s="487"/>
      <c r="C10" s="1352" t="s">
        <v>553</v>
      </c>
    </row>
    <row r="11" spans="1:3" ht="18" customHeight="1" x14ac:dyDescent="0.25">
      <c r="A11" s="488" t="s">
        <v>15</v>
      </c>
      <c r="B11" s="489" t="s">
        <v>15</v>
      </c>
      <c r="C11" s="1353"/>
    </row>
    <row r="12" spans="1:3" ht="18" customHeight="1" x14ac:dyDescent="0.25">
      <c r="A12" s="490" t="s">
        <v>6</v>
      </c>
      <c r="B12" s="489"/>
      <c r="C12" s="1353"/>
    </row>
    <row r="13" spans="1:3" s="480" customFormat="1" ht="18" customHeight="1" x14ac:dyDescent="0.25">
      <c r="A13" s="491" t="s">
        <v>0</v>
      </c>
      <c r="B13" s="492"/>
      <c r="C13" s="1354"/>
    </row>
    <row r="14" spans="1:3" s="480" customFormat="1" ht="18" customHeight="1" x14ac:dyDescent="0.25">
      <c r="A14" s="1349" t="s">
        <v>333</v>
      </c>
      <c r="B14" s="1350"/>
      <c r="C14" s="1351"/>
    </row>
    <row r="15" spans="1:3" ht="18" customHeight="1" x14ac:dyDescent="0.25">
      <c r="A15" s="493">
        <v>1</v>
      </c>
      <c r="B15" s="495" t="s">
        <v>308</v>
      </c>
      <c r="C15" s="559" t="s">
        <v>157</v>
      </c>
    </row>
    <row r="16" spans="1:3" ht="18" customHeight="1" x14ac:dyDescent="0.25">
      <c r="A16" s="825">
        <v>1.1000000000000001</v>
      </c>
      <c r="B16" s="826" t="s">
        <v>102</v>
      </c>
      <c r="C16" s="559" t="s">
        <v>158</v>
      </c>
    </row>
    <row r="17" spans="1:3" ht="18" customHeight="1" x14ac:dyDescent="0.25">
      <c r="A17" s="825" t="s">
        <v>19</v>
      </c>
      <c r="B17" s="827" t="s">
        <v>3</v>
      </c>
      <c r="C17" s="560" t="s">
        <v>312</v>
      </c>
    </row>
    <row r="18" spans="1:3" ht="18" customHeight="1" x14ac:dyDescent="0.25">
      <c r="A18" s="825" t="s">
        <v>56</v>
      </c>
      <c r="B18" s="42" t="s">
        <v>4</v>
      </c>
      <c r="C18" s="560" t="s">
        <v>313</v>
      </c>
    </row>
    <row r="19" spans="1:3" ht="18" customHeight="1" x14ac:dyDescent="0.25">
      <c r="A19" s="493">
        <v>1.2</v>
      </c>
      <c r="B19" s="41" t="s">
        <v>307</v>
      </c>
      <c r="C19" s="560" t="s">
        <v>159</v>
      </c>
    </row>
    <row r="20" spans="1:3" ht="18" customHeight="1" x14ac:dyDescent="0.25">
      <c r="A20" s="493" t="s">
        <v>20</v>
      </c>
      <c r="B20" s="39" t="s">
        <v>3</v>
      </c>
      <c r="C20" s="559" t="s">
        <v>160</v>
      </c>
    </row>
    <row r="21" spans="1:3" s="481" customFormat="1" ht="18" customHeight="1" x14ac:dyDescent="0.15">
      <c r="A21" s="493" t="s">
        <v>57</v>
      </c>
      <c r="B21" s="39" t="s">
        <v>4</v>
      </c>
      <c r="C21" s="560" t="s">
        <v>161</v>
      </c>
    </row>
    <row r="22" spans="1:3" s="481" customFormat="1" ht="18" customHeight="1" x14ac:dyDescent="0.15">
      <c r="A22" s="493" t="s">
        <v>66</v>
      </c>
      <c r="B22" s="60" t="s">
        <v>63</v>
      </c>
      <c r="C22" s="562" t="s">
        <v>413</v>
      </c>
    </row>
    <row r="23" spans="1:3" s="481" customFormat="1" ht="18" customHeight="1" x14ac:dyDescent="0.15">
      <c r="A23" s="496" t="s">
        <v>17</v>
      </c>
      <c r="B23" s="39" t="s">
        <v>41</v>
      </c>
      <c r="C23" s="561" t="s">
        <v>314</v>
      </c>
    </row>
    <row r="24" spans="1:3" s="481" customFormat="1" ht="18" customHeight="1" x14ac:dyDescent="0.15">
      <c r="A24" s="496" t="s">
        <v>18</v>
      </c>
      <c r="B24" s="40" t="s">
        <v>3</v>
      </c>
      <c r="C24" s="562" t="s">
        <v>315</v>
      </c>
    </row>
    <row r="25" spans="1:3" s="481" customFormat="1" ht="18" customHeight="1" x14ac:dyDescent="0.15">
      <c r="A25" s="496" t="s">
        <v>58</v>
      </c>
      <c r="B25" s="60" t="s">
        <v>4</v>
      </c>
      <c r="C25" s="562" t="s">
        <v>316</v>
      </c>
    </row>
    <row r="26" spans="1:3" s="481" customFormat="1" ht="30" x14ac:dyDescent="0.15">
      <c r="A26" s="832" t="s">
        <v>21</v>
      </c>
      <c r="B26" s="971" t="s">
        <v>566</v>
      </c>
      <c r="C26" s="562" t="s">
        <v>314</v>
      </c>
    </row>
    <row r="27" spans="1:3" s="481" customFormat="1" ht="18" customHeight="1" x14ac:dyDescent="0.15">
      <c r="A27" s="496" t="s">
        <v>22</v>
      </c>
      <c r="B27" s="40" t="s">
        <v>3</v>
      </c>
      <c r="C27" s="561" t="s">
        <v>315</v>
      </c>
    </row>
    <row r="28" spans="1:3" s="481" customFormat="1" ht="18" customHeight="1" x14ac:dyDescent="0.15">
      <c r="A28" s="496" t="s">
        <v>59</v>
      </c>
      <c r="B28" s="60" t="s">
        <v>4</v>
      </c>
      <c r="C28" s="562" t="s">
        <v>316</v>
      </c>
    </row>
    <row r="29" spans="1:3" s="481" customFormat="1" ht="18" customHeight="1" x14ac:dyDescent="0.15">
      <c r="A29" s="496" t="s">
        <v>23</v>
      </c>
      <c r="B29" s="39" t="s">
        <v>28</v>
      </c>
      <c r="C29" s="562" t="s">
        <v>314</v>
      </c>
    </row>
    <row r="30" spans="1:3" s="481" customFormat="1" ht="18" customHeight="1" x14ac:dyDescent="0.15">
      <c r="A30" s="496" t="s">
        <v>24</v>
      </c>
      <c r="B30" s="40" t="s">
        <v>3</v>
      </c>
      <c r="C30" s="562" t="s">
        <v>315</v>
      </c>
    </row>
    <row r="31" spans="1:3" s="481" customFormat="1" ht="18" customHeight="1" x14ac:dyDescent="0.15">
      <c r="A31" s="497" t="s">
        <v>60</v>
      </c>
      <c r="B31" s="60" t="s">
        <v>4</v>
      </c>
      <c r="C31" s="562" t="s">
        <v>316</v>
      </c>
    </row>
    <row r="32" spans="1:3" s="480" customFormat="1" ht="18" customHeight="1" x14ac:dyDescent="0.25">
      <c r="A32" s="1349" t="s">
        <v>162</v>
      </c>
      <c r="B32" s="1350"/>
      <c r="C32" s="1351"/>
    </row>
    <row r="33" spans="1:3" s="481" customFormat="1" ht="18" customHeight="1" x14ac:dyDescent="0.15">
      <c r="A33" s="498">
        <v>2</v>
      </c>
      <c r="B33" s="499" t="s">
        <v>29</v>
      </c>
      <c r="C33" s="561" t="s">
        <v>317</v>
      </c>
    </row>
    <row r="34" spans="1:3" s="481" customFormat="1" ht="18" customHeight="1" x14ac:dyDescent="0.15">
      <c r="A34" s="500">
        <v>3</v>
      </c>
      <c r="B34" s="501" t="s">
        <v>105</v>
      </c>
      <c r="C34" s="561" t="s">
        <v>421</v>
      </c>
    </row>
    <row r="35" spans="1:3" s="481" customFormat="1" ht="18" customHeight="1" x14ac:dyDescent="0.15">
      <c r="A35" s="493" t="s">
        <v>103</v>
      </c>
      <c r="B35" s="41" t="s">
        <v>61</v>
      </c>
      <c r="C35" s="562" t="s">
        <v>318</v>
      </c>
    </row>
    <row r="36" spans="1:3" s="481" customFormat="1" ht="18" customHeight="1" x14ac:dyDescent="0.15">
      <c r="A36" s="493" t="s">
        <v>104</v>
      </c>
      <c r="B36" s="41" t="s">
        <v>106</v>
      </c>
      <c r="C36" s="561" t="s">
        <v>414</v>
      </c>
    </row>
    <row r="37" spans="1:3" s="481" customFormat="1" ht="18" customHeight="1" x14ac:dyDescent="0.15">
      <c r="A37" s="500">
        <v>4</v>
      </c>
      <c r="B37" s="501" t="s">
        <v>360</v>
      </c>
      <c r="C37" s="561" t="s">
        <v>414</v>
      </c>
    </row>
    <row r="38" spans="1:3" s="481" customFormat="1" ht="18" customHeight="1" x14ac:dyDescent="0.15">
      <c r="A38" s="500" t="s">
        <v>361</v>
      </c>
      <c r="B38" s="501" t="s">
        <v>108</v>
      </c>
      <c r="C38" s="559" t="s">
        <v>319</v>
      </c>
    </row>
    <row r="39" spans="1:3" s="481" customFormat="1" ht="18" customHeight="1" x14ac:dyDescent="0.15">
      <c r="A39" s="493" t="s">
        <v>362</v>
      </c>
      <c r="B39" s="41" t="s">
        <v>107</v>
      </c>
      <c r="C39" s="563" t="s">
        <v>320</v>
      </c>
    </row>
    <row r="40" spans="1:3" s="481" customFormat="1" ht="18" customHeight="1" x14ac:dyDescent="0.15">
      <c r="A40" s="493" t="s">
        <v>363</v>
      </c>
      <c r="B40" s="41" t="s">
        <v>109</v>
      </c>
      <c r="C40" s="563" t="s">
        <v>321</v>
      </c>
    </row>
    <row r="41" spans="1:3" s="481" customFormat="1" ht="18" customHeight="1" x14ac:dyDescent="0.15">
      <c r="A41" s="500" t="s">
        <v>364</v>
      </c>
      <c r="B41" s="501" t="s">
        <v>412</v>
      </c>
      <c r="C41" s="559" t="s">
        <v>417</v>
      </c>
    </row>
    <row r="42" spans="1:3" s="481" customFormat="1" ht="18" customHeight="1" x14ac:dyDescent="0.15">
      <c r="A42" s="493" t="s">
        <v>365</v>
      </c>
      <c r="B42" s="41" t="s">
        <v>3</v>
      </c>
      <c r="C42" s="563" t="s">
        <v>415</v>
      </c>
    </row>
    <row r="43" spans="1:3" s="481" customFormat="1" ht="18" customHeight="1" x14ac:dyDescent="0.15">
      <c r="A43" s="493" t="s">
        <v>366</v>
      </c>
      <c r="B43" s="41" t="s">
        <v>4</v>
      </c>
      <c r="C43" s="563" t="s">
        <v>416</v>
      </c>
    </row>
    <row r="44" spans="1:3" s="481" customFormat="1" ht="18" customHeight="1" x14ac:dyDescent="0.15">
      <c r="A44" s="828" t="s">
        <v>367</v>
      </c>
      <c r="B44" s="42" t="s">
        <v>63</v>
      </c>
      <c r="C44" s="562" t="s">
        <v>418</v>
      </c>
    </row>
    <row r="45" spans="1:3" s="481" customFormat="1" ht="18" customHeight="1" x14ac:dyDescent="0.15">
      <c r="A45" s="493" t="s">
        <v>368</v>
      </c>
      <c r="B45" s="37" t="s">
        <v>30</v>
      </c>
      <c r="C45" s="559" t="s">
        <v>163</v>
      </c>
    </row>
    <row r="46" spans="1:3" s="481" customFormat="1" ht="18" customHeight="1" x14ac:dyDescent="0.15">
      <c r="A46" s="493" t="s">
        <v>369</v>
      </c>
      <c r="B46" s="39" t="s">
        <v>3</v>
      </c>
      <c r="C46" s="559" t="s">
        <v>322</v>
      </c>
    </row>
    <row r="47" spans="1:3" s="481" customFormat="1" ht="18" customHeight="1" x14ac:dyDescent="0.15">
      <c r="A47" s="493" t="s">
        <v>370</v>
      </c>
      <c r="B47" s="39" t="s">
        <v>4</v>
      </c>
      <c r="C47" s="560" t="s">
        <v>323</v>
      </c>
    </row>
    <row r="48" spans="1:3" s="481" customFormat="1" ht="18" customHeight="1" x14ac:dyDescent="0.15">
      <c r="A48" s="828" t="s">
        <v>371</v>
      </c>
      <c r="B48" s="829" t="s">
        <v>63</v>
      </c>
      <c r="C48" s="562" t="s">
        <v>324</v>
      </c>
    </row>
    <row r="49" spans="1:3" s="481" customFormat="1" ht="18" customHeight="1" x14ac:dyDescent="0.15">
      <c r="A49" s="493" t="s">
        <v>372</v>
      </c>
      <c r="B49" s="568" t="s">
        <v>31</v>
      </c>
      <c r="C49" s="566" t="s">
        <v>419</v>
      </c>
    </row>
    <row r="50" spans="1:3" s="481" customFormat="1" ht="18" customHeight="1" x14ac:dyDescent="0.15">
      <c r="A50" s="493" t="s">
        <v>257</v>
      </c>
      <c r="B50" s="41" t="s">
        <v>33</v>
      </c>
      <c r="C50" s="566" t="s">
        <v>164</v>
      </c>
    </row>
    <row r="51" spans="1:3" s="481" customFormat="1" ht="18" customHeight="1" x14ac:dyDescent="0.15">
      <c r="A51" s="493" t="s">
        <v>373</v>
      </c>
      <c r="B51" s="39" t="s">
        <v>3</v>
      </c>
      <c r="C51" s="830" t="s">
        <v>325</v>
      </c>
    </row>
    <row r="52" spans="1:3" s="481" customFormat="1" ht="18" customHeight="1" x14ac:dyDescent="0.15">
      <c r="A52" s="493" t="s">
        <v>374</v>
      </c>
      <c r="B52" s="39" t="s">
        <v>4</v>
      </c>
      <c r="C52" s="831" t="s">
        <v>326</v>
      </c>
    </row>
    <row r="53" spans="1:3" s="481" customFormat="1" ht="18" customHeight="1" x14ac:dyDescent="0.15">
      <c r="A53" s="832" t="s">
        <v>375</v>
      </c>
      <c r="B53" s="502" t="s">
        <v>63</v>
      </c>
      <c r="C53" s="561" t="s">
        <v>327</v>
      </c>
    </row>
    <row r="54" spans="1:3" s="481" customFormat="1" ht="18" customHeight="1" x14ac:dyDescent="0.15">
      <c r="A54" s="493" t="s">
        <v>258</v>
      </c>
      <c r="B54" s="970" t="s">
        <v>569</v>
      </c>
      <c r="C54" s="559" t="s">
        <v>165</v>
      </c>
    </row>
    <row r="55" spans="1:3" s="481" customFormat="1" ht="18" customHeight="1" x14ac:dyDescent="0.15">
      <c r="A55" s="493" t="s">
        <v>376</v>
      </c>
      <c r="B55" s="969" t="s">
        <v>568</v>
      </c>
      <c r="C55" s="560" t="s">
        <v>328</v>
      </c>
    </row>
    <row r="56" spans="1:3" s="481" customFormat="1" ht="18" customHeight="1" x14ac:dyDescent="0.15">
      <c r="A56" s="493" t="s">
        <v>377</v>
      </c>
      <c r="B56" s="41" t="s">
        <v>34</v>
      </c>
      <c r="C56" s="559" t="s">
        <v>166</v>
      </c>
    </row>
    <row r="57" spans="1:3" s="481" customFormat="1" ht="18" customHeight="1" x14ac:dyDescent="0.15">
      <c r="A57" s="493" t="s">
        <v>378</v>
      </c>
      <c r="B57" s="39" t="s">
        <v>35</v>
      </c>
      <c r="C57" s="564" t="s">
        <v>329</v>
      </c>
    </row>
    <row r="58" spans="1:3" s="481" customFormat="1" ht="18" customHeight="1" x14ac:dyDescent="0.15">
      <c r="A58" s="493" t="s">
        <v>379</v>
      </c>
      <c r="B58" s="39" t="s">
        <v>309</v>
      </c>
      <c r="C58" s="559" t="s">
        <v>330</v>
      </c>
    </row>
    <row r="59" spans="1:3" s="481" customFormat="1" ht="18" customHeight="1" x14ac:dyDescent="0.15">
      <c r="A59" s="828" t="s">
        <v>380</v>
      </c>
      <c r="B59" s="42" t="s">
        <v>84</v>
      </c>
      <c r="C59" s="560" t="s">
        <v>331</v>
      </c>
    </row>
    <row r="60" spans="1:3" s="481" customFormat="1" ht="18" customHeight="1" x14ac:dyDescent="0.15">
      <c r="A60" s="496" t="s">
        <v>259</v>
      </c>
      <c r="B60" s="499" t="s">
        <v>36</v>
      </c>
      <c r="C60" s="565" t="s">
        <v>171</v>
      </c>
    </row>
    <row r="61" spans="1:3" s="481" customFormat="1" ht="18" customHeight="1" x14ac:dyDescent="0.15">
      <c r="A61" s="496" t="s">
        <v>381</v>
      </c>
      <c r="B61" s="44" t="s">
        <v>382</v>
      </c>
      <c r="C61" s="561" t="s">
        <v>167</v>
      </c>
    </row>
    <row r="62" spans="1:3" s="481" customFormat="1" ht="18" customHeight="1" x14ac:dyDescent="0.15">
      <c r="A62" s="496" t="s">
        <v>383</v>
      </c>
      <c r="B62" s="41" t="s">
        <v>110</v>
      </c>
      <c r="C62" s="564" t="s">
        <v>169</v>
      </c>
    </row>
    <row r="63" spans="1:3" s="481" customFormat="1" ht="18" customHeight="1" x14ac:dyDescent="0.15">
      <c r="A63" s="496" t="s">
        <v>384</v>
      </c>
      <c r="B63" s="39" t="s">
        <v>386</v>
      </c>
      <c r="C63" s="561" t="s">
        <v>170</v>
      </c>
    </row>
    <row r="64" spans="1:3" s="481" customFormat="1" ht="18" customHeight="1" x14ac:dyDescent="0.15">
      <c r="A64" s="496" t="s">
        <v>385</v>
      </c>
      <c r="B64" s="40" t="s">
        <v>387</v>
      </c>
      <c r="C64" s="561" t="s">
        <v>170</v>
      </c>
    </row>
    <row r="65" spans="1:3" s="481" customFormat="1" ht="18" customHeight="1" x14ac:dyDescent="0.15">
      <c r="A65" s="496" t="s">
        <v>389</v>
      </c>
      <c r="B65" s="42" t="s">
        <v>388</v>
      </c>
      <c r="C65" s="562" t="s">
        <v>170</v>
      </c>
    </row>
    <row r="66" spans="1:3" s="481" customFormat="1" ht="18" customHeight="1" x14ac:dyDescent="0.15">
      <c r="A66" s="497" t="s">
        <v>390</v>
      </c>
      <c r="B66" s="44" t="s">
        <v>37</v>
      </c>
      <c r="C66" s="560" t="s">
        <v>168</v>
      </c>
    </row>
    <row r="67" spans="1:3" s="481" customFormat="1" ht="18" customHeight="1" x14ac:dyDescent="0.15">
      <c r="A67" s="833" t="s">
        <v>391</v>
      </c>
      <c r="B67" s="494" t="s">
        <v>44</v>
      </c>
      <c r="C67" s="565" t="s">
        <v>167</v>
      </c>
    </row>
    <row r="68" spans="1:3" s="481" customFormat="1" ht="18" customHeight="1" x14ac:dyDescent="0.15">
      <c r="A68" s="493" t="s">
        <v>392</v>
      </c>
      <c r="B68" s="503" t="s">
        <v>55</v>
      </c>
      <c r="C68" s="565" t="s">
        <v>167</v>
      </c>
    </row>
    <row r="69" spans="1:3" s="481" customFormat="1" ht="18" customHeight="1" x14ac:dyDescent="0.15">
      <c r="A69" s="828" t="s">
        <v>284</v>
      </c>
      <c r="B69" s="44" t="s">
        <v>45</v>
      </c>
      <c r="C69" s="565" t="s">
        <v>167</v>
      </c>
    </row>
    <row r="70" spans="1:3" s="481" customFormat="1" ht="18" customHeight="1" x14ac:dyDescent="0.15">
      <c r="A70" s="497" t="s">
        <v>393</v>
      </c>
      <c r="B70" s="45" t="s">
        <v>38</v>
      </c>
      <c r="C70" s="566" t="s">
        <v>172</v>
      </c>
    </row>
    <row r="71" spans="1:3" s="481" customFormat="1" ht="18" customHeight="1" x14ac:dyDescent="0.15">
      <c r="A71" s="832" t="s">
        <v>394</v>
      </c>
      <c r="B71" s="507" t="s">
        <v>39</v>
      </c>
      <c r="C71" s="566" t="s">
        <v>185</v>
      </c>
    </row>
    <row r="72" spans="1:3" s="481" customFormat="1" ht="18" customHeight="1" x14ac:dyDescent="0.15">
      <c r="A72" s="832" t="s">
        <v>294</v>
      </c>
      <c r="B72" s="504" t="s">
        <v>47</v>
      </c>
      <c r="C72" s="566" t="s">
        <v>183</v>
      </c>
    </row>
    <row r="73" spans="1:3" s="481" customFormat="1" ht="18" customHeight="1" x14ac:dyDescent="0.15">
      <c r="A73" s="832" t="s">
        <v>395</v>
      </c>
      <c r="B73" s="39" t="s">
        <v>40</v>
      </c>
      <c r="C73" s="566" t="s">
        <v>173</v>
      </c>
    </row>
    <row r="74" spans="1:3" s="481" customFormat="1" ht="18" customHeight="1" x14ac:dyDescent="0.15">
      <c r="A74" s="832" t="s">
        <v>396</v>
      </c>
      <c r="B74" s="65" t="s">
        <v>48</v>
      </c>
      <c r="C74" s="565" t="s">
        <v>174</v>
      </c>
    </row>
    <row r="75" spans="1:3" s="481" customFormat="1" ht="18" customHeight="1" x14ac:dyDescent="0.15">
      <c r="A75" s="832" t="s">
        <v>397</v>
      </c>
      <c r="B75" s="39" t="s">
        <v>49</v>
      </c>
      <c r="C75" s="565" t="s">
        <v>176</v>
      </c>
    </row>
    <row r="76" spans="1:3" s="481" customFormat="1" ht="18" customHeight="1" x14ac:dyDescent="0.15">
      <c r="A76" s="832" t="s">
        <v>398</v>
      </c>
      <c r="B76" s="42" t="s">
        <v>50</v>
      </c>
      <c r="C76" s="565" t="s">
        <v>175</v>
      </c>
    </row>
    <row r="77" spans="1:3" s="481" customFormat="1" ht="18" customHeight="1" x14ac:dyDescent="0.15">
      <c r="A77" s="834">
        <v>12.2</v>
      </c>
      <c r="B77" s="461" t="s">
        <v>129</v>
      </c>
      <c r="C77" s="566" t="s">
        <v>177</v>
      </c>
    </row>
    <row r="78" spans="1:3" s="481" customFormat="1" ht="18" customHeight="1" x14ac:dyDescent="0.15">
      <c r="A78" s="832">
        <v>12.3</v>
      </c>
      <c r="B78" s="504" t="s">
        <v>51</v>
      </c>
      <c r="C78" s="565" t="s">
        <v>182</v>
      </c>
    </row>
    <row r="79" spans="1:3" s="481" customFormat="1" ht="18" customHeight="1" x14ac:dyDescent="0.15">
      <c r="A79" s="832" t="s">
        <v>399</v>
      </c>
      <c r="B79" s="505" t="s">
        <v>52</v>
      </c>
      <c r="C79" s="566" t="s">
        <v>178</v>
      </c>
    </row>
    <row r="80" spans="1:3" s="481" customFormat="1" ht="18" customHeight="1" x14ac:dyDescent="0.15">
      <c r="A80" s="832" t="s">
        <v>400</v>
      </c>
      <c r="B80" s="505" t="s">
        <v>85</v>
      </c>
      <c r="C80" s="565" t="s">
        <v>179</v>
      </c>
    </row>
    <row r="81" spans="1:3" s="481" customFormat="1" ht="18" customHeight="1" x14ac:dyDescent="0.15">
      <c r="A81" s="832" t="s">
        <v>401</v>
      </c>
      <c r="B81" s="505" t="s">
        <v>53</v>
      </c>
      <c r="C81" s="565" t="s">
        <v>180</v>
      </c>
    </row>
    <row r="82" spans="1:3" s="481" customFormat="1" ht="18" customHeight="1" x14ac:dyDescent="0.15">
      <c r="A82" s="832" t="s">
        <v>402</v>
      </c>
      <c r="B82" s="42" t="s">
        <v>54</v>
      </c>
      <c r="C82" s="565" t="s">
        <v>181</v>
      </c>
    </row>
    <row r="83" spans="1:3" s="481" customFormat="1" ht="18" customHeight="1" thickBot="1" x14ac:dyDescent="0.2">
      <c r="A83" s="835">
        <v>12.4</v>
      </c>
      <c r="B83" s="506" t="s">
        <v>65</v>
      </c>
      <c r="C83" s="567" t="s">
        <v>184</v>
      </c>
    </row>
    <row r="84" spans="1:3" ht="18" customHeight="1" x14ac:dyDescent="0.25">
      <c r="A84" s="482"/>
      <c r="B84" s="483"/>
      <c r="C84" s="484"/>
    </row>
    <row r="85" spans="1:3" ht="18" customHeight="1" x14ac:dyDescent="0.25">
      <c r="A85" s="508" t="s">
        <v>26</v>
      </c>
      <c r="B85" s="483"/>
      <c r="C85" s="484"/>
    </row>
    <row r="86" spans="1:3" ht="18" customHeight="1" x14ac:dyDescent="0.25">
      <c r="A86" s="1344" t="s">
        <v>420</v>
      </c>
      <c r="B86" s="1347"/>
      <c r="C86" s="1347"/>
    </row>
    <row r="87" spans="1:3" ht="18.75" x14ac:dyDescent="0.25">
      <c r="A87" s="1344" t="s">
        <v>557</v>
      </c>
      <c r="B87" s="1345"/>
      <c r="C87" s="1345"/>
    </row>
    <row r="88" spans="1:3" ht="41.25" customHeight="1" x14ac:dyDescent="0.25">
      <c r="A88" s="1348" t="s">
        <v>332</v>
      </c>
      <c r="B88" s="1348"/>
      <c r="C88" s="1348"/>
    </row>
    <row r="89" spans="1:3" s="485" customFormat="1" ht="18" customHeight="1" x14ac:dyDescent="0.15">
      <c r="A89" s="1346"/>
      <c r="B89" s="1346"/>
      <c r="C89" s="1346"/>
    </row>
    <row r="90" spans="1:3" ht="18.600000000000001" customHeight="1" x14ac:dyDescent="0.25"/>
  </sheetData>
  <sheetProtection sheet="1" objects="1" scenarios="1"/>
  <mergeCells count="8">
    <mergeCell ref="C4:C5"/>
    <mergeCell ref="A87:C87"/>
    <mergeCell ref="A89:C89"/>
    <mergeCell ref="A86:C86"/>
    <mergeCell ref="A88:C88"/>
    <mergeCell ref="A14:C14"/>
    <mergeCell ref="A32:C32"/>
    <mergeCell ref="C10:C13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8"/>
  <sheetViews>
    <sheetView showGridLines="0" zoomScale="85" zoomScaleNormal="85" zoomScaleSheetLayoutView="100" workbookViewId="0">
      <selection activeCell="C21" sqref="C21"/>
    </sheetView>
  </sheetViews>
  <sheetFormatPr defaultColWidth="9" defaultRowHeight="15.75" x14ac:dyDescent="0.25"/>
  <cols>
    <col min="1" max="1" width="10.625" style="352" customWidth="1"/>
    <col min="2" max="2" width="44.375" style="352" customWidth="1"/>
    <col min="3" max="3" width="43.125" style="352" customWidth="1"/>
    <col min="4" max="4" width="44.375" style="352" customWidth="1"/>
    <col min="5" max="5" width="41.375" style="352" customWidth="1"/>
    <col min="6" max="6" width="9" style="352" customWidth="1"/>
    <col min="7" max="7" width="0.75" style="352" customWidth="1"/>
    <col min="8" max="9" width="9" style="352" hidden="1" customWidth="1"/>
    <col min="10" max="16384" width="9" style="352"/>
  </cols>
  <sheetData>
    <row r="1" spans="1:5" ht="16.5" thickBot="1" x14ac:dyDescent="0.3">
      <c r="A1" s="399" t="s">
        <v>0</v>
      </c>
      <c r="B1" s="351"/>
    </row>
    <row r="2" spans="1:5" x14ac:dyDescent="0.25">
      <c r="A2" s="353"/>
      <c r="B2" s="354" t="s">
        <v>0</v>
      </c>
      <c r="C2" s="355"/>
      <c r="D2" s="355"/>
      <c r="E2" s="356"/>
    </row>
    <row r="3" spans="1:5" x14ac:dyDescent="0.25">
      <c r="A3" s="357"/>
      <c r="B3" s="358" t="s">
        <v>0</v>
      </c>
      <c r="C3" s="359"/>
      <c r="D3" s="359"/>
      <c r="E3" s="360"/>
    </row>
    <row r="4" spans="1:5" ht="18" customHeight="1" x14ac:dyDescent="0.25">
      <c r="A4" s="357"/>
      <c r="B4" s="358" t="s">
        <v>0</v>
      </c>
      <c r="C4" s="1355" t="s">
        <v>537</v>
      </c>
      <c r="D4" s="1356"/>
      <c r="E4" s="1357"/>
    </row>
    <row r="5" spans="1:5" ht="18" customHeight="1" x14ac:dyDescent="0.25">
      <c r="A5" s="357"/>
      <c r="B5" s="358"/>
      <c r="C5" s="1358"/>
      <c r="D5" s="1358"/>
      <c r="E5" s="1357"/>
    </row>
    <row r="6" spans="1:5" s="665" customFormat="1" ht="18.75" x14ac:dyDescent="0.3">
      <c r="A6" s="664"/>
      <c r="B6" s="248"/>
      <c r="C6" s="1359" t="s">
        <v>523</v>
      </c>
      <c r="D6" s="1359"/>
      <c r="E6" s="1360"/>
    </row>
    <row r="7" spans="1:5" ht="18" customHeight="1" x14ac:dyDescent="0.3">
      <c r="A7" s="357"/>
      <c r="B7" s="361" t="s">
        <v>0</v>
      </c>
      <c r="C7" s="1359" t="s">
        <v>46</v>
      </c>
      <c r="D7" s="1359"/>
      <c r="E7" s="1360"/>
    </row>
    <row r="8" spans="1:5" ht="18" customHeight="1" x14ac:dyDescent="0.3">
      <c r="A8" s="357"/>
      <c r="B8" s="358"/>
      <c r="C8" s="1361" t="s">
        <v>540</v>
      </c>
      <c r="D8" s="1362"/>
      <c r="E8" s="1360"/>
    </row>
    <row r="9" spans="1:5" x14ac:dyDescent="0.25">
      <c r="A9" s="362"/>
      <c r="B9" s="363"/>
      <c r="C9" s="363"/>
      <c r="D9" s="363"/>
      <c r="E9" s="364"/>
    </row>
    <row r="10" spans="1:5" x14ac:dyDescent="0.25">
      <c r="A10" s="400" t="s">
        <v>0</v>
      </c>
      <c r="B10" s="3"/>
      <c r="C10" s="1365" t="s">
        <v>86</v>
      </c>
      <c r="D10" s="1366"/>
      <c r="E10" s="1367"/>
    </row>
    <row r="11" spans="1:5" ht="18" customHeight="1" x14ac:dyDescent="0.25">
      <c r="A11" s="365" t="s">
        <v>15</v>
      </c>
      <c r="B11" s="366" t="s">
        <v>15</v>
      </c>
      <c r="C11" s="1368"/>
      <c r="D11" s="1369"/>
      <c r="E11" s="1370"/>
    </row>
    <row r="12" spans="1:5" ht="15.75" customHeight="1" x14ac:dyDescent="0.25">
      <c r="A12" s="367" t="s">
        <v>6</v>
      </c>
      <c r="B12" s="366"/>
      <c r="C12" s="1363" t="s">
        <v>411</v>
      </c>
      <c r="D12" s="1363" t="s">
        <v>128</v>
      </c>
      <c r="E12" s="1375" t="s">
        <v>558</v>
      </c>
    </row>
    <row r="13" spans="1:5" s="403" customFormat="1" ht="15.6" customHeight="1" x14ac:dyDescent="0.25">
      <c r="A13" s="401" t="s">
        <v>0</v>
      </c>
      <c r="B13" s="402"/>
      <c r="C13" s="1364"/>
      <c r="D13" s="1364"/>
      <c r="E13" s="1354"/>
    </row>
    <row r="14" spans="1:5" ht="20.100000000000001" customHeight="1" x14ac:dyDescent="0.25">
      <c r="A14" s="631">
        <v>1</v>
      </c>
      <c r="B14" s="632" t="s">
        <v>308</v>
      </c>
      <c r="C14" s="640" t="s">
        <v>422</v>
      </c>
      <c r="D14" s="640" t="s">
        <v>423</v>
      </c>
      <c r="E14" s="582" t="s">
        <v>460</v>
      </c>
    </row>
    <row r="15" spans="1:5" ht="39.950000000000003" customHeight="1" x14ac:dyDescent="0.25">
      <c r="A15" s="631">
        <v>1.1000000000000001</v>
      </c>
      <c r="B15" s="651" t="s">
        <v>102</v>
      </c>
      <c r="C15" s="640" t="s">
        <v>424</v>
      </c>
      <c r="D15" s="640" t="s">
        <v>131</v>
      </c>
      <c r="E15" s="583">
        <v>245.01</v>
      </c>
    </row>
    <row r="16" spans="1:5" ht="20.100000000000001" customHeight="1" x14ac:dyDescent="0.25">
      <c r="A16" s="631" t="s">
        <v>19</v>
      </c>
      <c r="B16" s="654" t="s">
        <v>3</v>
      </c>
      <c r="C16" s="836">
        <v>4401.1099999999997</v>
      </c>
      <c r="D16" s="837" t="s">
        <v>425</v>
      </c>
      <c r="E16" s="581" t="s">
        <v>461</v>
      </c>
    </row>
    <row r="17" spans="1:5" ht="20.100000000000001" customHeight="1" x14ac:dyDescent="0.25">
      <c r="A17" s="631" t="s">
        <v>56</v>
      </c>
      <c r="B17" s="658" t="s">
        <v>4</v>
      </c>
      <c r="C17" s="838">
        <v>4401.12</v>
      </c>
      <c r="D17" s="837" t="s">
        <v>425</v>
      </c>
      <c r="E17" s="581" t="s">
        <v>461</v>
      </c>
    </row>
    <row r="18" spans="1:5" ht="20.100000000000001" customHeight="1" x14ac:dyDescent="0.25">
      <c r="A18" s="631">
        <v>1.2</v>
      </c>
      <c r="B18" s="652" t="s">
        <v>307</v>
      </c>
      <c r="C18" s="838">
        <v>44.03</v>
      </c>
      <c r="D18" s="838">
        <v>44.03</v>
      </c>
      <c r="E18" s="839">
        <v>247</v>
      </c>
    </row>
    <row r="19" spans="1:5" ht="20.100000000000001" customHeight="1" x14ac:dyDescent="0.25">
      <c r="A19" s="631" t="s">
        <v>20</v>
      </c>
      <c r="B19" s="654" t="s">
        <v>3</v>
      </c>
      <c r="C19" s="640" t="s">
        <v>426</v>
      </c>
      <c r="D19" s="840" t="s">
        <v>427</v>
      </c>
      <c r="E19" s="841" t="s">
        <v>462</v>
      </c>
    </row>
    <row r="20" spans="1:5" s="370" customFormat="1" ht="20.100000000000001" customHeight="1" x14ac:dyDescent="0.15">
      <c r="A20" s="631" t="s">
        <v>57</v>
      </c>
      <c r="B20" s="654" t="s">
        <v>4</v>
      </c>
      <c r="C20" s="842" t="s">
        <v>428</v>
      </c>
      <c r="D20" s="843" t="s">
        <v>429</v>
      </c>
      <c r="E20" s="841" t="s">
        <v>463</v>
      </c>
    </row>
    <row r="21" spans="1:5" s="370" customFormat="1" ht="20.100000000000001" customHeight="1" x14ac:dyDescent="0.15">
      <c r="A21" s="631" t="s">
        <v>66</v>
      </c>
      <c r="B21" s="655" t="s">
        <v>63</v>
      </c>
      <c r="C21" s="844" t="s">
        <v>543</v>
      </c>
      <c r="D21" s="844" t="s">
        <v>545</v>
      </c>
      <c r="E21" s="841" t="s">
        <v>464</v>
      </c>
    </row>
    <row r="22" spans="1:5" s="370" customFormat="1" ht="20.100000000000001" customHeight="1" x14ac:dyDescent="0.15">
      <c r="A22" s="633">
        <v>2</v>
      </c>
      <c r="B22" s="634" t="s">
        <v>29</v>
      </c>
      <c r="C22" s="641" t="s">
        <v>132</v>
      </c>
      <c r="D22" s="641" t="s">
        <v>132</v>
      </c>
      <c r="E22" s="845" t="s">
        <v>465</v>
      </c>
    </row>
    <row r="23" spans="1:5" s="370" customFormat="1" ht="20.100000000000001" customHeight="1" x14ac:dyDescent="0.15">
      <c r="A23" s="635">
        <v>3</v>
      </c>
      <c r="B23" s="636" t="s">
        <v>105</v>
      </c>
      <c r="C23" s="643" t="s">
        <v>565</v>
      </c>
      <c r="D23" s="642" t="s">
        <v>133</v>
      </c>
      <c r="E23" s="846" t="s">
        <v>467</v>
      </c>
    </row>
    <row r="24" spans="1:5" s="370" customFormat="1" ht="20.100000000000001" customHeight="1" x14ac:dyDescent="0.15">
      <c r="A24" s="631" t="s">
        <v>103</v>
      </c>
      <c r="B24" s="653" t="s">
        <v>61</v>
      </c>
      <c r="C24" s="509" t="s">
        <v>134</v>
      </c>
      <c r="D24" s="509" t="s">
        <v>134</v>
      </c>
      <c r="E24" s="847">
        <v>246.1</v>
      </c>
    </row>
    <row r="25" spans="1:5" s="370" customFormat="1" ht="39.950000000000003" customHeight="1" x14ac:dyDescent="0.15">
      <c r="A25" s="637" t="s">
        <v>104</v>
      </c>
      <c r="B25" s="656" t="s">
        <v>106</v>
      </c>
      <c r="C25" s="642" t="s">
        <v>430</v>
      </c>
      <c r="D25" s="642" t="s">
        <v>135</v>
      </c>
      <c r="E25" s="846" t="s">
        <v>466</v>
      </c>
    </row>
    <row r="26" spans="1:5" s="370" customFormat="1" ht="20.100000000000001" customHeight="1" x14ac:dyDescent="0.15">
      <c r="A26" s="631" t="s">
        <v>403</v>
      </c>
      <c r="B26" s="674" t="s">
        <v>360</v>
      </c>
      <c r="C26" s="642" t="s">
        <v>430</v>
      </c>
      <c r="D26" s="642" t="s">
        <v>135</v>
      </c>
      <c r="E26" s="846" t="s">
        <v>466</v>
      </c>
    </row>
    <row r="27" spans="1:5" s="370" customFormat="1" ht="20.100000000000001" customHeight="1" x14ac:dyDescent="0.15">
      <c r="A27" s="635" t="s">
        <v>361</v>
      </c>
      <c r="B27" s="636" t="s">
        <v>108</v>
      </c>
      <c r="C27" s="643" t="s">
        <v>431</v>
      </c>
      <c r="D27" s="642" t="s">
        <v>306</v>
      </c>
      <c r="E27" s="846" t="s">
        <v>466</v>
      </c>
    </row>
    <row r="28" spans="1:5" s="370" customFormat="1" ht="20.100000000000001" customHeight="1" x14ac:dyDescent="0.15">
      <c r="A28" s="631" t="s">
        <v>362</v>
      </c>
      <c r="B28" s="653" t="s">
        <v>107</v>
      </c>
      <c r="C28" s="643">
        <v>4401.3100000000004</v>
      </c>
      <c r="D28" s="643">
        <v>4401.3100000000004</v>
      </c>
      <c r="E28" s="846" t="s">
        <v>466</v>
      </c>
    </row>
    <row r="29" spans="1:5" s="370" customFormat="1" ht="20.100000000000001" customHeight="1" x14ac:dyDescent="0.15">
      <c r="A29" s="637" t="s">
        <v>363</v>
      </c>
      <c r="B29" s="656" t="s">
        <v>109</v>
      </c>
      <c r="C29" s="643">
        <v>4401.3900000000003</v>
      </c>
      <c r="D29" s="642" t="s">
        <v>135</v>
      </c>
      <c r="E29" s="846" t="s">
        <v>466</v>
      </c>
    </row>
    <row r="30" spans="1:5" s="370" customFormat="1" ht="20.100000000000001" customHeight="1" x14ac:dyDescent="0.15">
      <c r="A30" s="635" t="s">
        <v>364</v>
      </c>
      <c r="B30" s="636" t="s">
        <v>412</v>
      </c>
      <c r="C30" s="848" t="s">
        <v>432</v>
      </c>
      <c r="D30" s="848" t="s">
        <v>432</v>
      </c>
      <c r="E30" s="583" t="s">
        <v>471</v>
      </c>
    </row>
    <row r="31" spans="1:5" s="370" customFormat="1" ht="20.100000000000001" customHeight="1" x14ac:dyDescent="0.15">
      <c r="A31" s="631" t="s">
        <v>365</v>
      </c>
      <c r="B31" s="653" t="s">
        <v>3</v>
      </c>
      <c r="C31" s="650" t="s">
        <v>433</v>
      </c>
      <c r="D31" s="849" t="s">
        <v>434</v>
      </c>
      <c r="E31" s="850" t="s">
        <v>468</v>
      </c>
    </row>
    <row r="32" spans="1:5" s="370" customFormat="1" ht="39.950000000000003" customHeight="1" x14ac:dyDescent="0.15">
      <c r="A32" s="631" t="s">
        <v>366</v>
      </c>
      <c r="B32" s="653" t="s">
        <v>4</v>
      </c>
      <c r="C32" s="509" t="s">
        <v>435</v>
      </c>
      <c r="D32" s="851" t="s">
        <v>436</v>
      </c>
      <c r="E32" s="850" t="s">
        <v>469</v>
      </c>
    </row>
    <row r="33" spans="1:5" s="370" customFormat="1" ht="30" x14ac:dyDescent="0.15">
      <c r="A33" s="637" t="s">
        <v>367</v>
      </c>
      <c r="B33" s="657" t="s">
        <v>63</v>
      </c>
      <c r="C33" s="852" t="s">
        <v>542</v>
      </c>
      <c r="D33" s="853" t="s">
        <v>544</v>
      </c>
      <c r="E33" s="850" t="s">
        <v>470</v>
      </c>
    </row>
    <row r="34" spans="1:5" s="370" customFormat="1" ht="20.100000000000001" customHeight="1" x14ac:dyDescent="0.15">
      <c r="A34" s="631" t="s">
        <v>368</v>
      </c>
      <c r="B34" s="674" t="s">
        <v>30</v>
      </c>
      <c r="C34" s="643">
        <v>44.08</v>
      </c>
      <c r="D34" s="643">
        <v>44.08</v>
      </c>
      <c r="E34" s="854">
        <v>634.1</v>
      </c>
    </row>
    <row r="35" spans="1:5" s="370" customFormat="1" ht="20.100000000000001" customHeight="1" x14ac:dyDescent="0.15">
      <c r="A35" s="631" t="s">
        <v>369</v>
      </c>
      <c r="B35" s="653" t="s">
        <v>3</v>
      </c>
      <c r="C35" s="641" t="s">
        <v>136</v>
      </c>
      <c r="D35" s="641" t="s">
        <v>136</v>
      </c>
      <c r="E35" s="854">
        <v>634.11</v>
      </c>
    </row>
    <row r="36" spans="1:5" s="370" customFormat="1" ht="20.100000000000001" customHeight="1" x14ac:dyDescent="0.15">
      <c r="A36" s="631" t="s">
        <v>370</v>
      </c>
      <c r="B36" s="653" t="s">
        <v>4</v>
      </c>
      <c r="C36" s="509" t="s">
        <v>137</v>
      </c>
      <c r="D36" s="509" t="s">
        <v>137</v>
      </c>
      <c r="E36" s="839">
        <v>634.12</v>
      </c>
    </row>
    <row r="37" spans="1:5" s="370" customFormat="1" ht="20.100000000000001" customHeight="1" x14ac:dyDescent="0.15">
      <c r="A37" s="637" t="s">
        <v>371</v>
      </c>
      <c r="B37" s="657" t="s">
        <v>63</v>
      </c>
      <c r="C37" s="649" t="s">
        <v>437</v>
      </c>
      <c r="D37" s="644" t="s">
        <v>139</v>
      </c>
      <c r="E37" s="581" t="s">
        <v>472</v>
      </c>
    </row>
    <row r="38" spans="1:5" s="370" customFormat="1" ht="20.100000000000001" customHeight="1" x14ac:dyDescent="0.15">
      <c r="A38" s="631" t="s">
        <v>372</v>
      </c>
      <c r="B38" s="673" t="s">
        <v>31</v>
      </c>
      <c r="C38" s="643" t="s">
        <v>438</v>
      </c>
      <c r="D38" s="643" t="s">
        <v>439</v>
      </c>
      <c r="E38" s="582" t="s">
        <v>485</v>
      </c>
    </row>
    <row r="39" spans="1:5" s="370" customFormat="1" ht="20.100000000000001" customHeight="1" x14ac:dyDescent="0.15">
      <c r="A39" s="631" t="s">
        <v>257</v>
      </c>
      <c r="B39" s="653" t="s">
        <v>33</v>
      </c>
      <c r="C39" s="645" t="s">
        <v>440</v>
      </c>
      <c r="D39" s="645" t="s">
        <v>138</v>
      </c>
      <c r="E39" s="583" t="s">
        <v>486</v>
      </c>
    </row>
    <row r="40" spans="1:5" s="370" customFormat="1" ht="20.100000000000001" customHeight="1" x14ac:dyDescent="0.15">
      <c r="A40" s="631" t="s">
        <v>373</v>
      </c>
      <c r="B40" s="654" t="s">
        <v>3</v>
      </c>
      <c r="C40" s="646" t="s">
        <v>441</v>
      </c>
      <c r="D40" s="646" t="s">
        <v>140</v>
      </c>
      <c r="E40" s="855" t="s">
        <v>473</v>
      </c>
    </row>
    <row r="41" spans="1:5" s="370" customFormat="1" ht="20.100000000000001" customHeight="1" x14ac:dyDescent="0.15">
      <c r="A41" s="631" t="s">
        <v>374</v>
      </c>
      <c r="B41" s="654" t="s">
        <v>4</v>
      </c>
      <c r="C41" s="646" t="s">
        <v>442</v>
      </c>
      <c r="D41" s="646" t="s">
        <v>141</v>
      </c>
      <c r="E41" s="855" t="s">
        <v>473</v>
      </c>
    </row>
    <row r="42" spans="1:5" s="370" customFormat="1" ht="20.100000000000001" customHeight="1" x14ac:dyDescent="0.15">
      <c r="A42" s="856" t="s">
        <v>375</v>
      </c>
      <c r="B42" s="659" t="s">
        <v>63</v>
      </c>
      <c r="C42" s="647" t="s">
        <v>443</v>
      </c>
      <c r="D42" s="647" t="s">
        <v>142</v>
      </c>
      <c r="E42" s="855" t="s">
        <v>473</v>
      </c>
    </row>
    <row r="43" spans="1:5" s="370" customFormat="1" ht="39.950000000000003" customHeight="1" x14ac:dyDescent="0.15">
      <c r="A43" s="631" t="s">
        <v>258</v>
      </c>
      <c r="B43" s="967" t="s">
        <v>569</v>
      </c>
      <c r="C43" s="641" t="s">
        <v>143</v>
      </c>
      <c r="D43" s="641" t="s">
        <v>143</v>
      </c>
      <c r="E43" s="583" t="s">
        <v>487</v>
      </c>
    </row>
    <row r="44" spans="1:5" s="370" customFormat="1" ht="39.950000000000003" customHeight="1" x14ac:dyDescent="0.15">
      <c r="A44" s="631" t="s">
        <v>376</v>
      </c>
      <c r="B44" s="968" t="s">
        <v>568</v>
      </c>
      <c r="C44" s="648" t="s">
        <v>144</v>
      </c>
      <c r="D44" s="648" t="s">
        <v>144</v>
      </c>
      <c r="E44" s="855" t="s">
        <v>474</v>
      </c>
    </row>
    <row r="45" spans="1:5" s="370" customFormat="1" ht="20.100000000000001" customHeight="1" x14ac:dyDescent="0.15">
      <c r="A45" s="631" t="s">
        <v>377</v>
      </c>
      <c r="B45" s="653" t="s">
        <v>34</v>
      </c>
      <c r="C45" s="643">
        <v>44.11</v>
      </c>
      <c r="D45" s="643">
        <v>44.11</v>
      </c>
      <c r="E45" s="854">
        <v>634.5</v>
      </c>
    </row>
    <row r="46" spans="1:5" s="370" customFormat="1" ht="20.100000000000001" customHeight="1" x14ac:dyDescent="0.15">
      <c r="A46" s="631" t="s">
        <v>378</v>
      </c>
      <c r="B46" s="654" t="s">
        <v>35</v>
      </c>
      <c r="C46" s="648" t="s">
        <v>145</v>
      </c>
      <c r="D46" s="648" t="s">
        <v>145</v>
      </c>
      <c r="E46" s="855" t="s">
        <v>488</v>
      </c>
    </row>
    <row r="47" spans="1:5" s="370" customFormat="1" ht="30.75" customHeight="1" x14ac:dyDescent="0.15">
      <c r="A47" s="631" t="s">
        <v>379</v>
      </c>
      <c r="B47" s="654" t="s">
        <v>309</v>
      </c>
      <c r="C47" s="648" t="s">
        <v>570</v>
      </c>
      <c r="D47" s="648" t="s">
        <v>570</v>
      </c>
      <c r="E47" s="855" t="s">
        <v>488</v>
      </c>
    </row>
    <row r="48" spans="1:5" s="370" customFormat="1" ht="20.100000000000001" customHeight="1" x14ac:dyDescent="0.15">
      <c r="A48" s="637" t="s">
        <v>380</v>
      </c>
      <c r="B48" s="657" t="s">
        <v>84</v>
      </c>
      <c r="C48" s="857" t="s">
        <v>444</v>
      </c>
      <c r="D48" s="857" t="s">
        <v>444</v>
      </c>
      <c r="E48" s="855" t="s">
        <v>488</v>
      </c>
    </row>
    <row r="49" spans="1:5" s="370" customFormat="1" ht="20.100000000000001" customHeight="1" x14ac:dyDescent="0.15">
      <c r="A49" s="856" t="s">
        <v>259</v>
      </c>
      <c r="B49" s="634" t="s">
        <v>36</v>
      </c>
      <c r="C49" s="649" t="s">
        <v>146</v>
      </c>
      <c r="D49" s="649" t="s">
        <v>146</v>
      </c>
      <c r="E49" s="582" t="s">
        <v>479</v>
      </c>
    </row>
    <row r="50" spans="1:5" s="370" customFormat="1" ht="39.950000000000003" customHeight="1" x14ac:dyDescent="0.15">
      <c r="A50" s="856" t="s">
        <v>381</v>
      </c>
      <c r="B50" s="656" t="s">
        <v>382</v>
      </c>
      <c r="C50" s="643" t="s">
        <v>445</v>
      </c>
      <c r="D50" s="643" t="s">
        <v>445</v>
      </c>
      <c r="E50" s="583" t="s">
        <v>475</v>
      </c>
    </row>
    <row r="51" spans="1:5" s="370" customFormat="1" ht="20.100000000000001" customHeight="1" x14ac:dyDescent="0.15">
      <c r="A51" s="856" t="s">
        <v>383</v>
      </c>
      <c r="B51" s="653" t="s">
        <v>110</v>
      </c>
      <c r="C51" s="649" t="s">
        <v>476</v>
      </c>
      <c r="D51" s="649" t="s">
        <v>476</v>
      </c>
      <c r="E51" s="858" t="s">
        <v>478</v>
      </c>
    </row>
    <row r="52" spans="1:5" s="370" customFormat="1" ht="20.100000000000001" customHeight="1" x14ac:dyDescent="0.15">
      <c r="A52" s="856" t="s">
        <v>384</v>
      </c>
      <c r="B52" s="654" t="s">
        <v>386</v>
      </c>
      <c r="C52" s="643">
        <v>47.03</v>
      </c>
      <c r="D52" s="643">
        <v>47.03</v>
      </c>
      <c r="E52" s="583" t="s">
        <v>477</v>
      </c>
    </row>
    <row r="53" spans="1:5" s="370" customFormat="1" ht="20.100000000000001" customHeight="1" x14ac:dyDescent="0.15">
      <c r="A53" s="856" t="s">
        <v>385</v>
      </c>
      <c r="B53" s="655" t="s">
        <v>387</v>
      </c>
      <c r="C53" s="649" t="s">
        <v>147</v>
      </c>
      <c r="D53" s="649" t="s">
        <v>147</v>
      </c>
      <c r="E53" s="859">
        <v>251.5</v>
      </c>
    </row>
    <row r="54" spans="1:5" s="370" customFormat="1" ht="20.100000000000001" customHeight="1" x14ac:dyDescent="0.15">
      <c r="A54" s="856" t="s">
        <v>389</v>
      </c>
      <c r="B54" s="657" t="s">
        <v>388</v>
      </c>
      <c r="C54" s="643">
        <v>47.04</v>
      </c>
      <c r="D54" s="643">
        <v>47.04</v>
      </c>
      <c r="E54" s="854">
        <v>251.6</v>
      </c>
    </row>
    <row r="55" spans="1:5" s="370" customFormat="1" ht="20.100000000000001" customHeight="1" x14ac:dyDescent="0.15">
      <c r="A55" s="860" t="s">
        <v>390</v>
      </c>
      <c r="B55" s="657" t="s">
        <v>37</v>
      </c>
      <c r="C55" s="509">
        <v>47.02</v>
      </c>
      <c r="D55" s="509">
        <v>47.02</v>
      </c>
      <c r="E55" s="839">
        <v>251.3</v>
      </c>
    </row>
    <row r="56" spans="1:5" s="370" customFormat="1" ht="20.100000000000001" customHeight="1" x14ac:dyDescent="0.15">
      <c r="A56" s="861" t="s">
        <v>391</v>
      </c>
      <c r="B56" s="636" t="s">
        <v>44</v>
      </c>
      <c r="C56" s="643">
        <v>47.06</v>
      </c>
      <c r="D56" s="643">
        <v>47.06</v>
      </c>
      <c r="E56" s="862">
        <v>251.92</v>
      </c>
    </row>
    <row r="57" spans="1:5" s="370" customFormat="1" ht="20.100000000000001" customHeight="1" x14ac:dyDescent="0.15">
      <c r="A57" s="631" t="s">
        <v>392</v>
      </c>
      <c r="B57" s="653" t="s">
        <v>55</v>
      </c>
      <c r="C57" s="509" t="s">
        <v>148</v>
      </c>
      <c r="D57" s="509" t="s">
        <v>148</v>
      </c>
      <c r="E57" s="863" t="s">
        <v>480</v>
      </c>
    </row>
    <row r="58" spans="1:5" s="370" customFormat="1" ht="20.100000000000001" customHeight="1" x14ac:dyDescent="0.15">
      <c r="A58" s="637" t="s">
        <v>284</v>
      </c>
      <c r="B58" s="656" t="s">
        <v>45</v>
      </c>
      <c r="C58" s="650" t="s">
        <v>149</v>
      </c>
      <c r="D58" s="650" t="s">
        <v>149</v>
      </c>
      <c r="E58" s="863" t="s">
        <v>480</v>
      </c>
    </row>
    <row r="59" spans="1:5" s="370" customFormat="1" ht="20.100000000000001" customHeight="1" x14ac:dyDescent="0.15">
      <c r="A59" s="860" t="s">
        <v>393</v>
      </c>
      <c r="B59" s="638" t="s">
        <v>38</v>
      </c>
      <c r="C59" s="509">
        <v>47.07</v>
      </c>
      <c r="D59" s="509">
        <v>47.07</v>
      </c>
      <c r="E59" s="862">
        <v>251.1</v>
      </c>
    </row>
    <row r="60" spans="1:5" s="370" customFormat="1" ht="39.950000000000003" customHeight="1" x14ac:dyDescent="0.15">
      <c r="A60" s="856" t="s">
        <v>394</v>
      </c>
      <c r="B60" s="634" t="s">
        <v>39</v>
      </c>
      <c r="C60" s="509" t="s">
        <v>483</v>
      </c>
      <c r="D60" s="509" t="s">
        <v>483</v>
      </c>
      <c r="E60" s="582" t="s">
        <v>495</v>
      </c>
    </row>
    <row r="61" spans="1:5" s="370" customFormat="1" ht="39.950000000000003" customHeight="1" x14ac:dyDescent="0.15">
      <c r="A61" s="856" t="s">
        <v>294</v>
      </c>
      <c r="B61" s="660" t="s">
        <v>47</v>
      </c>
      <c r="C61" s="509" t="s">
        <v>150</v>
      </c>
      <c r="D61" s="509" t="s">
        <v>150</v>
      </c>
      <c r="E61" s="582" t="s">
        <v>489</v>
      </c>
    </row>
    <row r="62" spans="1:5" s="370" customFormat="1" ht="20.100000000000001" customHeight="1" x14ac:dyDescent="0.15">
      <c r="A62" s="856" t="s">
        <v>395</v>
      </c>
      <c r="B62" s="654" t="s">
        <v>40</v>
      </c>
      <c r="C62" s="509">
        <v>48.01</v>
      </c>
      <c r="D62" s="509">
        <v>48.01</v>
      </c>
      <c r="E62" s="862">
        <v>641.1</v>
      </c>
    </row>
    <row r="63" spans="1:5" s="370" customFormat="1" ht="20.100000000000001" customHeight="1" x14ac:dyDescent="0.15">
      <c r="A63" s="856" t="s">
        <v>396</v>
      </c>
      <c r="B63" s="663" t="s">
        <v>48</v>
      </c>
      <c r="C63" s="509" t="s">
        <v>151</v>
      </c>
      <c r="D63" s="509" t="s">
        <v>151</v>
      </c>
      <c r="E63" s="862">
        <v>641.29</v>
      </c>
    </row>
    <row r="64" spans="1:5" s="370" customFormat="1" ht="20.100000000000001" customHeight="1" x14ac:dyDescent="0.15">
      <c r="A64" s="856" t="s">
        <v>397</v>
      </c>
      <c r="B64" s="654" t="s">
        <v>49</v>
      </c>
      <c r="C64" s="509" t="s">
        <v>152</v>
      </c>
      <c r="D64" s="509" t="s">
        <v>152</v>
      </c>
      <c r="E64" s="582" t="s">
        <v>481</v>
      </c>
    </row>
    <row r="65" spans="1:5" s="370" customFormat="1" ht="20.100000000000001" customHeight="1" x14ac:dyDescent="0.15">
      <c r="A65" s="856" t="s">
        <v>398</v>
      </c>
      <c r="B65" s="657" t="s">
        <v>50</v>
      </c>
      <c r="C65" s="509" t="s">
        <v>446</v>
      </c>
      <c r="D65" s="509" t="s">
        <v>446</v>
      </c>
      <c r="E65" s="582">
        <v>641.29999999999995</v>
      </c>
    </row>
    <row r="66" spans="1:5" s="370" customFormat="1" ht="20.100000000000001" customHeight="1" x14ac:dyDescent="0.15">
      <c r="A66" s="631">
        <v>12.2</v>
      </c>
      <c r="B66" s="661" t="s">
        <v>129</v>
      </c>
      <c r="C66" s="509">
        <v>48.03</v>
      </c>
      <c r="D66" s="509">
        <v>48.03</v>
      </c>
      <c r="E66" s="862">
        <v>641.63</v>
      </c>
    </row>
    <row r="67" spans="1:5" s="370" customFormat="1" ht="60" customHeight="1" x14ac:dyDescent="0.15">
      <c r="A67" s="856">
        <v>12.3</v>
      </c>
      <c r="B67" s="660" t="s">
        <v>51</v>
      </c>
      <c r="C67" s="509" t="s">
        <v>153</v>
      </c>
      <c r="D67" s="509" t="s">
        <v>153</v>
      </c>
      <c r="E67" s="582" t="s">
        <v>493</v>
      </c>
    </row>
    <row r="68" spans="1:5" s="370" customFormat="1" ht="20.100000000000001" customHeight="1" x14ac:dyDescent="0.15">
      <c r="A68" s="856" t="s">
        <v>399</v>
      </c>
      <c r="B68" s="654" t="s">
        <v>52</v>
      </c>
      <c r="C68" s="509" t="s">
        <v>154</v>
      </c>
      <c r="D68" s="509" t="s">
        <v>154</v>
      </c>
      <c r="E68" s="582" t="s">
        <v>490</v>
      </c>
    </row>
    <row r="69" spans="1:5" s="370" customFormat="1" ht="39.950000000000003" customHeight="1" x14ac:dyDescent="0.15">
      <c r="A69" s="856" t="s">
        <v>400</v>
      </c>
      <c r="B69" s="654" t="s">
        <v>85</v>
      </c>
      <c r="C69" s="509" t="s">
        <v>155</v>
      </c>
      <c r="D69" s="509" t="s">
        <v>155</v>
      </c>
      <c r="E69" s="864" t="s">
        <v>491</v>
      </c>
    </row>
    <row r="70" spans="1:5" s="370" customFormat="1" ht="39.950000000000003" customHeight="1" x14ac:dyDescent="0.15">
      <c r="A70" s="856" t="s">
        <v>401</v>
      </c>
      <c r="B70" s="654" t="s">
        <v>53</v>
      </c>
      <c r="C70" s="509" t="s">
        <v>156</v>
      </c>
      <c r="D70" s="509" t="s">
        <v>156</v>
      </c>
      <c r="E70" s="582" t="s">
        <v>492</v>
      </c>
    </row>
    <row r="71" spans="1:5" s="370" customFormat="1" ht="39.950000000000003" customHeight="1" x14ac:dyDescent="0.15">
      <c r="A71" s="856" t="s">
        <v>402</v>
      </c>
      <c r="B71" s="657" t="s">
        <v>54</v>
      </c>
      <c r="C71" s="509">
        <v>4805.93</v>
      </c>
      <c r="D71" s="509">
        <v>4805.93</v>
      </c>
      <c r="E71" s="863" t="s">
        <v>484</v>
      </c>
    </row>
    <row r="72" spans="1:5" s="370" customFormat="1" ht="39.950000000000003" customHeight="1" thickBot="1" x14ac:dyDescent="0.2">
      <c r="A72" s="865">
        <v>12.4</v>
      </c>
      <c r="B72" s="662" t="s">
        <v>65</v>
      </c>
      <c r="C72" s="866" t="s">
        <v>482</v>
      </c>
      <c r="D72" s="866" t="s">
        <v>482</v>
      </c>
      <c r="E72" s="585" t="s">
        <v>494</v>
      </c>
    </row>
    <row r="73" spans="1:5" ht="18" customHeight="1" x14ac:dyDescent="0.25">
      <c r="A73" s="371"/>
      <c r="B73" s="639"/>
      <c r="C73" s="371"/>
      <c r="D73" s="371"/>
      <c r="E73" s="373"/>
    </row>
    <row r="74" spans="1:5" ht="18" customHeight="1" x14ac:dyDescent="0.25">
      <c r="A74" s="374" t="s">
        <v>26</v>
      </c>
      <c r="B74" s="639"/>
      <c r="C74" s="371"/>
      <c r="D74" s="371"/>
      <c r="E74" s="373"/>
    </row>
    <row r="75" spans="1:5" ht="18.75" x14ac:dyDescent="0.25">
      <c r="A75" s="1348" t="s">
        <v>559</v>
      </c>
      <c r="B75" s="1374"/>
      <c r="C75" s="1374"/>
      <c r="D75" s="1374"/>
      <c r="E75" s="1374"/>
    </row>
    <row r="76" spans="1:5" ht="39" customHeight="1" x14ac:dyDescent="0.25">
      <c r="A76" s="1344" t="s">
        <v>560</v>
      </c>
      <c r="B76" s="1345"/>
      <c r="C76" s="1345"/>
      <c r="D76" s="1345"/>
      <c r="E76" s="1345"/>
    </row>
    <row r="77" spans="1:5" s="375" customFormat="1" ht="18.75" x14ac:dyDescent="0.15">
      <c r="A77" s="1372" t="s">
        <v>561</v>
      </c>
      <c r="B77" s="1373"/>
      <c r="C77" s="1373"/>
      <c r="D77" s="1373"/>
      <c r="E77" s="1373"/>
    </row>
    <row r="78" spans="1:5" ht="38.450000000000003" customHeight="1" x14ac:dyDescent="0.3">
      <c r="A78" s="1371" t="s">
        <v>571</v>
      </c>
      <c r="B78" s="1371"/>
      <c r="C78" s="1371"/>
      <c r="D78" s="1371"/>
      <c r="E78" s="1371"/>
    </row>
  </sheetData>
  <sheetProtection sheet="1" objects="1" scenarios="1"/>
  <mergeCells count="12">
    <mergeCell ref="A78:E78"/>
    <mergeCell ref="A77:E77"/>
    <mergeCell ref="A75:E75"/>
    <mergeCell ref="A76:E76"/>
    <mergeCell ref="E12:E13"/>
    <mergeCell ref="C4:E5"/>
    <mergeCell ref="C7:E7"/>
    <mergeCell ref="C8:E8"/>
    <mergeCell ref="D12:D13"/>
    <mergeCell ref="C12:C13"/>
    <mergeCell ref="C10:E11"/>
    <mergeCell ref="C6:E6"/>
  </mergeCells>
  <phoneticPr fontId="0" type="noConversion"/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8"/>
  <sheetViews>
    <sheetView showGridLines="0" zoomScale="85" zoomScaleNormal="85" workbookViewId="0">
      <selection activeCell="A22" sqref="A22:C22"/>
    </sheetView>
  </sheetViews>
  <sheetFormatPr defaultColWidth="9" defaultRowHeight="15.75" x14ac:dyDescent="0.25"/>
  <cols>
    <col min="1" max="1" width="11.75" style="352" customWidth="1"/>
    <col min="2" max="2" width="37.625" style="352" customWidth="1"/>
    <col min="3" max="5" width="29.625" style="352" customWidth="1"/>
    <col min="6" max="16384" width="9" style="352"/>
  </cols>
  <sheetData>
    <row r="1" spans="1:7" ht="16.5" thickBot="1" x14ac:dyDescent="0.3">
      <c r="A1" s="350"/>
      <c r="B1" s="351"/>
    </row>
    <row r="2" spans="1:7" x14ac:dyDescent="0.25">
      <c r="A2" s="353"/>
      <c r="B2" s="354" t="s">
        <v>0</v>
      </c>
      <c r="C2" s="355"/>
      <c r="D2" s="355"/>
      <c r="E2" s="356"/>
      <c r="G2" s="370"/>
    </row>
    <row r="3" spans="1:7" x14ac:dyDescent="0.25">
      <c r="A3" s="357"/>
      <c r="B3" s="358" t="s">
        <v>0</v>
      </c>
      <c r="C3" s="359"/>
      <c r="D3" s="359"/>
      <c r="E3" s="360"/>
      <c r="G3" s="370"/>
    </row>
    <row r="4" spans="1:7" x14ac:dyDescent="0.25">
      <c r="A4" s="357"/>
      <c r="B4" s="358" t="s">
        <v>0</v>
      </c>
      <c r="C4" s="1355" t="s">
        <v>538</v>
      </c>
      <c r="D4" s="1376"/>
      <c r="E4" s="1377"/>
      <c r="G4" s="370"/>
    </row>
    <row r="5" spans="1:7" ht="25.5" customHeight="1" x14ac:dyDescent="0.25">
      <c r="A5" s="357"/>
      <c r="B5" s="358"/>
      <c r="C5" s="1378"/>
      <c r="D5" s="1378"/>
      <c r="E5" s="1377"/>
      <c r="G5" s="370"/>
    </row>
    <row r="6" spans="1:7" ht="20.25" customHeight="1" x14ac:dyDescent="0.3">
      <c r="A6" s="357"/>
      <c r="B6" s="361" t="s">
        <v>0</v>
      </c>
      <c r="C6" s="1359" t="s">
        <v>539</v>
      </c>
      <c r="D6" s="1359"/>
      <c r="E6" s="1360"/>
      <c r="G6" s="370"/>
    </row>
    <row r="7" spans="1:7" ht="18.75" x14ac:dyDescent="0.3">
      <c r="A7" s="357"/>
      <c r="B7" s="358"/>
      <c r="C7" s="1359" t="s">
        <v>46</v>
      </c>
      <c r="D7" s="1359"/>
      <c r="E7" s="1379"/>
      <c r="G7" s="370"/>
    </row>
    <row r="8" spans="1:7" ht="18.75" x14ac:dyDescent="0.3">
      <c r="A8" s="357"/>
      <c r="B8" s="358"/>
      <c r="C8" s="1361" t="s">
        <v>540</v>
      </c>
      <c r="D8" s="1362"/>
      <c r="E8" s="1379"/>
      <c r="G8" s="370"/>
    </row>
    <row r="9" spans="1:7" ht="16.5" thickBot="1" x14ac:dyDescent="0.3">
      <c r="A9" s="357"/>
      <c r="B9" s="376"/>
      <c r="C9" s="376"/>
      <c r="D9" s="376"/>
      <c r="E9" s="360"/>
      <c r="G9" s="370"/>
    </row>
    <row r="10" spans="1:7" x14ac:dyDescent="0.25">
      <c r="A10" s="377" t="s">
        <v>0</v>
      </c>
      <c r="B10" s="378" t="s">
        <v>0</v>
      </c>
      <c r="C10" s="1382" t="s">
        <v>87</v>
      </c>
      <c r="D10" s="1383"/>
      <c r="E10" s="1384"/>
      <c r="G10" s="370"/>
    </row>
    <row r="11" spans="1:7" ht="18" customHeight="1" x14ac:dyDescent="0.25">
      <c r="A11" s="365" t="s">
        <v>15</v>
      </c>
      <c r="B11" s="366" t="s">
        <v>15</v>
      </c>
      <c r="C11" s="1368"/>
      <c r="D11" s="1369"/>
      <c r="E11" s="1370"/>
      <c r="G11" s="370"/>
    </row>
    <row r="12" spans="1:7" x14ac:dyDescent="0.25">
      <c r="A12" s="367" t="s">
        <v>6</v>
      </c>
      <c r="B12" s="366"/>
      <c r="C12" s="1363" t="s">
        <v>411</v>
      </c>
      <c r="D12" s="1363" t="s">
        <v>128</v>
      </c>
      <c r="E12" s="1380" t="s">
        <v>558</v>
      </c>
      <c r="G12" s="370"/>
    </row>
    <row r="13" spans="1:7" x14ac:dyDescent="0.25">
      <c r="A13" s="368" t="s">
        <v>0</v>
      </c>
      <c r="B13" s="369"/>
      <c r="C13" s="1364"/>
      <c r="D13" s="1364"/>
      <c r="E13" s="1381"/>
      <c r="G13" s="370"/>
    </row>
    <row r="14" spans="1:7" s="680" customFormat="1" ht="39.950000000000003" customHeight="1" x14ac:dyDescent="0.25">
      <c r="A14" s="682">
        <v>13</v>
      </c>
      <c r="B14" s="1385" t="s">
        <v>111</v>
      </c>
      <c r="C14" s="1386"/>
      <c r="D14" s="1386"/>
      <c r="E14" s="1387"/>
      <c r="G14" s="681"/>
    </row>
    <row r="15" spans="1:7" ht="39.950000000000003" customHeight="1" x14ac:dyDescent="0.25">
      <c r="A15" s="867">
        <v>13.1</v>
      </c>
      <c r="B15" s="666" t="s">
        <v>112</v>
      </c>
      <c r="C15" s="667" t="s">
        <v>447</v>
      </c>
      <c r="D15" s="667" t="s">
        <v>186</v>
      </c>
      <c r="E15" s="575" t="s">
        <v>499</v>
      </c>
      <c r="G15" s="370"/>
    </row>
    <row r="16" spans="1:7" ht="39.950000000000003" customHeight="1" x14ac:dyDescent="0.25">
      <c r="A16" s="867" t="s">
        <v>404</v>
      </c>
      <c r="B16" s="653" t="s">
        <v>3</v>
      </c>
      <c r="C16" s="668" t="s">
        <v>187</v>
      </c>
      <c r="D16" s="668" t="s">
        <v>187</v>
      </c>
      <c r="E16" s="576" t="s">
        <v>496</v>
      </c>
      <c r="G16" s="370"/>
    </row>
    <row r="17" spans="1:7" ht="39.950000000000003" customHeight="1" x14ac:dyDescent="0.25">
      <c r="A17" s="867" t="s">
        <v>405</v>
      </c>
      <c r="B17" s="653" t="s">
        <v>64</v>
      </c>
      <c r="C17" s="669" t="s">
        <v>448</v>
      </c>
      <c r="D17" s="669" t="s">
        <v>188</v>
      </c>
      <c r="E17" s="577" t="s">
        <v>497</v>
      </c>
      <c r="G17" s="370"/>
    </row>
    <row r="18" spans="1:7" ht="39.950000000000003" customHeight="1" x14ac:dyDescent="0.25">
      <c r="A18" s="868" t="s">
        <v>406</v>
      </c>
      <c r="B18" s="678" t="s">
        <v>63</v>
      </c>
      <c r="C18" s="869" t="s">
        <v>449</v>
      </c>
      <c r="D18" s="670" t="s">
        <v>189</v>
      </c>
      <c r="E18" s="578" t="s">
        <v>498</v>
      </c>
      <c r="G18" s="370"/>
    </row>
    <row r="19" spans="1:7" s="370" customFormat="1" ht="39.950000000000003" customHeight="1" x14ac:dyDescent="0.15">
      <c r="A19" s="867">
        <v>13.2</v>
      </c>
      <c r="B19" s="671" t="s">
        <v>113</v>
      </c>
      <c r="C19" s="669" t="s">
        <v>450</v>
      </c>
      <c r="D19" s="669" t="s">
        <v>450</v>
      </c>
      <c r="E19" s="575" t="s">
        <v>500</v>
      </c>
    </row>
    <row r="20" spans="1:7" s="370" customFormat="1" ht="39.950000000000003" customHeight="1" x14ac:dyDescent="0.15">
      <c r="A20" s="867">
        <v>13.3</v>
      </c>
      <c r="B20" s="672" t="s">
        <v>114</v>
      </c>
      <c r="C20" s="668" t="s">
        <v>451</v>
      </c>
      <c r="D20" s="668" t="s">
        <v>452</v>
      </c>
      <c r="E20" s="576" t="s">
        <v>501</v>
      </c>
    </row>
    <row r="21" spans="1:7" s="370" customFormat="1" ht="39.950000000000003" customHeight="1" x14ac:dyDescent="0.15">
      <c r="A21" s="867">
        <v>13.4</v>
      </c>
      <c r="B21" s="672" t="s">
        <v>116</v>
      </c>
      <c r="C21" s="870" t="s">
        <v>453</v>
      </c>
      <c r="D21" s="870" t="s">
        <v>454</v>
      </c>
      <c r="E21" s="575" t="s">
        <v>502</v>
      </c>
    </row>
    <row r="22" spans="1:7" s="370" customFormat="1" ht="39.950000000000003" customHeight="1" x14ac:dyDescent="0.15">
      <c r="A22" s="867">
        <v>13.5</v>
      </c>
      <c r="B22" s="672" t="s">
        <v>117</v>
      </c>
      <c r="C22" s="569" t="s">
        <v>190</v>
      </c>
      <c r="D22" s="569" t="s">
        <v>190</v>
      </c>
      <c r="E22" s="579" t="s">
        <v>503</v>
      </c>
    </row>
    <row r="23" spans="1:7" s="370" customFormat="1" ht="39.950000000000003" customHeight="1" x14ac:dyDescent="0.15">
      <c r="A23" s="867">
        <v>13.6</v>
      </c>
      <c r="B23" s="672" t="s">
        <v>407</v>
      </c>
      <c r="C23" s="668" t="s">
        <v>455</v>
      </c>
      <c r="D23" s="871" t="s">
        <v>456</v>
      </c>
      <c r="E23" s="597" t="s">
        <v>504</v>
      </c>
    </row>
    <row r="24" spans="1:7" s="370" customFormat="1" ht="39.950000000000003" customHeight="1" x14ac:dyDescent="0.15">
      <c r="A24" s="867">
        <v>13.7</v>
      </c>
      <c r="B24" s="872" t="s">
        <v>115</v>
      </c>
      <c r="C24" s="668" t="s">
        <v>457</v>
      </c>
      <c r="D24" s="668" t="s">
        <v>458</v>
      </c>
      <c r="E24" s="576" t="s">
        <v>505</v>
      </c>
    </row>
    <row r="25" spans="1:7" s="681" customFormat="1" ht="39.950000000000003" customHeight="1" x14ac:dyDescent="0.15">
      <c r="A25" s="682">
        <v>14</v>
      </c>
      <c r="B25" s="1388" t="s">
        <v>118</v>
      </c>
      <c r="C25" s="1389"/>
      <c r="D25" s="1389"/>
      <c r="E25" s="1390"/>
    </row>
    <row r="26" spans="1:7" s="370" customFormat="1" ht="39.950000000000003" customHeight="1" x14ac:dyDescent="0.15">
      <c r="A26" s="867">
        <v>14.1</v>
      </c>
      <c r="B26" s="673" t="s">
        <v>119</v>
      </c>
      <c r="C26" s="509">
        <v>48.07</v>
      </c>
      <c r="D26" s="509">
        <v>48.07</v>
      </c>
      <c r="E26" s="580">
        <v>641.91999999999996</v>
      </c>
    </row>
    <row r="27" spans="1:7" s="370" customFormat="1" ht="39.950000000000003" customHeight="1" x14ac:dyDescent="0.15">
      <c r="A27" s="867">
        <v>14.2</v>
      </c>
      <c r="B27" s="673" t="s">
        <v>120</v>
      </c>
      <c r="C27" s="509" t="s">
        <v>191</v>
      </c>
      <c r="D27" s="509" t="s">
        <v>191</v>
      </c>
      <c r="E27" s="580" t="s">
        <v>506</v>
      </c>
    </row>
    <row r="28" spans="1:7" s="370" customFormat="1" ht="39.950000000000003" customHeight="1" x14ac:dyDescent="0.15">
      <c r="A28" s="867">
        <v>14.3</v>
      </c>
      <c r="B28" s="673" t="s">
        <v>121</v>
      </c>
      <c r="C28" s="645">
        <v>48.18</v>
      </c>
      <c r="D28" s="645">
        <v>48.18</v>
      </c>
      <c r="E28" s="582" t="s">
        <v>507</v>
      </c>
    </row>
    <row r="29" spans="1:7" s="370" customFormat="1" ht="39.950000000000003" customHeight="1" x14ac:dyDescent="0.15">
      <c r="A29" s="867">
        <v>14.4</v>
      </c>
      <c r="B29" s="638" t="s">
        <v>122</v>
      </c>
      <c r="C29" s="643">
        <v>48.19</v>
      </c>
      <c r="D29" s="643">
        <v>48.19</v>
      </c>
      <c r="E29" s="583">
        <v>642.1</v>
      </c>
    </row>
    <row r="30" spans="1:7" s="370" customFormat="1" ht="39.950000000000003" customHeight="1" x14ac:dyDescent="0.15">
      <c r="A30" s="867">
        <v>14.5</v>
      </c>
      <c r="B30" s="674" t="s">
        <v>123</v>
      </c>
      <c r="C30" s="643" t="s">
        <v>459</v>
      </c>
      <c r="D30" s="643" t="s">
        <v>459</v>
      </c>
      <c r="E30" s="583" t="s">
        <v>508</v>
      </c>
    </row>
    <row r="31" spans="1:7" s="370" customFormat="1" ht="39.950000000000003" customHeight="1" x14ac:dyDescent="0.15">
      <c r="A31" s="867" t="s">
        <v>408</v>
      </c>
      <c r="B31" s="653" t="s">
        <v>124</v>
      </c>
      <c r="C31" s="675" t="s">
        <v>192</v>
      </c>
      <c r="D31" s="675" t="s">
        <v>192</v>
      </c>
      <c r="E31" s="581" t="s">
        <v>509</v>
      </c>
    </row>
    <row r="32" spans="1:7" s="370" customFormat="1" ht="39.950000000000003" customHeight="1" x14ac:dyDescent="0.15">
      <c r="A32" s="867" t="s">
        <v>409</v>
      </c>
      <c r="B32" s="653" t="s">
        <v>125</v>
      </c>
      <c r="C32" s="676" t="s">
        <v>193</v>
      </c>
      <c r="D32" s="676" t="s">
        <v>193</v>
      </c>
      <c r="E32" s="584" t="s">
        <v>509</v>
      </c>
    </row>
    <row r="33" spans="1:5" s="370" customFormat="1" ht="39.950000000000003" customHeight="1" thickBot="1" x14ac:dyDescent="0.2">
      <c r="A33" s="873" t="s">
        <v>410</v>
      </c>
      <c r="B33" s="679" t="s">
        <v>126</v>
      </c>
      <c r="C33" s="677" t="s">
        <v>194</v>
      </c>
      <c r="D33" s="677" t="s">
        <v>194</v>
      </c>
      <c r="E33" s="585">
        <v>642.45000000000005</v>
      </c>
    </row>
    <row r="34" spans="1:5" ht="18" customHeight="1" x14ac:dyDescent="0.25">
      <c r="A34" s="371"/>
      <c r="B34" s="372"/>
      <c r="C34" s="371"/>
      <c r="D34" s="371"/>
      <c r="E34" s="373"/>
    </row>
    <row r="35" spans="1:5" ht="18" customHeight="1" x14ac:dyDescent="0.25">
      <c r="A35" s="374" t="s">
        <v>26</v>
      </c>
      <c r="B35" s="372"/>
      <c r="C35" s="371"/>
      <c r="D35" s="371"/>
      <c r="E35" s="373"/>
    </row>
    <row r="36" spans="1:5" s="370" customFormat="1" ht="39.950000000000003" customHeight="1" x14ac:dyDescent="0.15">
      <c r="A36" s="1348" t="s">
        <v>562</v>
      </c>
      <c r="B36" s="1374"/>
      <c r="C36" s="1374"/>
      <c r="D36" s="1374"/>
      <c r="E36" s="1374"/>
    </row>
    <row r="37" spans="1:5" s="370" customFormat="1" ht="39.950000000000003" customHeight="1" x14ac:dyDescent="0.15">
      <c r="A37" s="1348" t="s">
        <v>563</v>
      </c>
      <c r="B37" s="1373"/>
      <c r="C37" s="1373"/>
      <c r="D37" s="1373"/>
      <c r="E37" s="1373"/>
    </row>
    <row r="38" spans="1:5" s="370" customFormat="1" ht="39.950000000000003" customHeight="1" x14ac:dyDescent="0.15">
      <c r="A38" s="1372" t="s">
        <v>564</v>
      </c>
      <c r="B38" s="1373"/>
      <c r="C38" s="1373"/>
      <c r="D38" s="1373"/>
      <c r="E38" s="1373"/>
    </row>
  </sheetData>
  <sheetProtection sheet="1" objects="1" scenarios="1"/>
  <mergeCells count="13">
    <mergeCell ref="A38:E38"/>
    <mergeCell ref="B14:E14"/>
    <mergeCell ref="B25:E25"/>
    <mergeCell ref="A36:E36"/>
    <mergeCell ref="A37:E37"/>
    <mergeCell ref="C4:E5"/>
    <mergeCell ref="C6:E6"/>
    <mergeCell ref="C7:E7"/>
    <mergeCell ref="C8:E8"/>
    <mergeCell ref="E12:E13"/>
    <mergeCell ref="D12:D13"/>
    <mergeCell ref="C10:E11"/>
    <mergeCell ref="C12:C13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828D1C-8E31-4550-9EFC-187303720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87C79-F741-4A30-AD23-08A7676F32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073966-ae8e-4b5b-b7e0-a4f858c07b7b"/>
    <ds:schemaRef ds:uri="247b320a-10fd-4c85-93bc-332cc366a8d9"/>
    <ds:schemaRef ds:uri="http://www.w3.org/XML/1998/namespace"/>
    <ds:schemaRef ds:uri="http://purl.org/dc/dcmitype/"/>
    <ds:schemaRef ds:uri="985ec44e-1bab-4c0b-9df0-6ba128686fc9"/>
  </ds:schemaRefs>
</ds:datastoreItem>
</file>

<file path=customXml/itemProps3.xml><?xml version="1.0" encoding="utf-8"?>
<ds:datastoreItem xmlns:ds="http://schemas.openxmlformats.org/officeDocument/2006/customXml" ds:itemID="{A5813558-ECF0-449C-92CF-B899ECDC6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Manual</vt:lpstr>
      <vt:lpstr>JQ1|Primary Products|Production</vt:lpstr>
      <vt:lpstr>JQ2 | Primary Products | Trade</vt:lpstr>
      <vt:lpstr>JQ3 | Secondary Products| Trade</vt:lpstr>
      <vt:lpstr>ECE-EU | Species | Trade</vt:lpstr>
      <vt:lpstr>conversion factors</vt:lpstr>
      <vt:lpstr>Annex1 | JQ1-Corres.</vt:lpstr>
      <vt:lpstr>Annex2 | JQ2-Corres.</vt:lpstr>
      <vt:lpstr>Annex3 | JQ3-Corres.</vt:lpstr>
      <vt:lpstr>Annex4 |JQ2-JQ3-Corres.</vt:lpstr>
      <vt:lpstr>Manual!OLE_LINK3</vt:lpstr>
      <vt:lpstr>'Annex1 | JQ1-Corres.'!Print_Area</vt:lpstr>
      <vt:lpstr>'Annex2 | JQ2-Corres.'!Print_Area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'Annex1 | JQ1-Corres.'!Print_Titles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Subashini Narasimhan</cp:lastModifiedBy>
  <cp:lastPrinted>2022-02-21T15:35:53Z</cp:lastPrinted>
  <dcterms:created xsi:type="dcterms:W3CDTF">1998-09-16T16:39:33Z</dcterms:created>
  <dcterms:modified xsi:type="dcterms:W3CDTF">2022-11-07T11:37:10Z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