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6" documentId="8_{9A28BEC4-F0AF-44DE-85F8-0510B77116EE}" xr6:coauthVersionLast="47" xr6:coauthVersionMax="47" xr10:uidLastSave="{C52BD198-6E11-4709-A338-A44D145024BA}"/>
  <bookViews>
    <workbookView xWindow="-120" yWindow="-120" windowWidth="29040" windowHeight="15840" tabRatio="787" activeTab="3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Notes" sheetId="25" state="hidden" r:id="rId5"/>
    <sheet name="Validation" sheetId="21" state="hidden" r:id="rId6"/>
    <sheet name="Upload" sheetId="22" state="hidden" r:id="rId7"/>
  </sheets>
  <definedNames>
    <definedName name="_xlnm.Print_Area" localSheetId="0">'CB1-Производство'!$A$1:$E$81</definedName>
    <definedName name="_xlnm.Print_Area" localSheetId="3">'ЕЭК-ЕС | Породы | Торговля'!$A$2:$AM$44</definedName>
    <definedName name="_xlnm.Print_Area" localSheetId="1">'СВ2 | Первич. | Торговля'!$A$2:$AD$72</definedName>
    <definedName name="_xlnm.Print_Area" localSheetId="2">'СВ3 | Вторичн.| Торговля'!$A$2:$N$34</definedName>
    <definedName name="_xlnm.Print_Titles" localSheetId="0">'CB1-Производство'!$1:$11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47" i="1" l="1"/>
  <c r="K47" i="1"/>
  <c r="L18" i="1" l="1"/>
  <c r="K18" i="1"/>
  <c r="L19" i="1" l="1"/>
  <c r="K19" i="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U15" i="1" s="1"/>
  <c r="S15" i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T22" i="1" l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2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<sst xmlns="http://schemas.openxmlformats.org/spreadsheetml/2006/main" count="976" uniqueCount="294">
  <si>
    <t xml:space="preserve"> </t>
  </si>
  <si>
    <t>Страна:</t>
  </si>
  <si>
    <t>Республика Молдова</t>
  </si>
  <si>
    <t>Дата:  25.05.2021</t>
  </si>
  <si>
    <t>Фамилия должностного лица, ответственного</t>
  </si>
  <si>
    <t xml:space="preserve">Официальный адрес (полный): 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</si>
  <si>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</si>
  <si>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</si>
  <si>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Кишинев, ул. Гренобле, 106</t>
  </si>
  <si>
    <t>Not included: trade in chips</t>
  </si>
  <si>
    <t>Industrial Roundwood Balance</t>
  </si>
  <si>
    <t>ЛЕСНЫЕ ТОВАРЫ ПЕРВИЧНОЙ ОБРАБОТКИ</t>
  </si>
  <si>
    <t xml:space="preserve">Телефон: 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</si>
  <si>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</si>
  <si>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</si>
  <si>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</si>
  <si>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</si>
  <si>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</si>
  <si>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</si>
  <si>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</si>
  <si>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</si>
  <si>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</si>
  <si>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</si>
  <si>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</si>
  <si>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</si>
  <si>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</si>
  <si>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</si>
  <si>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</si>
  <si>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</si>
  <si>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</si>
  <si>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</si>
  <si>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</si>
  <si>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</si>
  <si>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Solid Wood Demand</t>
  </si>
  <si>
    <t>agglomerate production</t>
  </si>
  <si>
    <t>ТОПЛИВНАЯ ДРЕВЕСИНА (ВКЛЮЧАЯ ДРЕВЕСИНУ ДЛЯ ПРОИЗВОДСТВА ДРЕВЕСНОГО УГЛЯ)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</si>
  <si>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</si>
  <si>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</si>
  <si>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</si>
  <si>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</si>
  <si>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</si>
  <si>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</si>
  <si>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</si>
  <si>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</si>
  <si>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</si>
  <si>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</si>
  <si>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</si>
  <si>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</si>
  <si>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</si>
  <si>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</si>
  <si>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</si>
  <si>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</si>
  <si>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</si>
  <si>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</si>
  <si>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</si>
  <si>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</si>
  <si>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</si>
  <si>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</si>
  <si>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</si>
  <si>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</si>
  <si>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</si>
  <si>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</si>
  <si>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</si>
  <si>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</si>
  <si>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</si>
  <si>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</si>
  <si>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</si>
  <si>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</si>
  <si>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</si>
  <si>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</si>
  <si>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</si>
  <si>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</si>
  <si>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</si>
  <si>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</si>
  <si>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</si>
  <si>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</si>
  <si>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</si>
  <si>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</si>
  <si>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</si>
  <si>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</si>
  <si>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</si>
  <si>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</si>
  <si>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</si>
  <si>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</si>
  <si>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</si>
  <si>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</si>
  <si>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</si>
  <si>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</si>
  <si>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</si>
  <si>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</si>
  <si>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</si>
  <si>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</si>
  <si>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</si>
  <si>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</si>
  <si>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</si>
  <si>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</si>
  <si>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</si>
  <si>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</si>
  <si>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</si>
  <si>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</si>
  <si>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</si>
  <si>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</si>
  <si>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</si>
  <si>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</si>
  <si>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</si>
  <si>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</si>
  <si>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</si>
  <si>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</si>
  <si>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</si>
  <si>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</si>
  <si>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</si>
  <si>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</si>
  <si>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</si>
  <si>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</si>
  <si>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</si>
  <si>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</si>
  <si>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</si>
  <si>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</si>
  <si>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</si>
  <si>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</si>
  <si>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</si>
  <si>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</si>
  <si>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</si>
  <si>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</si>
  <si>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</si>
  <si>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</si>
  <si>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</si>
  <si>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</si>
  <si>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</si>
  <si>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</si>
  <si>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</si>
  <si>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</si>
  <si>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</si>
  <si>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</si>
  <si>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</si>
  <si>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</si>
  <si>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</si>
  <si>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</si>
  <si>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</si>
  <si>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</si>
  <si>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 (МАКУЛАТУРА)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</si>
  <si>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</si>
  <si>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</si>
  <si>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</si>
  <si>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</si>
  <si>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</si>
  <si>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</si>
  <si>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</si>
  <si>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</si>
  <si>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</si>
  <si>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</si>
  <si>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</si>
  <si>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</si>
  <si>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</si>
  <si>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</si>
  <si>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</si>
  <si>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</si>
  <si>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</si>
  <si>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</si>
  <si>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</si>
  <si>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</si>
  <si>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</si>
  <si>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</si>
  <si>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</si>
  <si>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</si>
  <si>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</si>
  <si>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</si>
  <si>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t>Предоставленная информация не включает данные предприятий и организаций левобережья р.Днестр и муниципия  Бендер</t>
  </si>
  <si>
    <t>Информацию по вывозкам круглого леса предоставило Агентство "Молдсилва"</t>
  </si>
  <si>
    <t>Информацию по производству разрабатывает Национальное бюро статистики, Управление статистики промышленности и энергетики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</si>
  <si>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</si>
  <si>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 xml:space="preserve">Дата:  </t>
  </si>
  <si>
    <t>Фамилия должностного лица, ответственного  за предоставление ответа: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</si>
  <si>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</si>
  <si>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</si>
  <si>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 xml:space="preserve">Факс: </t>
  </si>
  <si>
    <t>Укажите валюту и единицу стоимости (например, 1000 долл. США):</t>
  </si>
  <si>
    <t xml:space="preserve">_______________  </t>
  </si>
  <si>
    <t>ИМПОРТ</t>
  </si>
  <si>
    <t>ЭКСПОРТ</t>
  </si>
  <si>
    <t>Видимое потребление</t>
  </si>
  <si>
    <t>объема</t>
  </si>
  <si>
    <t>Стоимость</t>
  </si>
  <si>
    <t>1000 метрич. Т</t>
  </si>
  <si>
    <t>4</t>
  </si>
  <si>
    <r>
      <t>1000 m</t>
    </r>
    <r>
      <rPr>
        <vertAlign val="superscript"/>
        <sz val="10"/>
        <rFont val="Univers"/>
        <family val="2"/>
      </rPr>
      <t>3</t>
    </r>
  </si>
  <si>
    <t>Дата:</t>
  </si>
  <si>
    <t>Фамилия должностного лица, ответственного за предоставление ответа: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</si>
  <si>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</si>
  <si>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ИЗДЕЛИЯ ИЗ ДРЕВЕСИНЫ, ПРОШЕДШИЕ ВТОРИЧНУЮ ОБРАБОТКУ</t>
  </si>
  <si>
    <t>Телефон:</t>
  </si>
  <si>
    <t>Факс:</t>
  </si>
  <si>
    <t>Электронная почта:</t>
  </si>
  <si>
    <t>Если показатель не равен 0 (нулю), просьба проверить его точность!!!</t>
  </si>
  <si>
    <t xml:space="preserve">_____________________  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</si>
  <si>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</si>
  <si>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</si>
  <si>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</si>
  <si>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</si>
  <si>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</si>
  <si>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</si>
  <si>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</si>
  <si>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</si>
  <si>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</si>
  <si>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</si>
  <si>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</si>
  <si>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</si>
  <si>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</si>
  <si>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</si>
  <si>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</si>
  <si>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</si>
  <si>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</si>
  <si>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</si>
  <si>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</si>
  <si>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</si>
  <si>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</si>
  <si>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</si>
  <si>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</si>
  <si>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</si>
  <si>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t>ТОРГОВЛЯ СТРАН ЕЭК/ЕС В РАЗБИВКЕ ПО ПОРОДАМ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</si>
  <si>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</si>
  <si>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</si>
  <si>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</si>
  <si>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Торговля круглым лесом и пиломатериалами в разбивке по породам</t>
  </si>
  <si>
    <t>– по необходимости проверить, чтобы итоговый показатель равнялся сумме показателей по подпозициям</t>
  </si>
  <si>
    <t xml:space="preserve">_______________________________  </t>
  </si>
  <si>
    <t>Классификация</t>
  </si>
  <si>
    <t>ГС 2017</t>
  </si>
  <si>
    <t>КН 2017</t>
  </si>
  <si>
    <t>4403.11/21/22/23/24/25/26</t>
  </si>
  <si>
    <t>Деловой круглый лес, хвойные породы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</si>
  <si>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</si>
  <si>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t>4403.23/24</t>
  </si>
  <si>
    <t>Пихта/ель (Abies spp., Picea spp.)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</si>
  <si>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</si>
  <si>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4403 23 10</t>
  </si>
  <si>
    <t xml:space="preserve">Пиловочник и фанерный кряж </t>
  </si>
  <si>
    <t>4403 23 90  
4403 24 00</t>
  </si>
  <si>
    <t>Балансовая древесина и прочие сортименты делового круглого леса</t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</si>
  <si>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</si>
  <si>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t>4403.21/22</t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</si>
  <si>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</si>
  <si>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</si>
  <si>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4403 21 10</t>
  </si>
  <si>
    <t>4403 21 90
4403 22 00</t>
  </si>
  <si>
    <t>4403.12/41/49/91/93/94
4403.95/96/97/98/99</t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</si>
  <si>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</si>
  <si>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</si>
  <si>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</si>
  <si>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t>4403.93/94</t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</si>
  <si>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</si>
  <si>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</si>
  <si>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t>4403.95/96</t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</si>
  <si>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</si>
  <si>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</si>
  <si>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t>4403 95 10</t>
  </si>
  <si>
    <t>Пиловочник и фанерный кряж</t>
  </si>
  <si>
    <t>4403 95 90
4403 96 00</t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</si>
  <si>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</si>
  <si>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</si>
  <si>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</si>
  <si>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</si>
  <si>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4406.11/91  4407.11/12/19</t>
  </si>
  <si>
    <t>Пиломатериалы хвойных пород</t>
  </si>
  <si>
    <r>
      <t>1000 м</t>
    </r>
    <r>
      <rPr>
        <vertAlign val="superscript"/>
        <sz val="11"/>
        <rFont val="Univers"/>
        <family val="2"/>
      </rPr>
      <t>3</t>
    </r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</si>
  <si>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</si>
  <si>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</si>
  <si>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</si>
  <si>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</si>
  <si>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4406.12/92  4407.21/22/25/26/27/28/29/91/92/93/94/95/96/97/99</t>
  </si>
  <si>
    <t>Пиломатериалы лиственных пород</t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</si>
  <si>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</si>
  <si>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</si>
  <si>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</si>
  <si>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</si>
  <si>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</si>
  <si>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</si>
  <si>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</si>
  <si>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</si>
  <si>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</si>
  <si>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</si>
  <si>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</si>
  <si>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</si>
  <si>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</si>
  <si>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</si>
  <si>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</si>
  <si>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</si>
  <si>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</si>
  <si>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</si>
  <si>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</si>
  <si>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</si>
  <si>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</si>
  <si>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</si>
  <si>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 xml:space="preserve">за предоставление ответа: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</si>
</sst>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2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sz val="8"/>
      <name val="Courier"/>
      <family val="3"/>
    </font>
    <font>
      <i/>
      <sz val="12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i/>
      <sz val="11"/>
      <name val="Univers"/>
      <family val="2"/>
    </font>
    <font>
      <sz val="14"/>
      <color indexed="12"/>
      <name val="Univers"/>
      <family val="2"/>
    </font>
    <font>
      <vertAlign val="superscript"/>
      <sz val="12"/>
      <name val="Univers"/>
      <family val="2"/>
    </font>
    <font>
      <sz val="14"/>
      <color indexed="12"/>
      <name val="Univers"/>
    </font>
    <font>
      <sz val="18"/>
      <color indexed="12"/>
      <name val="Univers"/>
    </font>
    <font>
      <sz val="12"/>
      <color indexed="12"/>
      <name val="Univers"/>
    </font>
    <font>
      <b/>
      <sz val="11"/>
      <name val="Univers"/>
    </font>
    <font>
      <i/>
      <sz val="12"/>
      <color theme="3" tint="0.39997558519241921"/>
      <name val="Univers"/>
      <family val="2"/>
    </font>
    <font>
      <u/>
      <sz val="10"/>
      <color theme="10"/>
      <name val="Couri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43">
    <xf numFmtId="0" fontId="0" fillId="0" borderId="0" xfId="0"/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/>
    <xf numFmtId="0" fontId="4" fillId="0" borderId="0" xfId="0" applyFont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2"/>
    </xf>
    <xf numFmtId="0" fontId="15" fillId="0" borderId="2" xfId="0" applyFont="1" applyBorder="1" applyAlignment="1">
      <alignment horizontal="left" vertical="center" indent="3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4" fillId="0" borderId="13" xfId="0" applyNumberFormat="1" applyFont="1" applyBorder="1" applyAlignment="1" applyProtection="1">
      <alignment horizontal="right" vertical="center"/>
      <protection locked="0"/>
    </xf>
    <xf numFmtId="3" fontId="14" fillId="0" borderId="11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horizontal="right" vertical="center"/>
      <protection locked="0"/>
    </xf>
    <xf numFmtId="3" fontId="14" fillId="0" borderId="17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horizontal="center" vertical="center"/>
    </xf>
    <xf numFmtId="3" fontId="14" fillId="0" borderId="18" xfId="0" applyNumberFormat="1" applyFont="1" applyBorder="1" applyAlignment="1" applyProtection="1">
      <alignment horizontal="right" vertical="center"/>
      <protection locked="0"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3"/>
    </xf>
    <xf numFmtId="0" fontId="3" fillId="0" borderId="13" xfId="0" applyFont="1" applyBorder="1" applyAlignment="1">
      <alignment horizontal="left" vertical="center" indent="3"/>
    </xf>
    <xf numFmtId="0" fontId="3" fillId="0" borderId="15" xfId="0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2" fillId="0" borderId="2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4" fillId="0" borderId="21" xfId="0" applyFont="1" applyBorder="1"/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4" fillId="0" borderId="11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left" vertical="center"/>
    </xf>
    <xf numFmtId="3" fontId="1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5" fillId="2" borderId="15" xfId="0" applyFont="1" applyFill="1" applyBorder="1" applyAlignment="1">
      <alignment horizontal="left" vertical="center"/>
    </xf>
    <xf numFmtId="3" fontId="14" fillId="2" borderId="11" xfId="0" applyNumberFormat="1" applyFont="1" applyFill="1" applyBorder="1" applyAlignment="1" applyProtection="1">
      <alignment horizontal="right" vertical="center"/>
      <protection locked="0"/>
    </xf>
    <xf numFmtId="3" fontId="14" fillId="2" borderId="17" xfId="0" applyNumberFormat="1" applyFont="1" applyFill="1" applyBorder="1" applyAlignment="1" applyProtection="1">
      <alignment horizontal="right" vertical="center"/>
      <protection locked="0"/>
    </xf>
    <xf numFmtId="3" fontId="14" fillId="2" borderId="18" xfId="0" applyNumberFormat="1" applyFont="1" applyFill="1" applyBorder="1" applyAlignment="1" applyProtection="1">
      <alignment horizontal="right" vertical="center"/>
      <protection locked="0"/>
    </xf>
    <xf numFmtId="0" fontId="15" fillId="2" borderId="13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3" fontId="14" fillId="0" borderId="23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right" vertical="center"/>
    </xf>
    <xf numFmtId="0" fontId="26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38" xfId="0" applyFont="1" applyBorder="1"/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20" xfId="0" applyFont="1" applyBorder="1"/>
    <xf numFmtId="0" fontId="3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2" xfId="0" applyFont="1" applyBorder="1"/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Alignment="1">
      <alignment horizontal="right"/>
    </xf>
    <xf numFmtId="3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4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4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3" fontId="27" fillId="0" borderId="13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0" fontId="15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3" fontId="0" fillId="0" borderId="0" xfId="0" applyNumberFormat="1"/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4" fillId="0" borderId="36" xfId="0" applyNumberFormat="1" applyFont="1" applyBorder="1" applyProtection="1">
      <protection locked="0"/>
    </xf>
    <xf numFmtId="0" fontId="21" fillId="0" borderId="9" xfId="0" applyFont="1" applyBorder="1" applyAlignment="1">
      <alignment horizontal="center"/>
    </xf>
    <xf numFmtId="0" fontId="4" fillId="0" borderId="45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3" fontId="4" fillId="0" borderId="0" xfId="0" applyNumberFormat="1" applyFont="1" applyProtection="1">
      <protection locked="0"/>
    </xf>
    <xf numFmtId="49" fontId="3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48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49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Border="1"/>
    <xf numFmtId="3" fontId="3" fillId="0" borderId="30" xfId="0" applyNumberFormat="1" applyFont="1" applyBorder="1" applyAlignment="1" applyProtection="1">
      <alignment horizontal="right" vertical="center" wrapText="1"/>
      <protection locked="0"/>
    </xf>
    <xf numFmtId="0" fontId="29" fillId="0" borderId="20" xfId="0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right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0" fontId="31" fillId="0" borderId="0" xfId="5" applyFont="1" applyAlignment="1">
      <alignment vertical="center"/>
    </xf>
    <xf numFmtId="0" fontId="32" fillId="0" borderId="0" xfId="5" applyFont="1" applyAlignment="1">
      <alignment horizontal="left"/>
    </xf>
    <xf numFmtId="0" fontId="8" fillId="0" borderId="0" xfId="5" applyFont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3" fillId="0" borderId="0" xfId="0" applyNumberFormat="1" applyFont="1" applyAlignment="1">
      <alignment vertical="center"/>
    </xf>
    <xf numFmtId="0" fontId="4" fillId="0" borderId="13" xfId="0" applyFont="1" applyBorder="1" applyProtection="1">
      <protection locked="0"/>
    </xf>
    <xf numFmtId="0" fontId="4" fillId="0" borderId="31" xfId="0" applyFont="1" applyBorder="1" applyProtection="1"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5" applyFont="1" applyProtection="1">
      <protection locked="0"/>
    </xf>
    <xf numFmtId="0" fontId="6" fillId="0" borderId="1" xfId="5" applyFont="1" applyBorder="1" applyAlignment="1">
      <alignment horizontal="center" vertical="center"/>
    </xf>
    <xf numFmtId="0" fontId="6" fillId="0" borderId="13" xfId="5" applyFont="1" applyBorder="1" applyAlignment="1" applyProtection="1">
      <alignment horizontal="center"/>
      <protection locked="0"/>
    </xf>
    <xf numFmtId="0" fontId="8" fillId="4" borderId="0" xfId="2" applyFont="1" applyFill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0" fontId="8" fillId="0" borderId="23" xfId="2" applyFont="1" applyBorder="1" applyAlignment="1">
      <alignment horizontal="left" vertical="center" indent="2"/>
    </xf>
    <xf numFmtId="0" fontId="8" fillId="0" borderId="11" xfId="2" applyFont="1" applyBorder="1" applyAlignment="1">
      <alignment horizontal="left" vertical="center" indent="2"/>
    </xf>
    <xf numFmtId="0" fontId="8" fillId="0" borderId="23" xfId="2" applyFont="1" applyBorder="1" applyAlignment="1">
      <alignment horizontal="left" vertical="center" indent="1"/>
    </xf>
    <xf numFmtId="0" fontId="8" fillId="0" borderId="14" xfId="2" applyFont="1" applyBorder="1" applyAlignment="1">
      <alignment horizontal="left" vertical="center" indent="2"/>
    </xf>
    <xf numFmtId="0" fontId="8" fillId="0" borderId="0" xfId="0" applyFont="1" applyAlignment="1">
      <alignment vertical="center"/>
    </xf>
    <xf numFmtId="0" fontId="8" fillId="0" borderId="2" xfId="2" applyFont="1" applyBorder="1" applyAlignment="1">
      <alignment horizontal="left" vertical="center" indent="2"/>
    </xf>
    <xf numFmtId="3" fontId="14" fillId="2" borderId="2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Border="1" applyAlignment="1" applyProtection="1">
      <alignment horizontal="right" vertical="center"/>
      <protection locked="0"/>
    </xf>
    <xf numFmtId="3" fontId="3" fillId="0" borderId="44" xfId="0" applyNumberFormat="1" applyFont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36" fillId="0" borderId="0" xfId="3" applyFont="1" applyProtection="1">
      <protection locked="0"/>
    </xf>
    <xf numFmtId="9" fontId="37" fillId="5" borderId="0" xfId="6" applyFont="1" applyFill="1" applyBorder="1" applyProtection="1"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7" fillId="0" borderId="0" xfId="3" applyFont="1" applyAlignment="1" applyProtection="1">
      <alignment vertical="center"/>
      <protection locked="0"/>
    </xf>
    <xf numFmtId="9" fontId="37" fillId="0" borderId="0" xfId="6" applyFont="1" applyBorder="1" applyProtection="1">
      <protection locked="0"/>
    </xf>
    <xf numFmtId="0" fontId="37" fillId="0" borderId="0" xfId="3" applyFont="1" applyAlignment="1" applyProtection="1">
      <alignment horizontal="right" vertical="center"/>
      <protection locked="0"/>
    </xf>
    <xf numFmtId="0" fontId="37" fillId="0" borderId="20" xfId="3" applyFont="1" applyBorder="1" applyAlignment="1" applyProtection="1">
      <alignment horizontal="right" vertical="center"/>
      <protection locked="0"/>
    </xf>
    <xf numFmtId="0" fontId="37" fillId="0" borderId="3" xfId="3" applyFont="1" applyBorder="1" applyAlignment="1" applyProtection="1">
      <alignment horizontal="center" vertical="center"/>
      <protection locked="0"/>
    </xf>
    <xf numFmtId="3" fontId="37" fillId="0" borderId="20" xfId="3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40" fillId="0" borderId="0" xfId="3" applyFont="1" applyAlignment="1" applyProtection="1">
      <alignment vertical="center"/>
      <protection locked="0"/>
    </xf>
    <xf numFmtId="0" fontId="42" fillId="0" borderId="0" xfId="3" applyFont="1" applyAlignment="1" applyProtection="1">
      <alignment vertical="center"/>
      <protection locked="0"/>
    </xf>
    <xf numFmtId="9" fontId="42" fillId="0" borderId="0" xfId="6" applyFont="1" applyAlignment="1" applyProtection="1">
      <alignment vertical="center"/>
      <protection locked="0"/>
    </xf>
    <xf numFmtId="164" fontId="42" fillId="0" borderId="0" xfId="6" applyNumberFormat="1" applyFont="1" applyAlignment="1" applyProtection="1">
      <alignment vertical="center"/>
      <protection locked="0"/>
    </xf>
    <xf numFmtId="0" fontId="4" fillId="6" borderId="0" xfId="0" applyFont="1" applyFill="1" applyProtection="1">
      <protection locked="0"/>
    </xf>
    <xf numFmtId="9" fontId="37" fillId="0" borderId="29" xfId="6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35" xfId="0" applyNumberFormat="1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0" fontId="15" fillId="2" borderId="26" xfId="5" applyFont="1" applyFill="1" applyBorder="1" applyAlignment="1">
      <alignment horizontal="left" vertical="center"/>
    </xf>
    <xf numFmtId="0" fontId="15" fillId="2" borderId="11" xfId="2" applyFont="1" applyFill="1" applyBorder="1" applyAlignment="1">
      <alignment vertical="center"/>
    </xf>
    <xf numFmtId="0" fontId="15" fillId="2" borderId="22" xfId="2" applyFont="1" applyFill="1" applyBorder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0" borderId="4" xfId="5" applyFont="1" applyBorder="1" applyAlignment="1">
      <alignment horizontal="left" vertical="center"/>
    </xf>
    <xf numFmtId="0" fontId="14" fillId="0" borderId="23" xfId="2" applyFont="1" applyBorder="1" applyAlignment="1">
      <alignment horizontal="left" vertical="center" indent="1"/>
    </xf>
    <xf numFmtId="0" fontId="14" fillId="0" borderId="23" xfId="2" applyFont="1" applyBorder="1" applyAlignment="1">
      <alignment horizontal="center" vertical="center"/>
    </xf>
    <xf numFmtId="0" fontId="14" fillId="0" borderId="23" xfId="2" applyFont="1" applyBorder="1" applyAlignment="1">
      <alignment horizontal="left" vertical="center" indent="2"/>
    </xf>
    <xf numFmtId="0" fontId="14" fillId="0" borderId="13" xfId="2" applyFont="1" applyBorder="1" applyAlignment="1">
      <alignment horizontal="left" vertical="center" indent="2"/>
    </xf>
    <xf numFmtId="0" fontId="14" fillId="0" borderId="23" xfId="2" applyFont="1" applyBorder="1" applyAlignment="1">
      <alignment horizontal="left" vertical="center" indent="3"/>
    </xf>
    <xf numFmtId="0" fontId="14" fillId="0" borderId="11" xfId="2" applyFont="1" applyBorder="1" applyAlignment="1">
      <alignment horizontal="left" vertical="center" indent="2"/>
    </xf>
    <xf numFmtId="0" fontId="15" fillId="0" borderId="5" xfId="5" applyFont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vertical="center"/>
    </xf>
    <xf numFmtId="0" fontId="14" fillId="0" borderId="13" xfId="2" applyFont="1" applyBorder="1" applyAlignment="1">
      <alignment horizontal="center" vertical="center"/>
    </xf>
    <xf numFmtId="0" fontId="15" fillId="2" borderId="2" xfId="2" applyFont="1" applyFill="1" applyBorder="1" applyAlignment="1">
      <alignment horizontal="left" vertical="center"/>
    </xf>
    <xf numFmtId="0" fontId="14" fillId="0" borderId="2" xfId="2" applyFont="1" applyBorder="1" applyAlignment="1">
      <alignment horizontal="left" vertical="center" indent="2"/>
    </xf>
    <xf numFmtId="0" fontId="15" fillId="0" borderId="28" xfId="5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 indent="2"/>
    </xf>
    <xf numFmtId="0" fontId="14" fillId="0" borderId="14" xfId="2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/>
    </xf>
    <xf numFmtId="0" fontId="15" fillId="2" borderId="15" xfId="2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1" fontId="4" fillId="0" borderId="2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left" vertical="center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44" xfId="0" applyNumberFormat="1" applyFont="1" applyBorder="1" applyAlignment="1" applyProtection="1">
      <alignment horizontal="right" vertical="center"/>
      <protection locked="0"/>
    </xf>
    <xf numFmtId="0" fontId="37" fillId="0" borderId="3" xfId="3" applyFont="1" applyBorder="1" applyAlignment="1" applyProtection="1">
      <alignment vertical="center" wrapText="1"/>
      <protection locked="0"/>
    </xf>
    <xf numFmtId="0" fontId="37" fillId="0" borderId="0" xfId="3" applyFont="1" applyAlignment="1" applyProtection="1">
      <alignment vertical="center" wrapText="1"/>
      <protection locked="0"/>
    </xf>
    <xf numFmtId="0" fontId="37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6" applyFont="1" applyBorder="1" applyProtection="1">
      <protection locked="0"/>
    </xf>
    <xf numFmtId="9" fontId="1" fillId="5" borderId="0" xfId="6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9" fontId="1" fillId="0" borderId="29" xfId="6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6" applyFont="1" applyAlignment="1" applyProtection="1">
      <alignment vertical="center"/>
      <protection locked="0"/>
    </xf>
    <xf numFmtId="0" fontId="15" fillId="0" borderId="6" xfId="0" applyFont="1" applyBorder="1" applyAlignment="1">
      <alignment horizontal="left" vertical="center"/>
    </xf>
    <xf numFmtId="0" fontId="14" fillId="0" borderId="17" xfId="0" applyFont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5" fillId="3" borderId="6" xfId="0" applyFont="1" applyFill="1" applyBorder="1" applyAlignment="1">
      <alignment horizontal="left" vertical="center"/>
    </xf>
    <xf numFmtId="0" fontId="14" fillId="0" borderId="2" xfId="0" applyFont="1" applyBorder="1" applyAlignment="1" applyProtection="1">
      <alignment vertical="center"/>
      <protection locked="0"/>
    </xf>
    <xf numFmtId="0" fontId="15" fillId="0" borderId="6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center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6" fillId="0" borderId="18" xfId="5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49" fontId="15" fillId="2" borderId="15" xfId="2" applyNumberFormat="1" applyFont="1" applyFill="1" applyBorder="1" applyAlignment="1">
      <alignment horizontal="left" vertical="center" wrapText="1"/>
    </xf>
    <xf numFmtId="3" fontId="14" fillId="2" borderId="13" xfId="5" applyNumberFormat="1" applyFont="1" applyFill="1" applyBorder="1" applyAlignment="1" applyProtection="1">
      <alignment horizontal="right" vertical="center"/>
      <protection locked="0"/>
    </xf>
    <xf numFmtId="3" fontId="14" fillId="2" borderId="20" xfId="5" applyNumberFormat="1" applyFont="1" applyFill="1" applyBorder="1" applyAlignment="1" applyProtection="1">
      <alignment horizontal="right" vertical="center"/>
      <protection locked="0"/>
    </xf>
    <xf numFmtId="3" fontId="14" fillId="2" borderId="18" xfId="5" applyNumberFormat="1" applyFont="1" applyFill="1" applyBorder="1" applyAlignment="1" applyProtection="1">
      <alignment horizontal="right" vertical="center"/>
      <protection locked="0"/>
    </xf>
    <xf numFmtId="3" fontId="14" fillId="2" borderId="31" xfId="5" applyNumberFormat="1" applyFont="1" applyFill="1" applyBorder="1" applyAlignment="1" applyProtection="1">
      <alignment horizontal="right" vertical="center"/>
      <protection locked="0"/>
    </xf>
    <xf numFmtId="3" fontId="14" fillId="0" borderId="13" xfId="5" applyNumberFormat="1" applyFont="1" applyBorder="1" applyAlignment="1" applyProtection="1">
      <alignment horizontal="right" vertical="center"/>
      <protection locked="0"/>
    </xf>
    <xf numFmtId="3" fontId="14" fillId="0" borderId="20" xfId="5" applyNumberFormat="1" applyFont="1" applyBorder="1" applyAlignment="1" applyProtection="1">
      <alignment horizontal="right" vertical="center"/>
      <protection locked="0"/>
    </xf>
    <xf numFmtId="3" fontId="14" fillId="0" borderId="18" xfId="5" applyNumberFormat="1" applyFont="1" applyBorder="1" applyAlignment="1" applyProtection="1">
      <alignment horizontal="right" vertical="center"/>
      <protection locked="0"/>
    </xf>
    <xf numFmtId="3" fontId="14" fillId="0" borderId="31" xfId="5" applyNumberFormat="1" applyFont="1" applyBorder="1" applyAlignment="1" applyProtection="1">
      <alignment horizontal="right" vertical="center"/>
      <protection locked="0"/>
    </xf>
    <xf numFmtId="3" fontId="14" fillId="4" borderId="11" xfId="5" applyNumberFormat="1" applyFont="1" applyFill="1" applyBorder="1" applyAlignment="1" applyProtection="1">
      <alignment horizontal="left" vertical="center"/>
      <protection locked="0"/>
    </xf>
    <xf numFmtId="3" fontId="14" fillId="4" borderId="29" xfId="5" applyNumberFormat="1" applyFont="1" applyFill="1" applyBorder="1" applyAlignment="1" applyProtection="1">
      <alignment horizontal="left" vertical="center"/>
      <protection locked="0"/>
    </xf>
    <xf numFmtId="3" fontId="14" fillId="4" borderId="17" xfId="5" applyNumberFormat="1" applyFont="1" applyFill="1" applyBorder="1" applyAlignment="1" applyProtection="1">
      <alignment horizontal="left" vertical="center"/>
      <protection locked="0"/>
    </xf>
    <xf numFmtId="3" fontId="14" fillId="4" borderId="30" xfId="5" applyNumberFormat="1" applyFont="1" applyFill="1" applyBorder="1" applyAlignment="1" applyProtection="1">
      <alignment horizontal="left" vertical="center"/>
      <protection locked="0"/>
    </xf>
    <xf numFmtId="3" fontId="14" fillId="0" borderId="15" xfId="5" applyNumberFormat="1" applyFont="1" applyBorder="1" applyAlignment="1" applyProtection="1">
      <alignment horizontal="right" vertical="center"/>
      <protection locked="0"/>
    </xf>
    <xf numFmtId="3" fontId="14" fillId="0" borderId="29" xfId="5" applyNumberFormat="1" applyFont="1" applyBorder="1" applyAlignment="1" applyProtection="1">
      <alignment horizontal="right" vertical="center"/>
      <protection locked="0"/>
    </xf>
    <xf numFmtId="3" fontId="14" fillId="0" borderId="11" xfId="5" applyNumberFormat="1" applyFont="1" applyBorder="1" applyAlignment="1" applyProtection="1">
      <alignment horizontal="right" vertical="center"/>
      <protection locked="0"/>
    </xf>
    <xf numFmtId="3" fontId="14" fillId="0" borderId="17" xfId="5" applyNumberFormat="1" applyFont="1" applyBorder="1" applyAlignment="1" applyProtection="1">
      <alignment horizontal="right" vertical="center"/>
      <protection locked="0"/>
    </xf>
    <xf numFmtId="3" fontId="14" fillId="0" borderId="30" xfId="5" applyNumberFormat="1" applyFont="1" applyBorder="1" applyAlignment="1" applyProtection="1">
      <alignment horizontal="right" vertical="center"/>
      <protection locked="0"/>
    </xf>
    <xf numFmtId="3" fontId="14" fillId="2" borderId="11" xfId="5" applyNumberFormat="1" applyFont="1" applyFill="1" applyBorder="1" applyAlignment="1" applyProtection="1">
      <alignment horizontal="right" vertical="center"/>
      <protection locked="0"/>
    </xf>
    <xf numFmtId="3" fontId="14" fillId="0" borderId="11" xfId="5" applyNumberFormat="1" applyFont="1" applyBorder="1" applyAlignment="1" applyProtection="1">
      <alignment horizontal="left" vertical="center"/>
      <protection locked="0"/>
    </xf>
    <xf numFmtId="3" fontId="14" fillId="0" borderId="29" xfId="5" applyNumberFormat="1" applyFont="1" applyBorder="1" applyAlignment="1" applyProtection="1">
      <alignment horizontal="left" vertical="center"/>
      <protection locked="0"/>
    </xf>
    <xf numFmtId="3" fontId="14" fillId="0" borderId="17" xfId="5" applyNumberFormat="1" applyFont="1" applyBorder="1" applyAlignment="1" applyProtection="1">
      <alignment horizontal="left" vertical="center"/>
      <protection locked="0"/>
    </xf>
    <xf numFmtId="3" fontId="14" fillId="0" borderId="30" xfId="5" applyNumberFormat="1" applyFont="1" applyBorder="1" applyAlignment="1" applyProtection="1">
      <alignment horizontal="left" vertical="center"/>
      <protection locked="0"/>
    </xf>
    <xf numFmtId="3" fontId="14" fillId="0" borderId="19" xfId="5" applyNumberFormat="1" applyFont="1" applyBorder="1" applyAlignment="1" applyProtection="1">
      <alignment horizontal="right" vertical="center"/>
      <protection locked="0"/>
    </xf>
    <xf numFmtId="3" fontId="14" fillId="0" borderId="32" xfId="5" applyNumberFormat="1" applyFont="1" applyBorder="1" applyAlignment="1" applyProtection="1">
      <alignment horizontal="right" vertical="center"/>
      <protection locked="0"/>
    </xf>
    <xf numFmtId="3" fontId="14" fillId="0" borderId="44" xfId="5" applyNumberFormat="1" applyFont="1" applyBorder="1" applyAlignment="1" applyProtection="1">
      <alignment horizontal="right" vertical="center"/>
      <protection locked="0"/>
    </xf>
    <xf numFmtId="0" fontId="15" fillId="2" borderId="11" xfId="2" applyFont="1" applyFill="1" applyBorder="1" applyAlignment="1">
      <alignment horizontal="left" vertical="center" wrapText="1"/>
    </xf>
    <xf numFmtId="0" fontId="15" fillId="2" borderId="4" xfId="5" applyFont="1" applyFill="1" applyBorder="1" applyAlignment="1">
      <alignment horizontal="left" vertical="center"/>
    </xf>
    <xf numFmtId="49" fontId="15" fillId="2" borderId="13" xfId="2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6" xfId="5" applyFont="1" applyBorder="1" applyAlignment="1">
      <alignment horizontal="left" vertical="center"/>
    </xf>
    <xf numFmtId="0" fontId="3" fillId="0" borderId="18" xfId="5" applyFont="1" applyBorder="1" applyAlignment="1" applyProtection="1">
      <alignment vertical="center"/>
      <protection locked="0"/>
    </xf>
    <xf numFmtId="0" fontId="37" fillId="0" borderId="17" xfId="5" applyFont="1" applyBorder="1" applyAlignment="1">
      <alignment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14" fillId="0" borderId="23" xfId="2" quotePrefix="1" applyFont="1" applyBorder="1" applyAlignment="1">
      <alignment horizontal="center" vertical="center"/>
    </xf>
    <xf numFmtId="0" fontId="14" fillId="0" borderId="13" xfId="2" quotePrefix="1" applyFont="1" applyBorder="1" applyAlignment="1">
      <alignment horizontal="center" vertical="center"/>
    </xf>
    <xf numFmtId="0" fontId="14" fillId="0" borderId="15" xfId="2" quotePrefix="1" applyFont="1" applyBorder="1" applyAlignment="1">
      <alignment horizontal="center" vertical="center"/>
    </xf>
    <xf numFmtId="0" fontId="14" fillId="0" borderId="2" xfId="2" quotePrefix="1" applyFont="1" applyBorder="1" applyAlignment="1">
      <alignment horizontal="center" vertical="center"/>
    </xf>
    <xf numFmtId="0" fontId="14" fillId="2" borderId="1" xfId="2" quotePrefix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6" fillId="2" borderId="22" xfId="2" applyFont="1" applyFill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4" fillId="0" borderId="0" xfId="0" applyFont="1"/>
    <xf numFmtId="0" fontId="15" fillId="0" borderId="22" xfId="0" applyFont="1" applyBorder="1" applyAlignment="1">
      <alignment horizontal="center" vertical="center"/>
    </xf>
    <xf numFmtId="0" fontId="8" fillId="0" borderId="0" xfId="5" quotePrefix="1" applyFont="1" applyProtection="1">
      <protection locked="0"/>
    </xf>
    <xf numFmtId="0" fontId="4" fillId="0" borderId="15" xfId="0" applyFont="1" applyBorder="1"/>
    <xf numFmtId="0" fontId="21" fillId="0" borderId="22" xfId="0" quotePrefix="1" applyFont="1" applyBorder="1" applyAlignment="1">
      <alignment horizontal="center" vertical="center"/>
    </xf>
    <xf numFmtId="0" fontId="4" fillId="0" borderId="16" xfId="0" applyFont="1" applyBorder="1"/>
    <xf numFmtId="0" fontId="15" fillId="0" borderId="2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7" xfId="5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 indent="1"/>
    </xf>
    <xf numFmtId="0" fontId="3" fillId="0" borderId="2" xfId="0" quotePrefix="1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2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Alignment="1">
      <alignment horizontal="left" vertical="center" wrapText="1" indent="2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4" xfId="0" quotePrefix="1" applyFont="1" applyBorder="1" applyAlignment="1">
      <alignment horizontal="left" vertical="center" wrapText="1" indent="1"/>
    </xf>
    <xf numFmtId="0" fontId="14" fillId="0" borderId="13" xfId="2" applyFont="1" applyBorder="1" applyAlignment="1">
      <alignment horizontal="left" vertical="center" wrapText="1" indent="2"/>
    </xf>
    <xf numFmtId="0" fontId="14" fillId="0" borderId="13" xfId="2" applyFont="1" applyBorder="1" applyAlignment="1">
      <alignment horizontal="left" vertical="center" wrapText="1" indent="3"/>
    </xf>
    <xf numFmtId="0" fontId="8" fillId="0" borderId="13" xfId="2" applyFont="1" applyBorder="1" applyAlignment="1">
      <alignment horizontal="left" vertical="center" wrapText="1" indent="2"/>
    </xf>
    <xf numFmtId="49" fontId="3" fillId="0" borderId="2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top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54" xfId="0" applyFont="1" applyBorder="1"/>
    <xf numFmtId="0" fontId="3" fillId="0" borderId="58" xfId="0" applyFont="1" applyBorder="1" applyAlignment="1">
      <alignment horizontal="center"/>
    </xf>
    <xf numFmtId="0" fontId="3" fillId="0" borderId="12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3" fontId="14" fillId="2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Border="1" applyAlignment="1" applyProtection="1">
      <alignment horizontal="right" vertical="center"/>
      <protection locked="0"/>
    </xf>
    <xf numFmtId="3" fontId="14" fillId="0" borderId="30" xfId="0" applyNumberFormat="1" applyFont="1" applyBorder="1" applyAlignment="1" applyProtection="1">
      <alignment horizontal="right" vertical="center"/>
      <protection locked="0"/>
    </xf>
    <xf numFmtId="3" fontId="14" fillId="0" borderId="7" xfId="0" applyNumberFormat="1" applyFont="1" applyBorder="1" applyAlignment="1" applyProtection="1">
      <alignment horizontal="right" vertical="center"/>
      <protection locked="0"/>
    </xf>
    <xf numFmtId="3" fontId="14" fillId="2" borderId="31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left" vertical="center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14" fillId="0" borderId="14" xfId="0" applyNumberFormat="1" applyFont="1" applyBorder="1" applyAlignment="1" applyProtection="1">
      <alignment horizontal="right" vertical="center"/>
      <protection locked="0"/>
    </xf>
    <xf numFmtId="3" fontId="14" fillId="0" borderId="60" xfId="0" applyNumberFormat="1" applyFont="1" applyBorder="1" applyAlignment="1" applyProtection="1">
      <alignment horizontal="right" vertical="center"/>
      <protection locked="0"/>
    </xf>
    <xf numFmtId="49" fontId="15" fillId="0" borderId="11" xfId="2" applyNumberFormat="1" applyFont="1" applyBorder="1" applyAlignment="1">
      <alignment vertical="center"/>
    </xf>
    <xf numFmtId="0" fontId="15" fillId="0" borderId="13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center"/>
    </xf>
    <xf numFmtId="0" fontId="7" fillId="0" borderId="0" xfId="5" applyFont="1" applyAlignment="1">
      <alignment horizontal="left"/>
    </xf>
    <xf numFmtId="0" fontId="15" fillId="0" borderId="15" xfId="2" applyFont="1" applyBorder="1" applyAlignment="1">
      <alignment horizontal="left" vertical="center"/>
    </xf>
    <xf numFmtId="0" fontId="15" fillId="0" borderId="11" xfId="2" applyFont="1" applyBorder="1" applyAlignment="1">
      <alignment vertical="center"/>
    </xf>
    <xf numFmtId="0" fontId="15" fillId="0" borderId="11" xfId="2" applyFont="1" applyBorder="1" applyAlignment="1">
      <alignment horizontal="left" vertical="center"/>
    </xf>
    <xf numFmtId="0" fontId="41" fillId="0" borderId="13" xfId="2" applyFont="1" applyBorder="1" applyAlignment="1">
      <alignment horizontal="left" vertical="center"/>
    </xf>
    <xf numFmtId="0" fontId="49" fillId="0" borderId="11" xfId="2" applyFont="1" applyBorder="1" applyAlignment="1">
      <alignment horizontal="left" vertical="center" wrapText="1"/>
    </xf>
    <xf numFmtId="0" fontId="49" fillId="0" borderId="15" xfId="2" applyFont="1" applyBorder="1" applyAlignment="1">
      <alignment horizontal="left" vertical="center" wrapText="1"/>
    </xf>
    <xf numFmtId="49" fontId="15" fillId="0" borderId="11" xfId="2" applyNumberFormat="1" applyFont="1" applyBorder="1" applyAlignment="1">
      <alignment vertical="center" wrapText="1"/>
    </xf>
    <xf numFmtId="0" fontId="15" fillId="0" borderId="11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wrapText="1"/>
    </xf>
    <xf numFmtId="0" fontId="15" fillId="0" borderId="19" xfId="2" applyFont="1" applyBorder="1" applyAlignment="1">
      <alignment horizontal="left" vertical="center"/>
    </xf>
    <xf numFmtId="0" fontId="50" fillId="0" borderId="0" xfId="5" applyFont="1" applyAlignment="1" applyProtection="1">
      <alignment horizontal="left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1" fillId="0" borderId="12" xfId="7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vertical="center"/>
    </xf>
    <xf numFmtId="0" fontId="4" fillId="0" borderId="51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1" fillId="5" borderId="0" xfId="3" applyFont="1" applyFill="1" applyProtection="1">
      <protection locked="0"/>
    </xf>
    <xf numFmtId="0" fontId="1" fillId="0" borderId="20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1" fontId="4" fillId="0" borderId="20" xfId="0" applyNumberFormat="1" applyFont="1" applyBorder="1" applyAlignment="1" applyProtection="1">
      <alignment vertical="center"/>
      <protection locked="0"/>
    </xf>
    <xf numFmtId="0" fontId="1" fillId="5" borderId="0" xfId="3" applyFont="1" applyFill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 indent="1"/>
    </xf>
    <xf numFmtId="164" fontId="1" fillId="0" borderId="0" xfId="6" applyNumberFormat="1" applyFont="1" applyAlignment="1" applyProtection="1">
      <alignment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3" fontId="4" fillId="0" borderId="0" xfId="0" applyNumberFormat="1" applyFont="1" applyAlignment="1" applyProtection="1">
      <alignment vertical="center"/>
      <protection locked="0"/>
    </xf>
    <xf numFmtId="0" fontId="15" fillId="0" borderId="59" xfId="0" applyFont="1" applyBorder="1" applyProtection="1">
      <protection locked="0"/>
    </xf>
    <xf numFmtId="0" fontId="15" fillId="0" borderId="29" xfId="0" applyFont="1" applyBorder="1" applyAlignment="1">
      <alignment vertical="center"/>
    </xf>
    <xf numFmtId="0" fontId="15" fillId="0" borderId="29" xfId="0" applyFont="1" applyBorder="1" applyAlignment="1" applyProtection="1">
      <alignment vertical="center"/>
      <protection locked="0"/>
    </xf>
    <xf numFmtId="0" fontId="15" fillId="0" borderId="12" xfId="0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/>
    <xf numFmtId="0" fontId="3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0" borderId="0" xfId="5" applyFont="1" applyAlignment="1" applyProtection="1">
      <alignment horizontal="left"/>
      <protection locked="0"/>
    </xf>
    <xf numFmtId="0" fontId="6" fillId="0" borderId="0" xfId="5" applyFont="1" applyProtection="1">
      <protection locked="0"/>
    </xf>
    <xf numFmtId="0" fontId="8" fillId="0" borderId="0" xfId="5" applyFont="1" applyProtection="1">
      <protection locked="0"/>
    </xf>
    <xf numFmtId="0" fontId="6" fillId="0" borderId="9" xfId="5" applyFont="1" applyBorder="1" applyAlignment="1">
      <alignment horizontal="left"/>
    </xf>
    <xf numFmtId="0" fontId="6" fillId="0" borderId="8" xfId="5" applyFont="1" applyBorder="1" applyAlignment="1">
      <alignment horizontal="left"/>
    </xf>
    <xf numFmtId="0" fontId="8" fillId="0" borderId="8" xfId="5" applyFont="1" applyBorder="1"/>
    <xf numFmtId="0" fontId="3" fillId="0" borderId="46" xfId="5" applyFont="1" applyBorder="1" applyAlignment="1">
      <alignment vertical="center"/>
    </xf>
    <xf numFmtId="0" fontId="6" fillId="0" borderId="6" xfId="5" applyFont="1" applyBorder="1" applyAlignment="1">
      <alignment horizontal="center"/>
    </xf>
    <xf numFmtId="0" fontId="10" fillId="0" borderId="0" xfId="5" applyFont="1" applyAlignment="1">
      <alignment horizontal="center"/>
    </xf>
    <xf numFmtId="0" fontId="8" fillId="0" borderId="0" xfId="5" applyFont="1"/>
    <xf numFmtId="0" fontId="4" fillId="0" borderId="20" xfId="2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6" fillId="0" borderId="0" xfId="5" applyFont="1" applyAlignment="1">
      <alignment horizontal="left"/>
    </xf>
    <xf numFmtId="0" fontId="3" fillId="0" borderId="17" xfId="5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6" fillId="0" borderId="0" xfId="5" applyFont="1" applyAlignment="1" applyProtection="1">
      <alignment horizontal="left" vertical="center"/>
      <protection locked="0"/>
    </xf>
    <xf numFmtId="0" fontId="8" fillId="0" borderId="0" xfId="5" applyFont="1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21" xfId="5" applyFont="1" applyBorder="1" applyAlignment="1">
      <alignment vertical="center"/>
    </xf>
    <xf numFmtId="0" fontId="6" fillId="0" borderId="24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8" fillId="0" borderId="20" xfId="5" applyFont="1" applyBorder="1"/>
    <xf numFmtId="0" fontId="8" fillId="0" borderId="0" xfId="5" applyFont="1" applyAlignment="1">
      <alignment horizontal="left"/>
    </xf>
    <xf numFmtId="0" fontId="8" fillId="0" borderId="21" xfId="5" applyFont="1" applyBorder="1"/>
    <xf numFmtId="0" fontId="6" fillId="0" borderId="26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2" xfId="5" applyFont="1" applyBorder="1" applyAlignment="1" applyProtection="1">
      <alignment horizontal="center"/>
      <protection locked="0"/>
    </xf>
    <xf numFmtId="0" fontId="8" fillId="0" borderId="2" xfId="5" applyFont="1" applyBorder="1" applyAlignment="1">
      <alignment horizontal="left" vertical="center"/>
    </xf>
    <xf numFmtId="0" fontId="6" fillId="0" borderId="11" xfId="5" applyFont="1" applyBorder="1" applyAlignment="1">
      <alignment horizontal="center" vertical="center"/>
    </xf>
    <xf numFmtId="0" fontId="6" fillId="0" borderId="30" xfId="5" applyFont="1" applyBorder="1" applyAlignment="1">
      <alignment horizontal="center" vertical="center"/>
    </xf>
    <xf numFmtId="0" fontId="8" fillId="0" borderId="0" xfId="5" applyFont="1" applyAlignment="1" applyProtection="1">
      <alignment vertical="center"/>
      <protection locked="0"/>
    </xf>
    <xf numFmtId="3" fontId="29" fillId="0" borderId="13" xfId="5" applyNumberFormat="1" applyFont="1" applyBorder="1" applyAlignment="1" applyProtection="1">
      <alignment vertical="center"/>
      <protection locked="0"/>
    </xf>
    <xf numFmtId="3" fontId="29" fillId="0" borderId="20" xfId="5" applyNumberFormat="1" applyFont="1" applyBorder="1" applyAlignment="1" applyProtection="1">
      <alignment vertical="center"/>
      <protection locked="0"/>
    </xf>
    <xf numFmtId="3" fontId="29" fillId="0" borderId="18" xfId="5" applyNumberFormat="1" applyFont="1" applyBorder="1" applyAlignment="1" applyProtection="1">
      <alignment vertical="center"/>
      <protection locked="0"/>
    </xf>
    <xf numFmtId="3" fontId="29" fillId="0" borderId="31" xfId="5" applyNumberFormat="1" applyFont="1" applyBorder="1" applyAlignment="1" applyProtection="1">
      <alignment vertical="center"/>
      <protection locked="0"/>
    </xf>
    <xf numFmtId="3" fontId="29" fillId="0" borderId="11" xfId="5" applyNumberFormat="1" applyFont="1" applyBorder="1" applyAlignment="1" applyProtection="1">
      <alignment vertical="center"/>
      <protection locked="0"/>
    </xf>
    <xf numFmtId="3" fontId="29" fillId="0" borderId="29" xfId="5" applyNumberFormat="1" applyFont="1" applyBorder="1" applyAlignment="1" applyProtection="1">
      <alignment vertical="center"/>
      <protection locked="0"/>
    </xf>
    <xf numFmtId="3" fontId="29" fillId="0" borderId="17" xfId="5" applyNumberFormat="1" applyFont="1" applyBorder="1" applyAlignment="1" applyProtection="1">
      <alignment vertical="center"/>
      <protection locked="0"/>
    </xf>
    <xf numFmtId="3" fontId="29" fillId="0" borderId="30" xfId="5" applyNumberFormat="1" applyFont="1" applyBorder="1" applyAlignment="1" applyProtection="1">
      <alignment vertical="center"/>
      <protection locked="0"/>
    </xf>
    <xf numFmtId="0" fontId="6" fillId="0" borderId="0" xfId="5" applyFont="1" applyAlignment="1" applyProtection="1">
      <alignment vertical="center"/>
      <protection locked="0"/>
    </xf>
    <xf numFmtId="0" fontId="8" fillId="0" borderId="23" xfId="2" applyFont="1" applyBorder="1" applyAlignment="1">
      <alignment horizontal="left" vertical="center" indent="3"/>
    </xf>
    <xf numFmtId="0" fontId="8" fillId="0" borderId="13" xfId="2" applyFont="1" applyBorder="1" applyAlignment="1">
      <alignment horizontal="left" vertical="center" wrapText="1" indent="3"/>
    </xf>
    <xf numFmtId="3" fontId="29" fillId="0" borderId="19" xfId="5" applyNumberFormat="1" applyFont="1" applyBorder="1" applyAlignment="1" applyProtection="1">
      <alignment vertical="center"/>
      <protection locked="0"/>
    </xf>
    <xf numFmtId="3" fontId="29" fillId="0" borderId="32" xfId="5" applyNumberFormat="1" applyFont="1" applyBorder="1" applyAlignment="1" applyProtection="1">
      <alignment vertical="center"/>
      <protection locked="0"/>
    </xf>
    <xf numFmtId="3" fontId="29" fillId="0" borderId="44" xfId="5" applyNumberFormat="1" applyFont="1" applyBorder="1" applyAlignment="1" applyProtection="1">
      <alignment vertical="center"/>
      <protection locked="0"/>
    </xf>
    <xf numFmtId="0" fontId="8" fillId="4" borderId="0" xfId="5" applyFont="1" applyFill="1"/>
    <xf numFmtId="0" fontId="8" fillId="4" borderId="0" xfId="5" applyFont="1" applyFill="1" applyProtection="1"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11" fillId="0" borderId="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0" xfId="3" applyFont="1" applyAlignment="1" applyProtection="1">
      <alignment horizontal="center" wrapText="1"/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7" fillId="0" borderId="20" xfId="3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6" fillId="0" borderId="0" xfId="0" applyFont="1" applyAlignment="1">
      <alignment horizontal="left" wrapText="1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49" fontId="15" fillId="0" borderId="56" xfId="0" applyNumberFormat="1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23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8" fillId="0" borderId="20" xfId="0" applyFont="1" applyBorder="1" applyAlignment="1">
      <alignment horizontal="right" vertical="center"/>
    </xf>
    <xf numFmtId="0" fontId="44" fillId="0" borderId="0" xfId="0" applyFont="1" applyAlignment="1">
      <alignment horizontal="left" wrapText="1"/>
    </xf>
    <xf numFmtId="0" fontId="21" fillId="0" borderId="0" xfId="0" quotePrefix="1" applyFont="1" applyAlignment="1">
      <alignment horizontal="center" vertical="center" wrapText="1"/>
    </xf>
    <xf numFmtId="0" fontId="21" fillId="0" borderId="23" xfId="0" quotePrefix="1" applyFont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51" xfId="0" applyFont="1" applyFill="1" applyBorder="1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48" fillId="0" borderId="0" xfId="5" applyFont="1" applyAlignment="1" applyProtection="1">
      <alignment horizontal="left" wrapText="1"/>
      <protection locked="0"/>
    </xf>
    <xf numFmtId="0" fontId="33" fillId="0" borderId="22" xfId="5" applyFont="1" applyBorder="1" applyAlignment="1">
      <alignment horizontal="center" vertical="center"/>
    </xf>
    <xf numFmtId="0" fontId="33" fillId="0" borderId="3" xfId="5" applyFont="1" applyBorder="1" applyAlignment="1">
      <alignment horizontal="center" vertical="center"/>
    </xf>
    <xf numFmtId="0" fontId="33" fillId="0" borderId="16" xfId="5" applyFont="1" applyBorder="1" applyAlignment="1">
      <alignment horizontal="center" vertical="center"/>
    </xf>
    <xf numFmtId="0" fontId="33" fillId="0" borderId="51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36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37" xfId="5" applyFont="1" applyBorder="1" applyAlignment="1">
      <alignment horizontal="center" vertical="center"/>
    </xf>
    <xf numFmtId="0" fontId="3" fillId="0" borderId="43" xfId="2" applyFont="1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0" fontId="4" fillId="0" borderId="47" xfId="2" applyFont="1" applyBorder="1" applyAlignment="1" applyProtection="1">
      <alignment horizontal="center" vertical="center"/>
      <protection locked="0"/>
    </xf>
    <xf numFmtId="0" fontId="3" fillId="0" borderId="17" xfId="5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2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11" fillId="0" borderId="23" xfId="5" applyFont="1" applyBorder="1" applyAlignment="1">
      <alignment horizontal="center" vertical="top"/>
    </xf>
    <xf numFmtId="0" fontId="21" fillId="0" borderId="0" xfId="2" applyFont="1" applyAlignment="1">
      <alignment horizontal="center"/>
    </xf>
    <xf numFmtId="0" fontId="6" fillId="0" borderId="0" xfId="5" applyFont="1" applyAlignment="1">
      <alignment vertical="top"/>
    </xf>
    <xf numFmtId="0" fontId="4" fillId="0" borderId="0" xfId="2" applyFont="1" applyAlignment="1">
      <alignment vertical="top"/>
    </xf>
    <xf numFmtId="0" fontId="4" fillId="0" borderId="21" xfId="2" applyFont="1" applyBorder="1" applyAlignment="1">
      <alignment vertical="top"/>
    </xf>
    <xf numFmtId="0" fontId="3" fillId="0" borderId="17" xfId="5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</cellXfs>
  <cellStyles count="8">
    <cellStyle name="Hyperlink" xfId="7" builtinId="8"/>
    <cellStyle name="Normal" xfId="0" builtinId="0"/>
    <cellStyle name="Normal 2" xfId="1" xr:uid="{00000000-0005-0000-0000-000000000000}"/>
    <cellStyle name="Normal_ECE1" xfId="2" xr:uid="{00000000-0005-0000-0000-000001000000}"/>
    <cellStyle name="Normal_JFSQ2001e" xfId="3" xr:uid="{00000000-0005-0000-0000-000002000000}"/>
    <cellStyle name="Normal_jqrev" xfId="4" xr:uid="{00000000-0005-0000-0000-000003000000}"/>
    <cellStyle name="Normal_YBFPQNEW" xfId="5" xr:uid="{00000000-0005-0000-0000-000006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12"/>
  <sheetViews>
    <sheetView showGridLines="0" topLeftCell="B1" zoomScaleNormal="100" zoomScaleSheetLayoutView="100" workbookViewId="0">
      <selection activeCell="E8" sqref="E8"/>
    </sheetView>
  </sheetViews>
  <sheetFormatPr defaultColWidth="9.625" defaultRowHeight="12.75" customHeight="1" x14ac:dyDescent="0.2"/>
  <cols>
    <col min="1" max="1" width="8.375" style="5" customWidth="1"/>
    <col min="2" max="2" width="69.75" style="6" customWidth="1"/>
    <col min="3" max="3" width="12.375" style="6" customWidth="1"/>
    <col min="4" max="5" width="20.25" style="6" customWidth="1"/>
    <col min="6" max="6" width="9.75" style="6" customWidth="1"/>
    <col min="7" max="7" width="8.125" style="6" customWidth="1"/>
    <col min="8" max="8" width="7.75" style="6" customWidth="1"/>
    <col min="9" max="9" width="73.5" style="6" customWidth="1"/>
    <col min="10" max="10" width="12.375" style="6" bestFit="1" customWidth="1"/>
    <col min="11" max="12" width="9.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hidden="1" customWidth="1"/>
    <col min="18" max="18" width="36.875" style="6" hidden="1" customWidth="1"/>
    <col min="19" max="21" width="10.625" style="6" hidden="1" customWidth="1"/>
    <col min="22" max="22" width="3.375" style="6" hidden="1" customWidth="1"/>
    <col min="23" max="23" width="11.875" style="6" hidden="1" customWidth="1"/>
    <col min="24" max="26" width="15.625" style="6" hidden="1" customWidth="1"/>
    <col min="27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5"/>
      <c r="B1" s="61" t="s">
        <v>0</v>
      </c>
      <c r="C1" s="357" t="s">
        <v>1</v>
      </c>
      <c r="D1" s="466" t="s">
        <v>2</v>
      </c>
      <c r="E1" s="358" t="s">
        <v>3</v>
      </c>
      <c r="H1" s="14"/>
      <c r="I1" s="14"/>
      <c r="J1" s="95" t="str">
        <f>C1</f>
        <v>Страна:</v>
      </c>
      <c r="K1" s="95" t="str">
        <f>D1</f>
        <v>Республика Молдова</v>
      </c>
      <c r="L1" s="14"/>
    </row>
    <row r="2" spans="1:29" ht="17.100000000000001" customHeight="1" x14ac:dyDescent="0.2">
      <c r="A2" s="16"/>
      <c r="B2" s="60" t="s">
        <v>0</v>
      </c>
      <c r="C2" s="364" t="s">
        <v>4</v>
      </c>
      <c r="D2" s="470"/>
      <c r="E2" s="467"/>
      <c r="H2" s="14"/>
      <c r="I2" s="14"/>
      <c r="J2" s="14"/>
      <c r="K2" s="14"/>
      <c r="L2" s="14"/>
    </row>
    <row r="3" spans="1:29" ht="17.100000000000001" customHeight="1" x14ac:dyDescent="0.2">
      <c r="A3" s="16"/>
      <c r="B3" s="60" t="s">
        <v>0</v>
      </c>
      <c r="C3" s="574" t="s">
        <v>293</v>
      </c>
      <c r="D3" s="575"/>
      <c r="E3" s="576"/>
      <c r="H3" s="14"/>
      <c r="I3" s="14"/>
      <c r="J3" s="14"/>
      <c r="K3" s="14"/>
      <c r="L3" s="14"/>
    </row>
    <row r="4" spans="1:29" ht="17.100000000000001" customHeight="1" x14ac:dyDescent="0.2">
      <c r="A4" s="16"/>
      <c r="B4" s="60"/>
      <c r="C4" s="359" t="s">
        <v>5</v>
      </c>
      <c r="D4" s="470"/>
      <c r="E4" s="467" t="s">
        <v>2</v>
      </c>
      <c r="H4" s="14"/>
      <c r="I4" s="14"/>
      <c r="J4" s="14"/>
      <c r="K4" s="14"/>
      <c r="L4" s="14"/>
      <c r="T4" s="236" t="s">
        <v>6</v>
      </c>
      <c r="U4" s="236"/>
    </row>
    <row r="5" spans="1:29" ht="17.100000000000001" customHeight="1" x14ac:dyDescent="0.2">
      <c r="A5" s="564" t="s">
        <v>7</v>
      </c>
      <c r="B5" s="565"/>
      <c r="C5" s="577" t="s">
        <v>8</v>
      </c>
      <c r="D5" s="578"/>
      <c r="E5" s="579"/>
      <c r="H5" s="14"/>
      <c r="I5" s="14"/>
      <c r="J5" s="14"/>
      <c r="K5" s="14"/>
      <c r="L5" s="14"/>
      <c r="T5" s="236" t="s">
        <v>9</v>
      </c>
      <c r="U5" s="236"/>
    </row>
    <row r="6" spans="1:29" ht="17.100000000000001" customHeight="1" x14ac:dyDescent="0.3">
      <c r="A6" s="564"/>
      <c r="B6" s="565"/>
      <c r="C6" s="469"/>
      <c r="D6" s="20"/>
      <c r="E6" s="471"/>
      <c r="H6" s="14"/>
      <c r="I6" s="14"/>
      <c r="J6" s="14"/>
      <c r="K6" s="14"/>
      <c r="L6" s="14"/>
      <c r="Q6" s="221" t="s">
        <v>10</v>
      </c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</row>
    <row r="7" spans="1:29" ht="16.5" customHeight="1" x14ac:dyDescent="0.2">
      <c r="A7" s="566" t="s">
        <v>11</v>
      </c>
      <c r="B7" s="567"/>
      <c r="C7" s="359" t="s">
        <v>12</v>
      </c>
      <c r="D7" s="473"/>
      <c r="E7" s="360" t="s">
        <v>175</v>
      </c>
      <c r="H7" s="14"/>
      <c r="I7" s="580" t="s">
        <v>13</v>
      </c>
      <c r="J7" s="14"/>
      <c r="K7" s="573" t="s">
        <v>14</v>
      </c>
      <c r="L7" s="573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</row>
    <row r="8" spans="1:29" ht="19.5" customHeight="1" x14ac:dyDescent="0.2">
      <c r="A8" s="566" t="s">
        <v>15</v>
      </c>
      <c r="B8" s="567"/>
      <c r="C8" s="568" t="s">
        <v>16</v>
      </c>
      <c r="D8" s="569"/>
      <c r="E8" s="468"/>
      <c r="H8" s="14"/>
      <c r="I8" s="580"/>
      <c r="J8" s="14"/>
      <c r="K8" s="573"/>
      <c r="L8" s="573"/>
      <c r="Q8" s="472" t="s">
        <v>17</v>
      </c>
      <c r="R8" s="472"/>
      <c r="S8" s="472"/>
      <c r="T8" s="472"/>
      <c r="U8" s="472"/>
      <c r="V8" s="472"/>
      <c r="W8" s="570"/>
      <c r="X8" s="570"/>
      <c r="Y8" s="570"/>
      <c r="Z8" s="472"/>
      <c r="AA8" s="472"/>
      <c r="AB8" s="472"/>
      <c r="AC8" s="472"/>
    </row>
    <row r="9" spans="1:29" ht="9" customHeight="1" x14ac:dyDescent="0.2">
      <c r="A9" s="58"/>
      <c r="B9" s="40"/>
      <c r="C9" s="20"/>
      <c r="D9" s="42">
        <v>51</v>
      </c>
      <c r="E9" s="43">
        <v>51</v>
      </c>
      <c r="H9" s="97" t="s">
        <v>0</v>
      </c>
      <c r="I9" s="98"/>
      <c r="J9" s="96" t="s">
        <v>0</v>
      </c>
      <c r="K9" s="96"/>
      <c r="L9" s="96"/>
      <c r="Q9" s="472"/>
      <c r="R9" s="472"/>
      <c r="S9" s="472"/>
      <c r="T9" s="472"/>
      <c r="U9" s="472"/>
      <c r="V9" s="474"/>
      <c r="W9" s="570"/>
      <c r="X9" s="570"/>
      <c r="Y9" s="570"/>
      <c r="Z9" s="472"/>
      <c r="AA9" s="472"/>
      <c r="AB9" s="472"/>
      <c r="AC9" s="472"/>
    </row>
    <row r="10" spans="1:29" ht="12.75" customHeight="1" x14ac:dyDescent="0.2">
      <c r="A10" s="17" t="s">
        <v>18</v>
      </c>
      <c r="B10" s="59" t="s">
        <v>19</v>
      </c>
      <c r="C10" s="562" t="s">
        <v>20</v>
      </c>
      <c r="D10" s="278">
        <v>2019</v>
      </c>
      <c r="E10" s="22">
        <f>D10+1</f>
        <v>2020</v>
      </c>
      <c r="H10" s="90" t="s">
        <v>18</v>
      </c>
      <c r="I10" s="59" t="str">
        <f>B10</f>
        <v>Товар</v>
      </c>
      <c r="J10" s="90" t="str">
        <f>C10</f>
        <v>Единица</v>
      </c>
      <c r="K10" s="422">
        <f>D10</f>
        <v>2019</v>
      </c>
      <c r="L10" s="423">
        <f>E10</f>
        <v>2020</v>
      </c>
      <c r="Q10" s="472"/>
      <c r="R10" s="472"/>
      <c r="S10" s="475">
        <f>D10</f>
        <v>2019</v>
      </c>
      <c r="T10" s="475">
        <f>E10</f>
        <v>2020</v>
      </c>
      <c r="U10" s="475" t="s">
        <v>21</v>
      </c>
      <c r="V10" s="474"/>
      <c r="W10" s="6" t="s">
        <v>22</v>
      </c>
      <c r="X10" s="476"/>
      <c r="Y10" s="476"/>
      <c r="Z10" s="472"/>
      <c r="AB10" s="472"/>
      <c r="AC10" s="472"/>
    </row>
    <row r="11" spans="1:29" ht="12.75" customHeight="1" x14ac:dyDescent="0.2">
      <c r="A11" s="3" t="s">
        <v>23</v>
      </c>
      <c r="B11" s="1"/>
      <c r="C11" s="563"/>
      <c r="D11" s="2" t="s">
        <v>24</v>
      </c>
      <c r="E11" s="4" t="s">
        <v>24</v>
      </c>
      <c r="H11" s="91" t="s">
        <v>23</v>
      </c>
      <c r="I11" s="99"/>
      <c r="J11" s="100"/>
      <c r="K11" s="59" t="str">
        <f>D11</f>
        <v>Объем</v>
      </c>
      <c r="L11" s="424" t="str">
        <f>E11</f>
        <v>Объем</v>
      </c>
      <c r="Q11" s="571" t="s">
        <v>25</v>
      </c>
      <c r="R11" s="295" t="s">
        <v>26</v>
      </c>
      <c r="S11" s="296">
        <f>IF(ISNUMBER(D17+'СВ2 | Первич. | Торговля'!D15-'СВ2 | Первич. | Торговля'!H15-D27),D17+'СВ2 | Первич. | Торговля'!D15-'СВ2 | Первич. | Торговля'!H15-D27,"Missing data")</f>
        <v>34</v>
      </c>
      <c r="T11" s="296">
        <f>IF(ISNUMBER(E17+'СВ2 | Первич. | Торговля'!F15-'СВ2 | Первич. | Торговля'!J15-E27),E17+'СВ2 | Первич. | Торговля'!F15-'СВ2 | Первич. | Торговля'!J15-E27,"Missing data")</f>
        <v>31</v>
      </c>
      <c r="U11" s="297">
        <f>IF(ISNUMBER(T11/S11-1),T11/S11-1,"missing data")</f>
        <v>-8.8235294117647078E-2</v>
      </c>
      <c r="V11" s="222"/>
      <c r="W11" s="472" t="s">
        <v>27</v>
      </c>
      <c r="X11" s="476"/>
      <c r="Y11" s="476"/>
      <c r="Z11" s="472"/>
      <c r="AB11" s="472"/>
      <c r="AC11" s="472"/>
    </row>
    <row r="12" spans="1:29" s="18" customFormat="1" ht="12.75" customHeight="1" x14ac:dyDescent="0.2">
      <c r="A12" s="560" t="s">
        <v>28</v>
      </c>
      <c r="B12" s="558"/>
      <c r="C12" s="558"/>
      <c r="D12" s="558"/>
      <c r="E12" s="561"/>
      <c r="H12" s="114"/>
      <c r="I12" s="557" t="str">
        <f>A12</f>
        <v>ВЫВОЗКИ КРУГЛОГО ЛЕСА (НЕОБРАБОТАННЫХ ЛЕСОМАТЕРИАЛОВ)</v>
      </c>
      <c r="J12" s="558"/>
      <c r="K12" s="558"/>
      <c r="L12" s="559"/>
      <c r="Q12" s="572"/>
      <c r="R12" s="477" t="s">
        <v>29</v>
      </c>
      <c r="S12" s="478">
        <f>IF(ISNUMBER(D52-D53*X28),(D52-D53)*X28,"missing data")</f>
        <v>7.6999999999999996E-4</v>
      </c>
      <c r="T12" s="478">
        <f>IF(ISNUMBER(E52-E53*X28),(E52-E53)*X28,"missing data")</f>
        <v>0</v>
      </c>
      <c r="U12" s="303">
        <f t="shared" ref="U12:U23" si="0">IF(ISNUMBER(T12/S12-1),T12/S12-1,"missing data")</f>
        <v>-1</v>
      </c>
      <c r="V12" s="231"/>
      <c r="W12" s="472" t="s">
        <v>30</v>
      </c>
      <c r="Y12" s="224"/>
      <c r="Z12" s="224"/>
      <c r="AB12" s="224"/>
      <c r="AC12" s="224"/>
    </row>
    <row r="13" spans="1:29" s="18" customFormat="1" ht="12.75" customHeight="1" x14ac:dyDescent="0.2">
      <c r="A13" s="245">
        <v>1</v>
      </c>
      <c r="B13" s="238" t="s">
        <v>31</v>
      </c>
      <c r="C13" s="239" t="s">
        <v>32</v>
      </c>
      <c r="D13" s="242">
        <v>485</v>
      </c>
      <c r="E13" s="247">
        <v>499</v>
      </c>
      <c r="H13" s="51">
        <f>A13</f>
        <v>1</v>
      </c>
      <c r="I13" s="45" t="str">
        <f>B13</f>
        <v>КРУГЛЫЙ ЛЕС (НЕОБРАБОТАННЫЕ ЛЕСОМАТЕРИАЛЫ)</v>
      </c>
      <c r="J13" s="361" t="s">
        <v>32</v>
      </c>
      <c r="K13" s="101">
        <f>D13-(D14+D17)</f>
        <v>0</v>
      </c>
      <c r="L13" s="102">
        <f>E13-(E14+E17)</f>
        <v>0</v>
      </c>
      <c r="Q13" s="292" t="s">
        <v>33</v>
      </c>
      <c r="R13" s="299" t="s">
        <v>34</v>
      </c>
      <c r="S13" s="300">
        <f>IF(ISNUMBER(D36*X29),D36*X29,"missing data")</f>
        <v>24.266500000000001</v>
      </c>
      <c r="T13" s="300">
        <f>IF(ISNUMBER(E36*X29),E36*X29,"missing data")</f>
        <v>0</v>
      </c>
      <c r="U13" s="297">
        <f t="shared" si="0"/>
        <v>-1</v>
      </c>
      <c r="V13" s="479"/>
      <c r="W13" s="233">
        <v>2.4</v>
      </c>
      <c r="X13" s="224"/>
      <c r="Y13" s="224"/>
      <c r="Z13" s="224"/>
      <c r="AB13" s="224"/>
      <c r="AC13" s="224"/>
    </row>
    <row r="14" spans="1:29" s="12" customFormat="1" ht="25.5" x14ac:dyDescent="0.2">
      <c r="A14" s="94">
        <v>1.1000000000000001</v>
      </c>
      <c r="B14" s="399" t="s">
        <v>35</v>
      </c>
      <c r="C14" s="73" t="s">
        <v>32</v>
      </c>
      <c r="D14" s="145">
        <v>441</v>
      </c>
      <c r="E14" s="146">
        <v>454</v>
      </c>
      <c r="H14" s="45">
        <f t="shared" ref="H14:H78" si="1">A14</f>
        <v>1.1000000000000001</v>
      </c>
      <c r="I14" s="480" t="str">
        <f t="shared" ref="I14:I77" si="2">B14</f>
        <v>ТОПЛИВНАЯ ДРЕВЕСИНА (ВКЛЮЧАЯ ДРЕВЕСИНУ ДЛЯ ПРОИЗВОДСТВА ДРЕВЕСНОГО УГЛЯ)</v>
      </c>
      <c r="J14" s="73" t="s">
        <v>32</v>
      </c>
      <c r="K14" s="103">
        <f>D14-(D15+D16)</f>
        <v>0</v>
      </c>
      <c r="L14" s="104">
        <f>E14-(E15+E16)</f>
        <v>0</v>
      </c>
      <c r="Q14" s="293"/>
      <c r="R14" s="295" t="s">
        <v>36</v>
      </c>
      <c r="S14" s="296">
        <f>IF(ISNUMBER(D39),D39,"Missing data")</f>
        <v>12.7241</v>
      </c>
      <c r="T14" s="296" t="str">
        <f>IF(ISNUMBER(E39),E39,"Missing data")</f>
        <v>Missing data</v>
      </c>
      <c r="U14" s="297" t="str">
        <f t="shared" si="0"/>
        <v>missing data</v>
      </c>
      <c r="V14" s="298"/>
      <c r="W14" s="233">
        <v>1</v>
      </c>
      <c r="X14" s="224"/>
      <c r="Z14" s="307"/>
      <c r="AB14" s="307"/>
      <c r="AC14" s="307"/>
    </row>
    <row r="15" spans="1:29" s="12" customFormat="1" ht="14.25" x14ac:dyDescent="0.2">
      <c r="A15" s="94" t="s">
        <v>37</v>
      </c>
      <c r="B15" s="53" t="s">
        <v>38</v>
      </c>
      <c r="C15" s="73" t="s">
        <v>32</v>
      </c>
      <c r="D15" s="145">
        <v>2</v>
      </c>
      <c r="E15" s="146">
        <v>2</v>
      </c>
      <c r="H15" s="45" t="str">
        <f t="shared" si="1"/>
        <v>1.1.C</v>
      </c>
      <c r="I15" s="48" t="str">
        <f t="shared" si="2"/>
        <v>Хвойные породы</v>
      </c>
      <c r="J15" s="73" t="s">
        <v>32</v>
      </c>
      <c r="K15" s="105"/>
      <c r="L15" s="106"/>
      <c r="Q15" s="293"/>
      <c r="R15" s="295" t="s">
        <v>39</v>
      </c>
      <c r="S15" s="296" t="str">
        <f>IF(ISNUMBER(D43),D43,"Missing data")</f>
        <v>Missing data</v>
      </c>
      <c r="T15" s="296" t="str">
        <f>IF(ISNUMBER(E43),E43,"Missing data")</f>
        <v>Missing data</v>
      </c>
      <c r="U15" s="297" t="str">
        <f t="shared" si="0"/>
        <v>missing data</v>
      </c>
      <c r="V15" s="298"/>
      <c r="W15" s="233">
        <v>1</v>
      </c>
      <c r="Z15" s="307"/>
      <c r="AB15" s="307"/>
      <c r="AC15" s="307"/>
    </row>
    <row r="16" spans="1:29" s="12" customFormat="1" ht="14.25" x14ac:dyDescent="0.2">
      <c r="A16" s="94" t="s">
        <v>40</v>
      </c>
      <c r="B16" s="53" t="s">
        <v>41</v>
      </c>
      <c r="C16" s="73" t="s">
        <v>32</v>
      </c>
      <c r="D16" s="145">
        <v>439</v>
      </c>
      <c r="E16" s="146">
        <v>452</v>
      </c>
      <c r="H16" s="45" t="str">
        <f t="shared" si="1"/>
        <v>1.1.NC</v>
      </c>
      <c r="I16" s="48" t="str">
        <f t="shared" si="2"/>
        <v>Лиственные породы</v>
      </c>
      <c r="J16" s="73" t="s">
        <v>32</v>
      </c>
      <c r="K16" s="107"/>
      <c r="L16" s="108"/>
      <c r="Q16" s="293"/>
      <c r="R16" s="295" t="s">
        <v>42</v>
      </c>
      <c r="S16" s="296">
        <f>IF(ISNUMBER(D48),D48,"Missing data")</f>
        <v>5.3999999999999999E-2</v>
      </c>
      <c r="T16" s="296" t="str">
        <f>IF(ISNUMBER(E48),E48,"Missing data")</f>
        <v>Missing data</v>
      </c>
      <c r="U16" s="297" t="str">
        <f t="shared" si="0"/>
        <v>missing data</v>
      </c>
      <c r="V16" s="298"/>
      <c r="W16" s="233">
        <v>1</v>
      </c>
      <c r="Y16" s="224"/>
      <c r="Z16" s="307"/>
      <c r="AB16" s="307"/>
      <c r="AC16" s="307"/>
    </row>
    <row r="17" spans="1:29" s="12" customFormat="1" ht="14.25" x14ac:dyDescent="0.2">
      <c r="A17" s="94">
        <v>1.2</v>
      </c>
      <c r="B17" s="47" t="s">
        <v>43</v>
      </c>
      <c r="C17" s="73" t="s">
        <v>32</v>
      </c>
      <c r="D17" s="145">
        <v>44</v>
      </c>
      <c r="E17" s="146">
        <v>45</v>
      </c>
      <c r="H17" s="45">
        <f t="shared" si="1"/>
        <v>1.2</v>
      </c>
      <c r="I17" s="47" t="str">
        <f t="shared" si="2"/>
        <v>ДЕЛОВОЙ КРУГЛЫЙ ЛЕС</v>
      </c>
      <c r="J17" s="73" t="s">
        <v>32</v>
      </c>
      <c r="K17" s="103">
        <f>D17-(D18+D19)</f>
        <v>0</v>
      </c>
      <c r="L17" s="103">
        <f>E17-(E18+E19)</f>
        <v>0</v>
      </c>
      <c r="Q17" s="293"/>
      <c r="R17" s="299" t="s">
        <v>44</v>
      </c>
      <c r="S17" s="300">
        <f>IF(ISNUMBER(D52),D52,"missing data")</f>
        <v>2.2000000000000001E-3</v>
      </c>
      <c r="T17" s="300" t="str">
        <f>IF(ISNUMBER(E52),E52,"missing data")</f>
        <v>missing data</v>
      </c>
      <c r="U17" s="297" t="str">
        <f t="shared" si="0"/>
        <v>missing data</v>
      </c>
      <c r="V17" s="298"/>
      <c r="W17" s="233">
        <v>1.58</v>
      </c>
      <c r="X17" s="224"/>
      <c r="Y17" s="224"/>
      <c r="Z17" s="307"/>
      <c r="AB17" s="307"/>
      <c r="AC17" s="307"/>
    </row>
    <row r="18" spans="1:29" s="12" customFormat="1" ht="14.25" x14ac:dyDescent="0.2">
      <c r="A18" s="94" t="s">
        <v>45</v>
      </c>
      <c r="B18" s="48" t="s">
        <v>38</v>
      </c>
      <c r="C18" s="73" t="s">
        <v>32</v>
      </c>
      <c r="D18" s="145">
        <v>1</v>
      </c>
      <c r="E18" s="146">
        <v>1</v>
      </c>
      <c r="H18" s="45" t="str">
        <f t="shared" si="1"/>
        <v>1.2.C</v>
      </c>
      <c r="I18" s="48" t="str">
        <f t="shared" si="2"/>
        <v>Хвойные породы</v>
      </c>
      <c r="J18" s="73" t="s">
        <v>32</v>
      </c>
      <c r="K18" s="109">
        <f>D18-(D22+D25+D28)</f>
        <v>0</v>
      </c>
      <c r="L18" s="109">
        <f>E18-(E22+E25+E28)</f>
        <v>0</v>
      </c>
      <c r="Q18" s="293"/>
      <c r="R18" s="299" t="s">
        <v>46</v>
      </c>
      <c r="S18" s="300" t="str">
        <f>IF(ISNUMBER(D54),D54,"missing data")</f>
        <v>missing data</v>
      </c>
      <c r="T18" s="300" t="str">
        <f>IF(ISNUMBER(E54),E54,"missing data")</f>
        <v>missing data</v>
      </c>
      <c r="U18" s="297" t="str">
        <f t="shared" si="0"/>
        <v>missing data</v>
      </c>
      <c r="V18" s="298"/>
      <c r="W18" s="233">
        <v>1.8</v>
      </c>
      <c r="X18" s="224"/>
      <c r="Y18" s="307"/>
      <c r="Z18" s="307"/>
      <c r="AB18" s="307"/>
      <c r="AC18" s="307"/>
    </row>
    <row r="19" spans="1:29" s="12" customFormat="1" ht="14.25" x14ac:dyDescent="0.2">
      <c r="A19" s="94" t="s">
        <v>47</v>
      </c>
      <c r="B19" s="48" t="s">
        <v>41</v>
      </c>
      <c r="C19" s="73" t="s">
        <v>32</v>
      </c>
      <c r="D19" s="145">
        <v>43</v>
      </c>
      <c r="E19" s="146">
        <v>44</v>
      </c>
      <c r="H19" s="45" t="str">
        <f t="shared" si="1"/>
        <v>1.2.NC</v>
      </c>
      <c r="I19" s="48" t="str">
        <f t="shared" si="2"/>
        <v>Лиственные породы</v>
      </c>
      <c r="J19" s="73" t="s">
        <v>32</v>
      </c>
      <c r="K19" s="109">
        <f>D19-(D23+D26+D29)</f>
        <v>1</v>
      </c>
      <c r="L19" s="109">
        <f>E19-(E23+E26+E29)</f>
        <v>0</v>
      </c>
      <c r="Q19" s="293"/>
      <c r="R19" s="295" t="s">
        <v>48</v>
      </c>
      <c r="S19" s="296" t="str">
        <f>IF(ISNUMBER(D59),D59,"missing data")</f>
        <v>missing data</v>
      </c>
      <c r="T19" s="296" t="str">
        <f>IF(ISNUMBER(E59),E59,"missing data")</f>
        <v>missing data</v>
      </c>
      <c r="U19" s="297" t="str">
        <f t="shared" si="0"/>
        <v>missing data</v>
      </c>
      <c r="V19" s="298"/>
      <c r="W19" s="233">
        <v>2.5</v>
      </c>
      <c r="X19" s="224"/>
      <c r="Y19" s="307"/>
      <c r="Z19" s="307"/>
      <c r="AB19" s="307"/>
      <c r="AC19" s="307"/>
    </row>
    <row r="20" spans="1:29" s="12" customFormat="1" ht="14.25" x14ac:dyDescent="0.2">
      <c r="A20" s="94" t="s">
        <v>49</v>
      </c>
      <c r="B20" s="50" t="s">
        <v>50</v>
      </c>
      <c r="C20" s="73" t="s">
        <v>32</v>
      </c>
      <c r="D20" s="145"/>
      <c r="E20" s="146"/>
      <c r="H20" s="45" t="str">
        <f t="shared" si="1"/>
        <v>1.2.NC.T</v>
      </c>
      <c r="I20" s="49" t="str">
        <f t="shared" si="2"/>
        <v>в том числе тропические породы</v>
      </c>
      <c r="J20" s="73" t="s">
        <v>32</v>
      </c>
      <c r="K20" s="109"/>
      <c r="L20" s="110"/>
      <c r="Q20" s="293"/>
      <c r="R20" s="299" t="s">
        <v>51</v>
      </c>
      <c r="S20" s="300" t="str">
        <f>IF(ISNUMBER(D60),D60,"missing data")</f>
        <v>missing data</v>
      </c>
      <c r="T20" s="300" t="str">
        <f>IF(ISNUMBER(E60),E60,"missing data")</f>
        <v>missing data</v>
      </c>
      <c r="U20" s="297" t="str">
        <f t="shared" si="0"/>
        <v>missing data</v>
      </c>
      <c r="V20" s="479"/>
      <c r="W20" s="233">
        <v>4.9000000000000004</v>
      </c>
      <c r="X20" s="307"/>
      <c r="Y20" s="307"/>
      <c r="Z20" s="307"/>
      <c r="AA20" s="307"/>
      <c r="AB20" s="307"/>
      <c r="AC20" s="307"/>
    </row>
    <row r="21" spans="1:29" s="12" customFormat="1" ht="14.25" x14ac:dyDescent="0.2">
      <c r="A21" s="94" t="s">
        <v>52</v>
      </c>
      <c r="B21" s="48" t="s">
        <v>53</v>
      </c>
      <c r="C21" s="73" t="s">
        <v>32</v>
      </c>
      <c r="D21" s="145">
        <v>33</v>
      </c>
      <c r="E21" s="146">
        <v>31</v>
      </c>
      <c r="H21" s="45" t="str">
        <f t="shared" si="1"/>
        <v>1.2.1</v>
      </c>
      <c r="I21" s="48" t="str">
        <f t="shared" si="2"/>
        <v>ПИЛОВОЧНИК И ФАНЕРНЫЙ КРЯЖ</v>
      </c>
      <c r="J21" s="73" t="s">
        <v>32</v>
      </c>
      <c r="K21" s="111">
        <f>D21-(D22+D23)</f>
        <v>0</v>
      </c>
      <c r="L21" s="111">
        <f>E21-(E22+E23)</f>
        <v>0</v>
      </c>
      <c r="Q21" s="294"/>
      <c r="R21" s="301" t="s">
        <v>54</v>
      </c>
      <c r="S21" s="302" t="str">
        <f>IF(ISNUMBER(D64),D64,"missing data")</f>
        <v>missing data</v>
      </c>
      <c r="T21" s="302" t="str">
        <f>IF(ISNUMBER(E64),E64,"missing data")</f>
        <v>missing data</v>
      </c>
      <c r="U21" s="303" t="str">
        <f t="shared" si="0"/>
        <v>missing data</v>
      </c>
      <c r="V21" s="479"/>
      <c r="W21" s="233">
        <v>5.7</v>
      </c>
      <c r="X21" s="307"/>
      <c r="Y21" s="307"/>
      <c r="AA21" s="307"/>
      <c r="AB21" s="307"/>
      <c r="AC21" s="307"/>
    </row>
    <row r="22" spans="1:29" s="12" customFormat="1" ht="14.25" x14ac:dyDescent="0.2">
      <c r="A22" s="94" t="s">
        <v>55</v>
      </c>
      <c r="B22" s="49" t="s">
        <v>38</v>
      </c>
      <c r="C22" s="73" t="s">
        <v>32</v>
      </c>
      <c r="D22" s="145">
        <v>1</v>
      </c>
      <c r="E22" s="146">
        <v>1</v>
      </c>
      <c r="H22" s="45" t="str">
        <f t="shared" si="1"/>
        <v>1.2.1.C</v>
      </c>
      <c r="I22" s="49" t="str">
        <f t="shared" si="2"/>
        <v>Хвойные породы</v>
      </c>
      <c r="J22" s="73" t="s">
        <v>32</v>
      </c>
      <c r="K22" s="105"/>
      <c r="L22" s="105"/>
      <c r="Q22" s="228" t="s">
        <v>56</v>
      </c>
      <c r="R22" s="304" t="s">
        <v>33</v>
      </c>
      <c r="S22" s="305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305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306" t="str">
        <f t="shared" si="0"/>
        <v>missing data</v>
      </c>
      <c r="X22" s="307"/>
      <c r="Y22" s="307"/>
      <c r="Z22" s="307"/>
      <c r="AA22" s="307"/>
      <c r="AB22" s="307"/>
      <c r="AC22" s="307"/>
    </row>
    <row r="23" spans="1:29" s="12" customFormat="1" ht="14.25" x14ac:dyDescent="0.15">
      <c r="A23" s="94" t="s">
        <v>57</v>
      </c>
      <c r="B23" s="50" t="s">
        <v>41</v>
      </c>
      <c r="C23" s="73" t="s">
        <v>32</v>
      </c>
      <c r="D23" s="145">
        <v>32</v>
      </c>
      <c r="E23" s="146">
        <v>30</v>
      </c>
      <c r="H23" s="45" t="str">
        <f t="shared" si="1"/>
        <v>1.2.1.NC</v>
      </c>
      <c r="I23" s="49" t="str">
        <f t="shared" si="2"/>
        <v>Лиственные породы</v>
      </c>
      <c r="J23" s="73" t="s">
        <v>32</v>
      </c>
      <c r="K23" s="105"/>
      <c r="L23" s="105"/>
      <c r="Q23" s="223"/>
      <c r="R23" s="227" t="s">
        <v>58</v>
      </c>
      <c r="S23" s="229" t="str">
        <f>IF(ISNUMBER(S11*X31+S12-S22),S11*X31+S12-S22,"missing data")</f>
        <v>missing data</v>
      </c>
      <c r="T23" s="229" t="str">
        <f>IF(ISNUMBER(T11*X31+T12-T22),T11*X31+T12-T22,"missing data")</f>
        <v>missing data</v>
      </c>
      <c r="U23" s="237" t="str">
        <f t="shared" si="0"/>
        <v>missing data</v>
      </c>
      <c r="V23" s="232" t="s">
        <v>59</v>
      </c>
      <c r="X23" s="307"/>
      <c r="Z23" s="307"/>
      <c r="AA23" s="307"/>
      <c r="AB23" s="307"/>
      <c r="AC23" s="307"/>
    </row>
    <row r="24" spans="1:29" s="12" customFormat="1" ht="38.25" customHeight="1" x14ac:dyDescent="0.15">
      <c r="A24" s="426" t="s">
        <v>60</v>
      </c>
      <c r="B24" s="421" t="s">
        <v>61</v>
      </c>
      <c r="C24" s="73" t="s">
        <v>32</v>
      </c>
      <c r="D24" s="145"/>
      <c r="E24" s="146"/>
      <c r="H24" s="427" t="str">
        <f t="shared" si="1"/>
        <v>1.2.2</v>
      </c>
      <c r="I24" s="421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73" t="s">
        <v>32</v>
      </c>
      <c r="K24" s="111">
        <f>D24-(D25+D26)</f>
        <v>0</v>
      </c>
      <c r="L24" s="111">
        <f>E24-(E25+E26)</f>
        <v>0</v>
      </c>
      <c r="Q24" s="223"/>
      <c r="R24" s="307" t="s">
        <v>62</v>
      </c>
      <c r="S24" s="308" t="str">
        <f>IF(ISNUMBER(1-S22/S11),1-S22/S11,"missing data")</f>
        <v>missing data</v>
      </c>
      <c r="T24" s="308" t="str">
        <f>IF(ISNUMBER(1-T22/T11),1-T22/T11,"missing data")</f>
        <v>missing data</v>
      </c>
      <c r="V24" s="232" t="s">
        <v>63</v>
      </c>
      <c r="X24" s="307"/>
      <c r="Y24" s="307"/>
      <c r="Z24" s="307"/>
      <c r="AA24" s="307"/>
      <c r="AB24" s="307"/>
      <c r="AC24" s="307"/>
    </row>
    <row r="25" spans="1:29" s="12" customFormat="1" ht="14.25" x14ac:dyDescent="0.15">
      <c r="A25" s="94" t="s">
        <v>64</v>
      </c>
      <c r="B25" s="49" t="s">
        <v>38</v>
      </c>
      <c r="C25" s="73" t="s">
        <v>32</v>
      </c>
      <c r="D25" s="145"/>
      <c r="E25" s="146"/>
      <c r="H25" s="45" t="str">
        <f t="shared" si="1"/>
        <v>1.2.2.C</v>
      </c>
      <c r="I25" s="49" t="str">
        <f t="shared" si="2"/>
        <v>Хвойные породы</v>
      </c>
      <c r="J25" s="73" t="s">
        <v>32</v>
      </c>
      <c r="K25" s="105"/>
      <c r="L25" s="105"/>
      <c r="Q25" s="223"/>
      <c r="V25" s="232" t="s">
        <v>65</v>
      </c>
      <c r="X25" s="307"/>
      <c r="Y25" s="307"/>
      <c r="Z25" s="307"/>
      <c r="AA25" s="307"/>
      <c r="AB25" s="307"/>
      <c r="AC25" s="307"/>
    </row>
    <row r="26" spans="1:29" s="12" customFormat="1" ht="14.25" x14ac:dyDescent="0.2">
      <c r="A26" s="94" t="s">
        <v>66</v>
      </c>
      <c r="B26" s="50" t="s">
        <v>41</v>
      </c>
      <c r="C26" s="73" t="s">
        <v>32</v>
      </c>
      <c r="D26" s="145"/>
      <c r="E26" s="146"/>
      <c r="H26" s="45" t="str">
        <f t="shared" si="1"/>
        <v>1.2.2.NC</v>
      </c>
      <c r="I26" s="49" t="str">
        <f t="shared" si="2"/>
        <v>Лиственные породы</v>
      </c>
      <c r="J26" s="73" t="s">
        <v>32</v>
      </c>
      <c r="K26" s="105"/>
      <c r="L26" s="105"/>
      <c r="Q26" s="223"/>
      <c r="V26" s="225"/>
      <c r="W26" s="307"/>
      <c r="X26" s="307"/>
      <c r="Y26" s="307"/>
      <c r="Z26" s="307"/>
      <c r="AA26" s="307"/>
      <c r="AB26" s="307"/>
      <c r="AC26" s="307"/>
    </row>
    <row r="27" spans="1:29" s="12" customFormat="1" ht="14.25" x14ac:dyDescent="0.2">
      <c r="A27" s="94" t="s">
        <v>67</v>
      </c>
      <c r="B27" s="48" t="s">
        <v>68</v>
      </c>
      <c r="C27" s="73" t="s">
        <v>32</v>
      </c>
      <c r="D27" s="145">
        <v>10</v>
      </c>
      <c r="E27" s="146">
        <v>14</v>
      </c>
      <c r="H27" s="45" t="str">
        <f t="shared" si="1"/>
        <v>1.2.3</v>
      </c>
      <c r="I27" s="48" t="str">
        <f t="shared" si="2"/>
        <v>ПРОЧИЕ СОРТИМЕНТЫ ДЕЛОВОГО КРУГЛОГО ЛЕСА</v>
      </c>
      <c r="J27" s="73" t="s">
        <v>32</v>
      </c>
      <c r="K27" s="111">
        <f>D27-(D28+D29)</f>
        <v>0</v>
      </c>
      <c r="L27" s="111">
        <f>E27-(E28+E29)</f>
        <v>0</v>
      </c>
      <c r="Q27" s="223"/>
      <c r="V27" s="225"/>
      <c r="W27" s="307"/>
      <c r="X27" s="307"/>
      <c r="Y27" s="307"/>
      <c r="Z27" s="299"/>
      <c r="AA27" s="307"/>
      <c r="AB27" s="307"/>
      <c r="AC27" s="307"/>
    </row>
    <row r="28" spans="1:29" s="12" customFormat="1" ht="14.25" x14ac:dyDescent="0.15">
      <c r="A28" s="94" t="s">
        <v>69</v>
      </c>
      <c r="B28" s="49" t="s">
        <v>38</v>
      </c>
      <c r="C28" s="73" t="s">
        <v>32</v>
      </c>
      <c r="D28" s="145"/>
      <c r="E28" s="146"/>
      <c r="H28" s="45" t="str">
        <f t="shared" si="1"/>
        <v>1.2.3.C</v>
      </c>
      <c r="I28" s="49" t="str">
        <f t="shared" si="2"/>
        <v>Хвойные породы</v>
      </c>
      <c r="J28" s="73" t="s">
        <v>32</v>
      </c>
      <c r="K28" s="105"/>
      <c r="L28" s="106"/>
      <c r="Q28" s="223"/>
      <c r="V28" s="300"/>
      <c r="W28" s="230" t="s">
        <v>70</v>
      </c>
      <c r="X28" s="234">
        <v>0.35</v>
      </c>
      <c r="Y28" s="307"/>
      <c r="Z28" s="481"/>
      <c r="AA28" s="307"/>
      <c r="AB28" s="307"/>
      <c r="AC28" s="307"/>
    </row>
    <row r="29" spans="1:29" s="12" customFormat="1" ht="14.25" x14ac:dyDescent="0.15">
      <c r="A29" s="94" t="s">
        <v>71</v>
      </c>
      <c r="B29" s="50" t="s">
        <v>41</v>
      </c>
      <c r="C29" s="73" t="s">
        <v>32</v>
      </c>
      <c r="D29" s="145">
        <v>10</v>
      </c>
      <c r="E29" s="146">
        <v>14</v>
      </c>
      <c r="H29" s="45" t="str">
        <f t="shared" si="1"/>
        <v>1.2.3.NC</v>
      </c>
      <c r="I29" s="50" t="str">
        <f t="shared" si="2"/>
        <v>Лиственные породы</v>
      </c>
      <c r="J29" s="73" t="s">
        <v>32</v>
      </c>
      <c r="K29" s="107"/>
      <c r="L29" s="108"/>
      <c r="Q29" s="223"/>
      <c r="R29" s="226"/>
      <c r="S29" s="300"/>
      <c r="T29" s="300"/>
      <c r="U29" s="300"/>
      <c r="V29" s="300"/>
      <c r="W29" s="299" t="s">
        <v>72</v>
      </c>
      <c r="X29" s="234">
        <v>1</v>
      </c>
      <c r="Y29" s="307"/>
      <c r="Z29" s="307"/>
      <c r="AA29" s="307"/>
      <c r="AB29" s="307"/>
      <c r="AC29" s="307"/>
    </row>
    <row r="30" spans="1:29" s="18" customFormat="1" ht="12.75" customHeight="1" x14ac:dyDescent="0.15">
      <c r="A30" s="560" t="s">
        <v>73</v>
      </c>
      <c r="B30" s="558"/>
      <c r="C30" s="558"/>
      <c r="D30" s="558"/>
      <c r="E30" s="561"/>
      <c r="H30" s="113" t="s">
        <v>0</v>
      </c>
      <c r="I30" s="557" t="str">
        <f>A30</f>
        <v xml:space="preserve">  ПРОИЗВОДСТВО</v>
      </c>
      <c r="J30" s="558"/>
      <c r="K30" s="558"/>
      <c r="L30" s="559"/>
      <c r="Q30" s="307"/>
      <c r="R30" s="12"/>
      <c r="S30" s="12"/>
      <c r="T30" s="12"/>
      <c r="U30" s="12"/>
      <c r="V30" s="307"/>
      <c r="W30" s="299" t="s">
        <v>74</v>
      </c>
      <c r="X30" s="235">
        <v>0.98499999999999999</v>
      </c>
      <c r="Y30" s="307"/>
      <c r="Z30" s="307"/>
      <c r="AA30" s="307"/>
      <c r="AB30" s="307"/>
      <c r="AC30" s="224"/>
    </row>
    <row r="31" spans="1:29" s="12" customFormat="1" x14ac:dyDescent="0.15">
      <c r="A31" s="246">
        <v>2</v>
      </c>
      <c r="B31" s="240" t="s">
        <v>75</v>
      </c>
      <c r="C31" s="239" t="s">
        <v>76</v>
      </c>
      <c r="D31" s="242">
        <v>0.54239159999999997</v>
      </c>
      <c r="E31" s="247"/>
      <c r="H31" s="45">
        <f t="shared" si="1"/>
        <v>2</v>
      </c>
      <c r="I31" s="45" t="str">
        <f t="shared" si="2"/>
        <v>ДРЕВЕСНЫЙ УГОЛЬ</v>
      </c>
      <c r="J31" s="361" t="s">
        <v>76</v>
      </c>
      <c r="K31" s="105"/>
      <c r="L31" s="106"/>
      <c r="Q31" s="307"/>
    </row>
    <row r="32" spans="1:29" s="12" customFormat="1" ht="14.25" x14ac:dyDescent="0.15">
      <c r="A32" s="245">
        <v>3</v>
      </c>
      <c r="B32" s="238" t="s">
        <v>77</v>
      </c>
      <c r="C32" s="239" t="s">
        <v>78</v>
      </c>
      <c r="D32" s="242">
        <v>6.2158749999999999E-2</v>
      </c>
      <c r="E32" s="247"/>
      <c r="H32" s="45">
        <f t="shared" si="1"/>
        <v>3</v>
      </c>
      <c r="I32" s="482" t="str">
        <f t="shared" si="2"/>
        <v>ДРЕВЕСНАЯ ЩЕПА, СТРУЖКА И ОТХОДЫ</v>
      </c>
      <c r="J32" s="361" t="s">
        <v>78</v>
      </c>
      <c r="K32" s="103">
        <f>D32-(D33+D34)</f>
        <v>0</v>
      </c>
      <c r="L32" s="103">
        <f>E32-(E33+E34)</f>
        <v>0</v>
      </c>
    </row>
    <row r="33" spans="1:12" s="12" customFormat="1" ht="14.25" x14ac:dyDescent="0.15">
      <c r="A33" s="94" t="s">
        <v>79</v>
      </c>
      <c r="B33" s="46" t="s">
        <v>80</v>
      </c>
      <c r="C33" s="73" t="s">
        <v>78</v>
      </c>
      <c r="D33" s="145">
        <v>6.2158749999999999E-2</v>
      </c>
      <c r="E33" s="146"/>
      <c r="H33" s="45" t="str">
        <f>A33</f>
        <v>3.1</v>
      </c>
      <c r="I33" s="46" t="str">
        <f t="shared" si="2"/>
        <v>ДРЕВЕСНАЯ ЩЕПА И СТРУЖКА</v>
      </c>
      <c r="J33" s="73" t="s">
        <v>78</v>
      </c>
      <c r="K33" s="105"/>
      <c r="L33" s="106"/>
    </row>
    <row r="34" spans="1:12" s="12" customFormat="1" ht="14.25" x14ac:dyDescent="0.15">
      <c r="A34" s="94" t="s">
        <v>81</v>
      </c>
      <c r="B34" s="46" t="s">
        <v>82</v>
      </c>
      <c r="C34" s="73" t="s">
        <v>78</v>
      </c>
      <c r="D34" s="145"/>
      <c r="E34" s="146"/>
      <c r="H34" s="45" t="str">
        <f>A34</f>
        <v>3.2</v>
      </c>
      <c r="I34" s="46" t="str">
        <f t="shared" si="2"/>
        <v>ДРЕВЕСНЫЕ ОТХОДЫ (ВКЛЮЧАЯ ДРЕВЕСИНУ ДЛЯ АГЛОМЕРАТОВ)</v>
      </c>
      <c r="J34" s="73" t="s">
        <v>78</v>
      </c>
      <c r="K34" s="107"/>
      <c r="L34" s="108"/>
    </row>
    <row r="35" spans="1:12" s="12" customFormat="1" x14ac:dyDescent="0.15">
      <c r="A35" s="279">
        <v>4</v>
      </c>
      <c r="B35" s="240" t="s">
        <v>83</v>
      </c>
      <c r="C35" s="239" t="s">
        <v>76</v>
      </c>
      <c r="D35" s="242"/>
      <c r="E35" s="247"/>
      <c r="H35" s="45">
        <f t="shared" ref="H35" si="3">A35</f>
        <v>4</v>
      </c>
      <c r="I35" s="482" t="str">
        <f t="shared" ref="I35" si="4">B35</f>
        <v>БЫВШАЯ В УПОТРЕБЛЕНИИ РЕКУПЕРИРОВАННАЯ ДРЕВЕСИНА</v>
      </c>
      <c r="J35" s="361" t="s">
        <v>76</v>
      </c>
      <c r="K35" s="103"/>
      <c r="L35" s="104"/>
    </row>
    <row r="36" spans="1:12" s="12" customFormat="1" x14ac:dyDescent="0.15">
      <c r="A36" s="245" t="s">
        <v>84</v>
      </c>
      <c r="B36" s="238" t="s">
        <v>85</v>
      </c>
      <c r="C36" s="239" t="s">
        <v>76</v>
      </c>
      <c r="D36" s="242">
        <v>24.266500000000001</v>
      </c>
      <c r="E36" s="247"/>
      <c r="H36" s="45" t="str">
        <f t="shared" si="1"/>
        <v>5</v>
      </c>
      <c r="I36" s="482" t="str">
        <f t="shared" si="2"/>
        <v>ДРЕВЕСНЫЕ ПЕЛЛЕТЫ И ПРОЧИЕ АГЛОМЕРАТЫ</v>
      </c>
      <c r="J36" s="361" t="s">
        <v>76</v>
      </c>
      <c r="K36" s="103">
        <f>D36-(D37+D38)</f>
        <v>0</v>
      </c>
      <c r="L36" s="103">
        <f>E36-(E37+E38)</f>
        <v>0</v>
      </c>
    </row>
    <row r="37" spans="1:12" s="12" customFormat="1" x14ac:dyDescent="0.15">
      <c r="A37" s="94" t="s">
        <v>86</v>
      </c>
      <c r="B37" s="46" t="s">
        <v>87</v>
      </c>
      <c r="C37" s="73" t="s">
        <v>76</v>
      </c>
      <c r="D37" s="280">
        <v>24.266500000000001</v>
      </c>
      <c r="E37" s="281"/>
      <c r="H37" s="45" t="str">
        <f t="shared" si="1"/>
        <v>5.1</v>
      </c>
      <c r="I37" s="46" t="str">
        <f>B37</f>
        <v>ДРЕВЕСНЫЕ ПЕЛЛЕТЫ</v>
      </c>
      <c r="J37" s="73" t="s">
        <v>76</v>
      </c>
      <c r="K37" s="105"/>
      <c r="L37" s="106"/>
    </row>
    <row r="38" spans="1:12" s="12" customFormat="1" x14ac:dyDescent="0.15">
      <c r="A38" s="94" t="s">
        <v>88</v>
      </c>
      <c r="B38" s="46" t="s">
        <v>89</v>
      </c>
      <c r="C38" s="73" t="s">
        <v>76</v>
      </c>
      <c r="D38" s="280"/>
      <c r="E38" s="281"/>
      <c r="H38" s="45" t="str">
        <f t="shared" si="1"/>
        <v>5.2</v>
      </c>
      <c r="I38" s="46" t="str">
        <f>B38</f>
        <v>ПРОЧИЕ АГЛОМЕРАТЫ</v>
      </c>
      <c r="J38" s="73" t="s">
        <v>76</v>
      </c>
      <c r="K38" s="107"/>
      <c r="L38" s="108"/>
    </row>
    <row r="39" spans="1:12" s="12" customFormat="1" ht="14.25" x14ac:dyDescent="0.15">
      <c r="A39" s="282" t="s">
        <v>90</v>
      </c>
      <c r="B39" s="243" t="s">
        <v>91</v>
      </c>
      <c r="C39" s="239" t="s">
        <v>78</v>
      </c>
      <c r="D39" s="242">
        <v>12.7241</v>
      </c>
      <c r="E39" s="247"/>
      <c r="H39" s="45" t="str">
        <f t="shared" si="1"/>
        <v>6</v>
      </c>
      <c r="I39" s="51" t="str">
        <f t="shared" si="2"/>
        <v>ПИЛОМАТЕРИАЛЫ (ВКЛЮЧАЯ ШПАЛЫ)</v>
      </c>
      <c r="J39" s="361" t="s">
        <v>78</v>
      </c>
      <c r="K39" s="103">
        <f>D39-(D40+D41)</f>
        <v>0</v>
      </c>
      <c r="L39" s="103">
        <f>E39-(E40+E41)</f>
        <v>0</v>
      </c>
    </row>
    <row r="40" spans="1:12" s="12" customFormat="1" ht="14.25" x14ac:dyDescent="0.15">
      <c r="A40" s="283" t="s">
        <v>92</v>
      </c>
      <c r="B40" s="46" t="s">
        <v>38</v>
      </c>
      <c r="C40" s="73" t="s">
        <v>78</v>
      </c>
      <c r="D40" s="280">
        <v>3.8258000000000001</v>
      </c>
      <c r="E40" s="281"/>
      <c r="H40" s="45" t="str">
        <f t="shared" si="1"/>
        <v>6.C</v>
      </c>
      <c r="I40" s="46" t="str">
        <f t="shared" si="2"/>
        <v>Хвойные породы</v>
      </c>
      <c r="J40" s="73" t="s">
        <v>78</v>
      </c>
      <c r="K40" s="105"/>
      <c r="L40" s="106"/>
    </row>
    <row r="41" spans="1:12" s="12" customFormat="1" ht="14.25" x14ac:dyDescent="0.15">
      <c r="A41" s="283" t="s">
        <v>93</v>
      </c>
      <c r="B41" s="46" t="s">
        <v>41</v>
      </c>
      <c r="C41" s="73" t="s">
        <v>78</v>
      </c>
      <c r="D41" s="280">
        <v>8.8983000000000008</v>
      </c>
      <c r="E41" s="281"/>
      <c r="H41" s="45" t="str">
        <f t="shared" si="1"/>
        <v>6.NC</v>
      </c>
      <c r="I41" s="46" t="str">
        <f t="shared" si="2"/>
        <v>Лиственные породы</v>
      </c>
      <c r="J41" s="73" t="s">
        <v>78</v>
      </c>
      <c r="K41" s="105"/>
      <c r="L41" s="106"/>
    </row>
    <row r="42" spans="1:12" s="12" customFormat="1" ht="14.25" x14ac:dyDescent="0.15">
      <c r="A42" s="94" t="s">
        <v>94</v>
      </c>
      <c r="B42" s="48" t="s">
        <v>50</v>
      </c>
      <c r="C42" s="73" t="s">
        <v>78</v>
      </c>
      <c r="D42" s="280"/>
      <c r="E42" s="281"/>
      <c r="H42" s="45" t="str">
        <f t="shared" si="1"/>
        <v>6.NC.T</v>
      </c>
      <c r="I42" s="48" t="str">
        <f t="shared" si="2"/>
        <v>в том числе тропические породы</v>
      </c>
      <c r="J42" s="73" t="s">
        <v>78</v>
      </c>
      <c r="K42" s="107" t="str">
        <f>IF(AND(ISNUMBER(D42/D41),D42&gt;D41),"&gt; 5.NC !!","")</f>
        <v/>
      </c>
      <c r="L42" s="108" t="str">
        <f>IF(AND(ISNUMBER(E42/E41),E42&gt;E41),"&gt; 5.NC !!","")</f>
        <v/>
      </c>
    </row>
    <row r="43" spans="1:12" s="12" customFormat="1" ht="14.25" x14ac:dyDescent="0.15">
      <c r="A43" s="282" t="s">
        <v>95</v>
      </c>
      <c r="B43" s="243" t="s">
        <v>96</v>
      </c>
      <c r="C43" s="239" t="s">
        <v>78</v>
      </c>
      <c r="D43" s="242"/>
      <c r="E43" s="247"/>
      <c r="H43" s="45" t="str">
        <f t="shared" ref="H43:H46" si="5">A43</f>
        <v>7</v>
      </c>
      <c r="I43" s="51" t="str">
        <f t="shared" ref="I43:I46" si="6">B43</f>
        <v>ШПОН</v>
      </c>
      <c r="J43" s="361" t="s">
        <v>78</v>
      </c>
      <c r="K43" s="103">
        <f>D43-(D44+D45)</f>
        <v>0</v>
      </c>
      <c r="L43" s="103">
        <f>E43-(E44+E45)</f>
        <v>0</v>
      </c>
    </row>
    <row r="44" spans="1:12" s="12" customFormat="1" ht="14.25" x14ac:dyDescent="0.15">
      <c r="A44" s="283" t="s">
        <v>97</v>
      </c>
      <c r="B44" s="46" t="s">
        <v>38</v>
      </c>
      <c r="C44" s="73" t="s">
        <v>78</v>
      </c>
      <c r="D44" s="280"/>
      <c r="E44" s="281"/>
      <c r="H44" s="45" t="str">
        <f t="shared" si="5"/>
        <v>7.C</v>
      </c>
      <c r="I44" s="48" t="str">
        <f t="shared" si="6"/>
        <v>Хвойные породы</v>
      </c>
      <c r="J44" s="73" t="s">
        <v>78</v>
      </c>
      <c r="K44" s="105"/>
      <c r="L44" s="106"/>
    </row>
    <row r="45" spans="1:12" s="12" customFormat="1" ht="14.25" x14ac:dyDescent="0.15">
      <c r="A45" s="283" t="s">
        <v>98</v>
      </c>
      <c r="B45" s="46" t="s">
        <v>41</v>
      </c>
      <c r="C45" s="73" t="s">
        <v>78</v>
      </c>
      <c r="D45" s="280"/>
      <c r="E45" s="281"/>
      <c r="H45" s="45" t="str">
        <f t="shared" si="5"/>
        <v>7.NC</v>
      </c>
      <c r="I45" s="48" t="str">
        <f t="shared" si="6"/>
        <v>Лиственные породы</v>
      </c>
      <c r="J45" s="73" t="s">
        <v>78</v>
      </c>
      <c r="K45" s="105"/>
      <c r="L45" s="106"/>
    </row>
    <row r="46" spans="1:12" s="12" customFormat="1" ht="14.25" x14ac:dyDescent="0.15">
      <c r="A46" s="284" t="s">
        <v>99</v>
      </c>
      <c r="B46" s="56" t="s">
        <v>50</v>
      </c>
      <c r="C46" s="73" t="s">
        <v>78</v>
      </c>
      <c r="D46" s="280"/>
      <c r="E46" s="281"/>
      <c r="H46" s="45" t="str">
        <f t="shared" si="5"/>
        <v>7.NC.T</v>
      </c>
      <c r="I46" s="49" t="str">
        <f t="shared" si="6"/>
        <v>в том числе тропические породы</v>
      </c>
      <c r="J46" s="73" t="s">
        <v>78</v>
      </c>
      <c r="K46" s="105"/>
      <c r="L46" s="106"/>
    </row>
    <row r="47" spans="1:12" s="12" customFormat="1" ht="14.25" x14ac:dyDescent="0.15">
      <c r="A47" s="245" t="s">
        <v>100</v>
      </c>
      <c r="B47" s="238" t="s">
        <v>101</v>
      </c>
      <c r="C47" s="241" t="s">
        <v>78</v>
      </c>
      <c r="D47" s="244">
        <v>5.3999999999999999E-2</v>
      </c>
      <c r="E47" s="248"/>
      <c r="H47" s="45" t="str">
        <f t="shared" si="1"/>
        <v>8</v>
      </c>
      <c r="I47" s="51" t="str">
        <f t="shared" si="2"/>
        <v>ЛИСТОВЫЕ ДРЕВЕСНЫЕ МАТЕРИАЛЫ</v>
      </c>
      <c r="J47" s="74" t="s">
        <v>78</v>
      </c>
      <c r="K47" s="103">
        <f>D47-(D48+D52+D54)</f>
        <v>-2.2000000000000006E-3</v>
      </c>
      <c r="L47" s="103">
        <f>E47-(E48+E52+E54)</f>
        <v>0</v>
      </c>
    </row>
    <row r="48" spans="1:12" s="12" customFormat="1" ht="14.25" x14ac:dyDescent="0.15">
      <c r="A48" s="283" t="s">
        <v>102</v>
      </c>
      <c r="B48" s="46" t="s">
        <v>103</v>
      </c>
      <c r="C48" s="73" t="s">
        <v>78</v>
      </c>
      <c r="D48" s="280">
        <v>5.3999999999999999E-2</v>
      </c>
      <c r="E48" s="281"/>
      <c r="H48" s="45" t="str">
        <f t="shared" si="1"/>
        <v>8.1</v>
      </c>
      <c r="I48" s="46" t="str">
        <f t="shared" si="2"/>
        <v xml:space="preserve">ФАНЕРА  </v>
      </c>
      <c r="J48" s="73" t="s">
        <v>78</v>
      </c>
      <c r="K48" s="111">
        <f>D48-(D49+D50)</f>
        <v>0</v>
      </c>
      <c r="L48" s="111">
        <f>E48-(E49+E50)</f>
        <v>0</v>
      </c>
    </row>
    <row r="49" spans="1:12" s="12" customFormat="1" ht="14.25" x14ac:dyDescent="0.15">
      <c r="A49" s="283" t="s">
        <v>104</v>
      </c>
      <c r="B49" s="48" t="s">
        <v>38</v>
      </c>
      <c r="C49" s="73" t="s">
        <v>78</v>
      </c>
      <c r="D49" s="280"/>
      <c r="E49" s="281"/>
      <c r="H49" s="45" t="str">
        <f t="shared" si="1"/>
        <v>8.1.C</v>
      </c>
      <c r="I49" s="48" t="str">
        <f t="shared" si="2"/>
        <v>Хвойные породы</v>
      </c>
      <c r="J49" s="73" t="s">
        <v>78</v>
      </c>
      <c r="K49" s="105"/>
      <c r="L49" s="106"/>
    </row>
    <row r="50" spans="1:12" s="12" customFormat="1" ht="14.25" x14ac:dyDescent="0.15">
      <c r="A50" s="283" t="s">
        <v>105</v>
      </c>
      <c r="B50" s="48" t="s">
        <v>41</v>
      </c>
      <c r="C50" s="73" t="s">
        <v>78</v>
      </c>
      <c r="D50" s="280">
        <v>5.3999999999999999E-2</v>
      </c>
      <c r="E50" s="281"/>
      <c r="H50" s="45" t="str">
        <f t="shared" si="1"/>
        <v>8.1.NC</v>
      </c>
      <c r="I50" s="48" t="str">
        <f t="shared" si="2"/>
        <v>Лиственные породы</v>
      </c>
      <c r="J50" s="73" t="s">
        <v>78</v>
      </c>
      <c r="K50" s="105" t="s">
        <v>0</v>
      </c>
      <c r="L50" s="106"/>
    </row>
    <row r="51" spans="1:12" s="12" customFormat="1" ht="14.25" x14ac:dyDescent="0.15">
      <c r="A51" s="283" t="s">
        <v>106</v>
      </c>
      <c r="B51" s="50" t="s">
        <v>50</v>
      </c>
      <c r="C51" s="73" t="s">
        <v>78</v>
      </c>
      <c r="D51" s="280"/>
      <c r="E51" s="281"/>
      <c r="H51" s="45" t="str">
        <f t="shared" si="1"/>
        <v>8.1.NC.T</v>
      </c>
      <c r="I51" s="49" t="str">
        <f t="shared" si="2"/>
        <v>в том числе тропические породы</v>
      </c>
      <c r="J51" s="73" t="s">
        <v>78</v>
      </c>
      <c r="K51" s="105" t="str">
        <f>IF(AND(ISNUMBER(D51/D50),D51&gt;D50),"&gt; 6.1.NC !!","")</f>
        <v/>
      </c>
      <c r="L51" s="106" t="str">
        <f>IF(AND(ISNUMBER(E51/E50),E51&gt;E50),"&gt; 6.1.NC !!","")</f>
        <v/>
      </c>
    </row>
    <row r="52" spans="1:12" s="12" customFormat="1" ht="25.5" x14ac:dyDescent="0.15">
      <c r="A52" s="283" t="s">
        <v>107</v>
      </c>
      <c r="B52" s="400" t="s">
        <v>108</v>
      </c>
      <c r="C52" s="73" t="s">
        <v>78</v>
      </c>
      <c r="D52" s="280">
        <v>2.2000000000000001E-3</v>
      </c>
      <c r="E52" s="281"/>
      <c r="H52" s="45" t="str">
        <f t="shared" si="1"/>
        <v>8.2</v>
      </c>
      <c r="I52" s="483" t="str">
        <f t="shared" si="2"/>
        <v>СТРУЖЕЧНЫЕ ПЛИТЫ, ПЛИТЫ С ОРИЕНТИРОВАННОЙ СТРУЖКОЙ (OSB) И ПРОЧИЕ ПЛИТЫ ЭТОЙ КАТЕГОРИИ</v>
      </c>
      <c r="J52" s="73" t="s">
        <v>78</v>
      </c>
      <c r="K52" s="105"/>
      <c r="L52" s="106"/>
    </row>
    <row r="53" spans="1:12" s="12" customFormat="1" ht="14.25" x14ac:dyDescent="0.15">
      <c r="A53" s="283" t="s">
        <v>109</v>
      </c>
      <c r="B53" s="52" t="s">
        <v>110</v>
      </c>
      <c r="C53" s="73" t="s">
        <v>78</v>
      </c>
      <c r="D53" s="280"/>
      <c r="E53" s="281"/>
      <c r="H53" s="45" t="str">
        <f t="shared" si="1"/>
        <v>8.2.1</v>
      </c>
      <c r="I53" s="48" t="str">
        <f t="shared" si="2"/>
        <v>в том числе ПЛИТЫ С ОРИЕНТИРОВАННОЙ СТРУЖКОЙ (OSB)</v>
      </c>
      <c r="J53" s="73" t="s">
        <v>78</v>
      </c>
      <c r="K53" s="105" t="str">
        <f>IF(AND(ISNUMBER(D53/D52),D53&gt;D52),"&gt; 6.3 !!","")</f>
        <v/>
      </c>
      <c r="L53" s="106" t="str">
        <f>IF(AND(ISNUMBER(E53/E52),E53&gt;E52),"&gt; 6.3 !!","")</f>
        <v/>
      </c>
    </row>
    <row r="54" spans="1:12" s="12" customFormat="1" ht="14.25" x14ac:dyDescent="0.15">
      <c r="A54" s="283" t="s">
        <v>111</v>
      </c>
      <c r="B54" s="46" t="s">
        <v>112</v>
      </c>
      <c r="C54" s="73" t="s">
        <v>78</v>
      </c>
      <c r="D54" s="280"/>
      <c r="E54" s="281"/>
      <c r="H54" s="45" t="str">
        <f t="shared" si="1"/>
        <v>8.3</v>
      </c>
      <c r="I54" s="46" t="str">
        <f t="shared" si="2"/>
        <v>ДРЕВЕСНОВОЛОКНИСТЫЕ ПЛИТЫ</v>
      </c>
      <c r="J54" s="73" t="s">
        <v>78</v>
      </c>
      <c r="K54" s="111">
        <f>D54-(D55+D56+D57)</f>
        <v>0</v>
      </c>
      <c r="L54" s="111">
        <f>E54-(E55+E56+E57)</f>
        <v>0</v>
      </c>
    </row>
    <row r="55" spans="1:12" s="12" customFormat="1" ht="14.25" x14ac:dyDescent="0.15">
      <c r="A55" s="283" t="s">
        <v>113</v>
      </c>
      <c r="B55" s="48" t="s">
        <v>114</v>
      </c>
      <c r="C55" s="73" t="s">
        <v>78</v>
      </c>
      <c r="D55" s="280"/>
      <c r="E55" s="281"/>
      <c r="H55" s="45" t="str">
        <f t="shared" si="1"/>
        <v>8.3.1</v>
      </c>
      <c r="I55" s="48" t="str">
        <f t="shared" si="2"/>
        <v xml:space="preserve">ТВЕРДЫЕ ПЛИТЫ </v>
      </c>
      <c r="J55" s="73" t="s">
        <v>78</v>
      </c>
      <c r="K55" s="105"/>
      <c r="L55" s="106"/>
    </row>
    <row r="56" spans="1:12" s="12" customFormat="1" ht="25.5" x14ac:dyDescent="0.15">
      <c r="A56" s="283" t="s">
        <v>115</v>
      </c>
      <c r="B56" s="421" t="s">
        <v>116</v>
      </c>
      <c r="C56" s="73" t="s">
        <v>78</v>
      </c>
      <c r="D56" s="280"/>
      <c r="E56" s="281"/>
      <c r="H56" s="45" t="str">
        <f t="shared" si="1"/>
        <v>8.3.2</v>
      </c>
      <c r="I56" s="421" t="str">
        <f t="shared" si="2"/>
        <v>ДРЕВЕСНОВОЛОКНИСТЫЕ ПЛИТЫ СРЕДНЕЙ/ВЫСОКОЙ ПЛОТНОСТИ (MDF/HDF)</v>
      </c>
      <c r="J56" s="73" t="s">
        <v>78</v>
      </c>
      <c r="K56" s="105"/>
      <c r="L56" s="106"/>
    </row>
    <row r="57" spans="1:12" s="12" customFormat="1" ht="14.25" x14ac:dyDescent="0.15">
      <c r="A57" s="284" t="s">
        <v>117</v>
      </c>
      <c r="B57" s="56" t="s">
        <v>118</v>
      </c>
      <c r="C57" s="73" t="s">
        <v>78</v>
      </c>
      <c r="D57" s="280"/>
      <c r="E57" s="281"/>
      <c r="H57" s="45" t="str">
        <f t="shared" si="1"/>
        <v>8.3.3</v>
      </c>
      <c r="I57" s="53" t="str">
        <f t="shared" si="2"/>
        <v>ПРОЧИЕ ДРЕВЕСНОВОЛОКНИСТЫЕ ПЛИТЫ</v>
      </c>
      <c r="J57" s="73" t="s">
        <v>78</v>
      </c>
      <c r="K57" s="107"/>
      <c r="L57" s="108"/>
    </row>
    <row r="58" spans="1:12" s="12" customFormat="1" ht="12.75" customHeight="1" x14ac:dyDescent="0.15">
      <c r="A58" s="285" t="s">
        <v>119</v>
      </c>
      <c r="B58" s="240" t="s">
        <v>120</v>
      </c>
      <c r="C58" s="241" t="s">
        <v>76</v>
      </c>
      <c r="D58" s="244"/>
      <c r="E58" s="248"/>
      <c r="H58" s="45" t="str">
        <f t="shared" si="1"/>
        <v>9</v>
      </c>
      <c r="I58" s="51" t="str">
        <f t="shared" si="2"/>
        <v>ДРЕВЕСНАЯ МАССА</v>
      </c>
      <c r="J58" s="74" t="s">
        <v>76</v>
      </c>
      <c r="K58" s="103">
        <f>D58-(D59+D60+D64)</f>
        <v>0</v>
      </c>
      <c r="L58" s="103">
        <f>E58-(E59+E60+E64)</f>
        <v>0</v>
      </c>
    </row>
    <row r="59" spans="1:12" s="12" customFormat="1" ht="12.75" customHeight="1" x14ac:dyDescent="0.15">
      <c r="A59" s="286" t="s">
        <v>121</v>
      </c>
      <c r="B59" s="57" t="s">
        <v>122</v>
      </c>
      <c r="C59" s="74" t="s">
        <v>76</v>
      </c>
      <c r="D59" s="280"/>
      <c r="E59" s="281"/>
      <c r="H59" s="45" t="str">
        <f t="shared" si="1"/>
        <v>9.1</v>
      </c>
      <c r="I59" s="46" t="str">
        <f t="shared" si="2"/>
        <v>МЕХАНИЧЕСКАЯ ДРЕВЕСНАЯ МАССА И ПОЛУЦЕЛЛЮЛОЗА</v>
      </c>
      <c r="J59" s="74" t="s">
        <v>76</v>
      </c>
      <c r="K59" s="105"/>
      <c r="L59" s="106"/>
    </row>
    <row r="60" spans="1:12" s="12" customFormat="1" ht="12.75" customHeight="1" x14ac:dyDescent="0.15">
      <c r="A60" s="286" t="s">
        <v>123</v>
      </c>
      <c r="B60" s="46" t="s">
        <v>124</v>
      </c>
      <c r="C60" s="401" t="s">
        <v>76</v>
      </c>
      <c r="D60" s="280"/>
      <c r="E60" s="281"/>
      <c r="H60" s="45" t="str">
        <f t="shared" si="1"/>
        <v>9.2</v>
      </c>
      <c r="I60" s="46" t="str">
        <f t="shared" si="2"/>
        <v>ЦЕЛЛЮЛОЗА</v>
      </c>
      <c r="J60" s="401" t="s">
        <v>76</v>
      </c>
      <c r="K60" s="111">
        <f>D60-(D61+D63)</f>
        <v>0</v>
      </c>
      <c r="L60" s="111">
        <f>E60-(E61+E63)</f>
        <v>0</v>
      </c>
    </row>
    <row r="61" spans="1:12" s="12" customFormat="1" ht="12.75" customHeight="1" x14ac:dyDescent="0.15">
      <c r="A61" s="286" t="s">
        <v>125</v>
      </c>
      <c r="B61" s="48" t="s">
        <v>126</v>
      </c>
      <c r="C61" s="74" t="s">
        <v>76</v>
      </c>
      <c r="D61" s="280"/>
      <c r="E61" s="281"/>
      <c r="H61" s="45" t="str">
        <f t="shared" si="1"/>
        <v>9.2.1</v>
      </c>
      <c r="I61" s="48" t="str">
        <f t="shared" si="2"/>
        <v>СУЛЬФАТНАЯ ЦЕЛЛЮЛОЗА</v>
      </c>
      <c r="J61" s="74" t="s">
        <v>76</v>
      </c>
      <c r="K61" s="105"/>
      <c r="L61" s="106"/>
    </row>
    <row r="62" spans="1:12" s="12" customFormat="1" ht="12.75" customHeight="1" x14ac:dyDescent="0.15">
      <c r="A62" s="286" t="s">
        <v>127</v>
      </c>
      <c r="B62" s="49" t="s">
        <v>128</v>
      </c>
      <c r="C62" s="74" t="s">
        <v>76</v>
      </c>
      <c r="D62" s="280"/>
      <c r="E62" s="281"/>
      <c r="H62" s="45" t="str">
        <f t="shared" si="1"/>
        <v>9.2.1.1</v>
      </c>
      <c r="I62" s="49" t="str">
        <f t="shared" si="2"/>
        <v xml:space="preserve">в том числе БЕЛЕНАЯ </v>
      </c>
      <c r="J62" s="74" t="s">
        <v>76</v>
      </c>
      <c r="K62" s="105"/>
      <c r="L62" s="106"/>
    </row>
    <row r="63" spans="1:12" s="12" customFormat="1" ht="12.75" customHeight="1" x14ac:dyDescent="0.15">
      <c r="A63" s="286" t="s">
        <v>129</v>
      </c>
      <c r="B63" s="56" t="s">
        <v>130</v>
      </c>
      <c r="C63" s="74" t="s">
        <v>76</v>
      </c>
      <c r="D63" s="280"/>
      <c r="E63" s="281"/>
      <c r="H63" s="45" t="str">
        <f t="shared" si="1"/>
        <v>9.2.2</v>
      </c>
      <c r="I63" s="48" t="str">
        <f t="shared" si="2"/>
        <v>СУЛЬФИТНАЯ ЦЕЛЛЮЛОЗА</v>
      </c>
      <c r="J63" s="74" t="s">
        <v>76</v>
      </c>
      <c r="K63" s="105"/>
      <c r="L63" s="106"/>
    </row>
    <row r="64" spans="1:12" s="12" customFormat="1" ht="12.75" customHeight="1" x14ac:dyDescent="0.15">
      <c r="A64" s="284" t="s">
        <v>131</v>
      </c>
      <c r="B64" s="46" t="s">
        <v>132</v>
      </c>
      <c r="C64" s="74" t="s">
        <v>76</v>
      </c>
      <c r="D64" s="280"/>
      <c r="E64" s="281"/>
      <c r="H64" s="45" t="str">
        <f t="shared" si="1"/>
        <v>9.3</v>
      </c>
      <c r="I64" s="46" t="str">
        <f t="shared" si="2"/>
        <v>ЦЕЛЛЮЛОЗА ДЛЯ ХИМИЧЕСКОЙ ПЕРЕРАБОТКИ</v>
      </c>
      <c r="J64" s="74" t="s">
        <v>76</v>
      </c>
      <c r="K64" s="107"/>
      <c r="L64" s="108"/>
    </row>
    <row r="65" spans="1:12" s="12" customFormat="1" ht="12.75" customHeight="1" x14ac:dyDescent="0.15">
      <c r="A65" s="285" t="s">
        <v>133</v>
      </c>
      <c r="B65" s="240" t="s">
        <v>134</v>
      </c>
      <c r="C65" s="241" t="s">
        <v>76</v>
      </c>
      <c r="D65" s="244"/>
      <c r="E65" s="248"/>
      <c r="H65" s="45" t="str">
        <f t="shared" si="1"/>
        <v>10</v>
      </c>
      <c r="I65" s="51" t="str">
        <f t="shared" si="2"/>
        <v>ПРОЧИЕ ВИДЫ МАССЫ</v>
      </c>
      <c r="J65" s="74" t="s">
        <v>76</v>
      </c>
      <c r="K65" s="103">
        <f>D65-(D66+D67)</f>
        <v>0</v>
      </c>
      <c r="L65" s="104">
        <f>E65-(E66+E67)</f>
        <v>0</v>
      </c>
    </row>
    <row r="66" spans="1:12" s="12" customFormat="1" ht="12.75" customHeight="1" x14ac:dyDescent="0.15">
      <c r="A66" s="283" t="s">
        <v>135</v>
      </c>
      <c r="B66" s="54" t="s">
        <v>136</v>
      </c>
      <c r="C66" s="74" t="s">
        <v>76</v>
      </c>
      <c r="D66" s="280"/>
      <c r="E66" s="281"/>
      <c r="H66" s="45" t="str">
        <f t="shared" si="1"/>
        <v>10.1</v>
      </c>
      <c r="I66" s="54" t="str">
        <f t="shared" si="2"/>
        <v>МАССА ИЗ НЕДРЕВЕСНОГО ВОЛОКНА</v>
      </c>
      <c r="J66" s="74" t="s">
        <v>76</v>
      </c>
      <c r="K66" s="105"/>
      <c r="L66" s="106"/>
    </row>
    <row r="67" spans="1:12" s="12" customFormat="1" ht="12.75" customHeight="1" x14ac:dyDescent="0.15">
      <c r="A67" s="283" t="s">
        <v>137</v>
      </c>
      <c r="B67" s="55" t="s">
        <v>138</v>
      </c>
      <c r="C67" s="74" t="s">
        <v>76</v>
      </c>
      <c r="D67" s="280"/>
      <c r="E67" s="281"/>
      <c r="H67" s="45" t="str">
        <f t="shared" si="1"/>
        <v>10.2</v>
      </c>
      <c r="I67" s="484" t="str">
        <f t="shared" si="2"/>
        <v>МАССА ИЗ РЕКУПЕРИРОВАННОГО ВОЛОКНА</v>
      </c>
      <c r="J67" s="74" t="s">
        <v>76</v>
      </c>
      <c r="K67" s="107"/>
      <c r="L67" s="108"/>
    </row>
    <row r="68" spans="1:12" s="12" customFormat="1" ht="12.75" customHeight="1" x14ac:dyDescent="0.15">
      <c r="A68" s="246" t="s">
        <v>139</v>
      </c>
      <c r="B68" s="240" t="s">
        <v>140</v>
      </c>
      <c r="C68" s="241" t="s">
        <v>76</v>
      </c>
      <c r="D68" s="244"/>
      <c r="E68" s="248"/>
      <c r="H68" s="45" t="str">
        <f t="shared" si="1"/>
        <v>11</v>
      </c>
      <c r="I68" s="485" t="str">
        <f t="shared" si="2"/>
        <v>РЕКУПЕРИРОВАННАЯ БУМАГА (МАКУЛАТУРА)</v>
      </c>
      <c r="J68" s="74" t="s">
        <v>76</v>
      </c>
      <c r="K68" s="115"/>
      <c r="L68" s="116"/>
    </row>
    <row r="69" spans="1:12" s="12" customFormat="1" ht="12.75" customHeight="1" x14ac:dyDescent="0.15">
      <c r="A69" s="285" t="s">
        <v>141</v>
      </c>
      <c r="B69" s="240" t="s">
        <v>142</v>
      </c>
      <c r="C69" s="241" t="s">
        <v>76</v>
      </c>
      <c r="D69" s="244">
        <v>7.5858346000000001</v>
      </c>
      <c r="E69" s="248"/>
      <c r="H69" s="45" t="str">
        <f t="shared" si="1"/>
        <v>12</v>
      </c>
      <c r="I69" s="51" t="str">
        <f t="shared" si="2"/>
        <v>БУМАГА И КАРТОН</v>
      </c>
      <c r="J69" s="74" t="s">
        <v>76</v>
      </c>
      <c r="K69" s="103">
        <f>D69-(D70+D75+D76+D81)</f>
        <v>0</v>
      </c>
      <c r="L69" s="103">
        <f>E69-(E70+E75+E76+E81)</f>
        <v>0</v>
      </c>
    </row>
    <row r="70" spans="1:12" s="12" customFormat="1" ht="12.75" customHeight="1" x14ac:dyDescent="0.15">
      <c r="A70" s="286" t="s">
        <v>143</v>
      </c>
      <c r="B70" s="46" t="s">
        <v>144</v>
      </c>
      <c r="C70" s="401" t="s">
        <v>76</v>
      </c>
      <c r="D70" s="280"/>
      <c r="E70" s="281"/>
      <c r="H70" s="45" t="str">
        <f t="shared" si="1"/>
        <v>12.1</v>
      </c>
      <c r="I70" s="46" t="str">
        <f t="shared" si="2"/>
        <v>ПОЛИГРАФИЧЕСКАЯ БУМАГА</v>
      </c>
      <c r="J70" s="401" t="s">
        <v>76</v>
      </c>
      <c r="K70" s="111">
        <f>D70-(D71+D72+D73+D74)</f>
        <v>0</v>
      </c>
      <c r="L70" s="112">
        <f>E70-(E71+E72+E73+E74)</f>
        <v>0</v>
      </c>
    </row>
    <row r="71" spans="1:12" s="12" customFormat="1" ht="12.75" customHeight="1" x14ac:dyDescent="0.15">
      <c r="A71" s="286" t="s">
        <v>145</v>
      </c>
      <c r="B71" s="48" t="s">
        <v>146</v>
      </c>
      <c r="C71" s="401" t="s">
        <v>76</v>
      </c>
      <c r="D71" s="280"/>
      <c r="E71" s="281"/>
      <c r="H71" s="45" t="str">
        <f t="shared" si="1"/>
        <v>12.1.1</v>
      </c>
      <c r="I71" s="48" t="str">
        <f t="shared" si="2"/>
        <v>ГАЗЕТНАЯ БУМАГА</v>
      </c>
      <c r="J71" s="401" t="s">
        <v>76</v>
      </c>
      <c r="K71" s="105"/>
      <c r="L71" s="106"/>
    </row>
    <row r="72" spans="1:12" s="12" customFormat="1" ht="12.75" customHeight="1" x14ac:dyDescent="0.15">
      <c r="A72" s="286" t="s">
        <v>147</v>
      </c>
      <c r="B72" s="48" t="s">
        <v>148</v>
      </c>
      <c r="C72" s="401" t="s">
        <v>76</v>
      </c>
      <c r="D72" s="280"/>
      <c r="E72" s="281"/>
      <c r="H72" s="45" t="str">
        <f t="shared" si="1"/>
        <v>12.1.2</v>
      </c>
      <c r="I72" s="48" t="str">
        <f t="shared" si="2"/>
        <v>НЕМЕЛОВАННАЯ БУМАГА С СОДЕРЖАНИЕМ ДРЕВЕСНОЙ МАССЫ</v>
      </c>
      <c r="J72" s="401" t="s">
        <v>76</v>
      </c>
      <c r="K72" s="105"/>
      <c r="L72" s="106"/>
    </row>
    <row r="73" spans="1:12" s="12" customFormat="1" ht="12.75" customHeight="1" x14ac:dyDescent="0.15">
      <c r="A73" s="286" t="s">
        <v>149</v>
      </c>
      <c r="B73" s="48" t="s">
        <v>150</v>
      </c>
      <c r="C73" s="401" t="s">
        <v>76</v>
      </c>
      <c r="D73" s="280"/>
      <c r="E73" s="281"/>
      <c r="H73" s="45" t="str">
        <f t="shared" si="1"/>
        <v>12.1.3</v>
      </c>
      <c r="I73" s="48" t="str">
        <f t="shared" si="2"/>
        <v>НЕМЕЛОВАННАЯ БУМАГА БЕЗ СОДЕРЖАНИЯ ДРЕВЕСНОЙ МАССЫ</v>
      </c>
      <c r="J73" s="401" t="s">
        <v>76</v>
      </c>
      <c r="K73" s="105"/>
      <c r="L73" s="106"/>
    </row>
    <row r="74" spans="1:12" s="12" customFormat="1" ht="12.75" customHeight="1" x14ac:dyDescent="0.15">
      <c r="A74" s="286" t="s">
        <v>151</v>
      </c>
      <c r="B74" s="56" t="s">
        <v>152</v>
      </c>
      <c r="C74" s="401" t="s">
        <v>76</v>
      </c>
      <c r="D74" s="280"/>
      <c r="E74" s="281"/>
      <c r="H74" s="45" t="str">
        <f t="shared" si="1"/>
        <v>12.1.4</v>
      </c>
      <c r="I74" s="48" t="str">
        <f t="shared" si="2"/>
        <v>МЕЛОВАННАЯ БУМАГА</v>
      </c>
      <c r="J74" s="401" t="s">
        <v>76</v>
      </c>
      <c r="K74" s="105"/>
      <c r="L74" s="106"/>
    </row>
    <row r="75" spans="1:12" s="12" customFormat="1" ht="12.75" customHeight="1" x14ac:dyDescent="0.15">
      <c r="A75" s="286">
        <v>12.2</v>
      </c>
      <c r="B75" s="57" t="s">
        <v>153</v>
      </c>
      <c r="C75" s="401" t="s">
        <v>76</v>
      </c>
      <c r="D75" s="280">
        <v>5.4498346</v>
      </c>
      <c r="E75" s="281"/>
      <c r="H75" s="45">
        <f t="shared" si="1"/>
        <v>12.2</v>
      </c>
      <c r="I75" s="46" t="str">
        <f t="shared" si="2"/>
        <v>БЫТОВАЯ И ГИГИЕНИЧЕСКАЯ БУМАГА</v>
      </c>
      <c r="J75" s="401" t="s">
        <v>76</v>
      </c>
      <c r="K75" s="105"/>
      <c r="L75" s="106"/>
    </row>
    <row r="76" spans="1:12" s="12" customFormat="1" ht="12.75" customHeight="1" x14ac:dyDescent="0.15">
      <c r="A76" s="286">
        <v>12.3</v>
      </c>
      <c r="B76" s="46" t="s">
        <v>154</v>
      </c>
      <c r="C76" s="401" t="s">
        <v>76</v>
      </c>
      <c r="D76" s="280">
        <v>2.1360000000000001</v>
      </c>
      <c r="E76" s="281"/>
      <c r="H76" s="45">
        <f t="shared" si="1"/>
        <v>12.3</v>
      </c>
      <c r="I76" s="46" t="str">
        <f t="shared" si="2"/>
        <v>УПАКОВОЧНЫЕ МАТЕРИАЛЫ</v>
      </c>
      <c r="J76" s="401" t="s">
        <v>76</v>
      </c>
      <c r="K76" s="111">
        <f>D76-(D77+D78+D79+D80)</f>
        <v>0</v>
      </c>
      <c r="L76" s="111">
        <f>E76-(E77+E78+E79+E80)</f>
        <v>0</v>
      </c>
    </row>
    <row r="77" spans="1:12" s="12" customFormat="1" ht="12.75" customHeight="1" x14ac:dyDescent="0.15">
      <c r="A77" s="286" t="s">
        <v>155</v>
      </c>
      <c r="B77" s="48" t="s">
        <v>156</v>
      </c>
      <c r="C77" s="401" t="s">
        <v>76</v>
      </c>
      <c r="D77" s="280"/>
      <c r="E77" s="281"/>
      <c r="H77" s="45" t="str">
        <f t="shared" si="1"/>
        <v>12.3.1</v>
      </c>
      <c r="I77" s="48" t="str">
        <f t="shared" si="2"/>
        <v>КАРТОНАЖНЫЕ МАТЕРИАЛЫ</v>
      </c>
      <c r="J77" s="401" t="s">
        <v>76</v>
      </c>
      <c r="K77" s="105"/>
      <c r="L77" s="106"/>
    </row>
    <row r="78" spans="1:12" s="12" customFormat="1" ht="12.75" customHeight="1" x14ac:dyDescent="0.15">
      <c r="A78" s="286" t="s">
        <v>157</v>
      </c>
      <c r="B78" s="48" t="s">
        <v>158</v>
      </c>
      <c r="C78" s="401" t="s">
        <v>76</v>
      </c>
      <c r="D78" s="280">
        <v>2.1360000000000001</v>
      </c>
      <c r="E78" s="281"/>
      <c r="H78" s="45" t="str">
        <f t="shared" si="1"/>
        <v>12.3.2</v>
      </c>
      <c r="I78" s="48" t="str">
        <f>B78</f>
        <v>КОРОБОЧНЫЙ КАРТОН</v>
      </c>
      <c r="J78" s="401" t="s">
        <v>76</v>
      </c>
      <c r="K78" s="105"/>
      <c r="L78" s="106"/>
    </row>
    <row r="79" spans="1:12" s="12" customFormat="1" ht="12.75" customHeight="1" x14ac:dyDescent="0.15">
      <c r="A79" s="286" t="s">
        <v>159</v>
      </c>
      <c r="B79" s="48" t="s">
        <v>160</v>
      </c>
      <c r="C79" s="401" t="s">
        <v>76</v>
      </c>
      <c r="D79" s="287"/>
      <c r="E79" s="288"/>
      <c r="H79" s="45" t="str">
        <f>A79</f>
        <v>12.3.3</v>
      </c>
      <c r="I79" s="48" t="str">
        <f>B79</f>
        <v>ОБЕРТОЧНАЯ БУМАГА</v>
      </c>
      <c r="J79" s="401" t="s">
        <v>76</v>
      </c>
      <c r="K79" s="105"/>
      <c r="L79" s="106"/>
    </row>
    <row r="80" spans="1:12" s="12" customFormat="1" ht="27" customHeight="1" x14ac:dyDescent="0.15">
      <c r="A80" s="286" t="s">
        <v>161</v>
      </c>
      <c r="B80" s="403" t="s">
        <v>162</v>
      </c>
      <c r="C80" s="401" t="s">
        <v>76</v>
      </c>
      <c r="D80" s="287"/>
      <c r="E80" s="288"/>
      <c r="H80" s="45" t="str">
        <f>A80</f>
        <v>12.3.4</v>
      </c>
      <c r="I80" s="421" t="str">
        <f>B80</f>
        <v>ПРОЧИЕ СОРТА БУМАГИ, ИСПОЛЬЗУЕМЫЕ ГЛАВНЫМ ОБРАЗОМ ДЛЯ УПАКОВКИ</v>
      </c>
      <c r="J80" s="401" t="s">
        <v>76</v>
      </c>
      <c r="K80" s="105"/>
      <c r="L80" s="106"/>
    </row>
    <row r="81" spans="1:17" s="12" customFormat="1" ht="27" customHeight="1" thickBot="1" x14ac:dyDescent="0.2">
      <c r="A81" s="289">
        <v>12.4</v>
      </c>
      <c r="B81" s="402" t="s">
        <v>163</v>
      </c>
      <c r="C81" s="428" t="s">
        <v>76</v>
      </c>
      <c r="D81" s="290"/>
      <c r="E81" s="291"/>
      <c r="H81" s="117">
        <f>A81</f>
        <v>12.4</v>
      </c>
      <c r="I81" s="402" t="str">
        <f>B81</f>
        <v>ПРОЧИЕ СОРТА БУМАГИ И КАРТОНА (НЕ ВКЛЮЧЕННЫЕ В ДРУГИЕ КАТЕГОРИИ)</v>
      </c>
      <c r="J81" s="428" t="s">
        <v>76</v>
      </c>
      <c r="K81" s="107"/>
      <c r="L81" s="108"/>
    </row>
    <row r="82" spans="1:17" s="12" customFormat="1" ht="13.15" customHeight="1" x14ac:dyDescent="0.15">
      <c r="A82" s="135"/>
      <c r="B82" s="135" t="s">
        <v>164</v>
      </c>
      <c r="C82" s="135"/>
      <c r="D82" s="486"/>
      <c r="E82" s="21"/>
      <c r="H82" s="19" t="s">
        <v>0</v>
      </c>
      <c r="I82" s="135"/>
    </row>
    <row r="83" spans="1:17" s="12" customFormat="1" ht="12.75" customHeight="1" x14ac:dyDescent="0.15">
      <c r="A83" s="135"/>
      <c r="B83" s="135" t="s">
        <v>165</v>
      </c>
      <c r="C83" s="135"/>
      <c r="D83" s="486"/>
      <c r="E83" s="21"/>
      <c r="H83" s="19" t="s">
        <v>0</v>
      </c>
    </row>
    <row r="84" spans="1:17" ht="12.75" customHeight="1" x14ac:dyDescent="0.2">
      <c r="A84" s="6"/>
      <c r="B84" s="135" t="s">
        <v>166</v>
      </c>
      <c r="H84" s="19" t="s">
        <v>0</v>
      </c>
      <c r="Q84" s="12"/>
    </row>
    <row r="85" spans="1:17" ht="12.75" customHeight="1" x14ac:dyDescent="0.2">
      <c r="A85" s="6"/>
      <c r="H85" s="19" t="s">
        <v>0</v>
      </c>
    </row>
    <row r="86" spans="1:17" ht="12.75" customHeight="1" x14ac:dyDescent="0.2">
      <c r="A86" s="6"/>
      <c r="B86" s="6" t="s">
        <v>167</v>
      </c>
      <c r="H86" s="19" t="s">
        <v>0</v>
      </c>
    </row>
    <row r="87" spans="1:17" ht="12.75" customHeight="1" x14ac:dyDescent="0.2">
      <c r="A87" s="6"/>
      <c r="B87" s="6" t="s">
        <v>168</v>
      </c>
    </row>
    <row r="88" spans="1:17" ht="12.75" customHeight="1" x14ac:dyDescent="0.2">
      <c r="A88" s="6"/>
      <c r="B88" s="6" t="s">
        <v>169</v>
      </c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11" t="s">
        <v>0</v>
      </c>
      <c r="AJ107" s="11" t="s">
        <v>0</v>
      </c>
      <c r="AK107" s="11" t="s">
        <v>0</v>
      </c>
      <c r="AL107" s="11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7" orientation="portrait" horizontalDpi="300" verticalDpi="300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T101"/>
  <sheetViews>
    <sheetView showGridLines="0" zoomScale="85" zoomScaleNormal="85" zoomScaleSheetLayoutView="160" workbookViewId="0">
      <selection activeCell="D28" sqref="D28"/>
    </sheetView>
  </sheetViews>
  <sheetFormatPr defaultColWidth="9.625" defaultRowHeight="12.75" customHeight="1" x14ac:dyDescent="0.2"/>
  <cols>
    <col min="1" max="1" width="8.25" style="5" customWidth="1"/>
    <col min="2" max="2" width="74.625" style="6" customWidth="1"/>
    <col min="3" max="3" width="13.375" style="410" customWidth="1"/>
    <col min="4" max="11" width="16" style="6" customWidth="1"/>
    <col min="12" max="12" width="9.625" style="14"/>
    <col min="13" max="13" width="9.625" style="14" customWidth="1"/>
    <col min="14" max="14" width="9.375" style="6" customWidth="1"/>
    <col min="15" max="15" width="75.25" style="6" customWidth="1"/>
    <col min="16" max="16" width="12.75" style="6" customWidth="1"/>
    <col min="17" max="26" width="10.75" style="6" customWidth="1"/>
    <col min="27" max="27" width="74.375" style="6" customWidth="1"/>
    <col min="28" max="28" width="13" style="6" customWidth="1"/>
    <col min="29" max="29" width="14.375" style="6" customWidth="1"/>
    <col min="30" max="30" width="12.875" style="6" customWidth="1"/>
    <col min="31" max="31" width="12.625" style="6" customWidth="1"/>
    <col min="32" max="32" width="10.875" style="6" customWidth="1"/>
    <col min="33" max="33" width="12.625" style="6" customWidth="1"/>
    <col min="34" max="34" width="1.625" style="6" customWidth="1"/>
    <col min="35" max="35" width="12.625" style="6" customWidth="1"/>
    <col min="36" max="36" width="1.625" style="6" customWidth="1"/>
    <col min="37" max="37" width="12.625" style="6" customWidth="1"/>
    <col min="38" max="38" width="1.625" style="6" customWidth="1"/>
    <col min="39" max="39" width="12.625" style="6" customWidth="1"/>
    <col min="40" max="40" width="1.625" style="6" customWidth="1"/>
    <col min="41" max="41" width="12.625" style="6" customWidth="1"/>
    <col min="42" max="42" width="1.625" style="6" customWidth="1"/>
    <col min="43" max="43" width="12.625" style="6" customWidth="1"/>
    <col min="44" max="44" width="1.625" style="6" customWidth="1"/>
    <col min="45" max="45" width="12.625" style="6" customWidth="1"/>
    <col min="46" max="46" width="1.625" style="6" customWidth="1"/>
    <col min="47" max="16384" width="9.625" style="6"/>
  </cols>
  <sheetData>
    <row r="1" spans="1:2594" s="41" customFormat="1" ht="4.5" customHeight="1" thickBot="1" x14ac:dyDescent="0.25">
      <c r="A1" s="429"/>
      <c r="B1" s="430"/>
      <c r="C1" s="431"/>
      <c r="D1" s="430"/>
      <c r="E1" s="430"/>
      <c r="F1" s="430"/>
      <c r="G1" s="430"/>
      <c r="H1" s="430"/>
      <c r="I1" s="430"/>
      <c r="J1" s="430"/>
      <c r="K1" s="432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594" ht="15" customHeight="1" thickTop="1" x14ac:dyDescent="0.25">
      <c r="A2" s="433"/>
      <c r="B2" s="93"/>
      <c r="C2" s="593" t="s">
        <v>170</v>
      </c>
      <c r="D2" s="593"/>
      <c r="E2" s="593"/>
      <c r="F2" s="594"/>
      <c r="G2" s="362" t="s">
        <v>1</v>
      </c>
      <c r="H2" s="589" t="s">
        <v>0</v>
      </c>
      <c r="I2" s="589"/>
      <c r="J2" s="362" t="s">
        <v>171</v>
      </c>
      <c r="K2" s="487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594" ht="15" customHeight="1" x14ac:dyDescent="0.25">
      <c r="A3" s="16"/>
      <c r="B3" s="14"/>
      <c r="C3" s="595"/>
      <c r="D3" s="595"/>
      <c r="E3" s="595"/>
      <c r="F3" s="596"/>
      <c r="G3" s="363" t="s">
        <v>172</v>
      </c>
      <c r="H3" s="488"/>
      <c r="I3" s="489"/>
      <c r="J3" s="489"/>
      <c r="K3" s="49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594" ht="17.100000000000001" customHeight="1" x14ac:dyDescent="0.25">
      <c r="A4" s="16"/>
      <c r="B4" s="14"/>
      <c r="C4" s="597" t="s">
        <v>11</v>
      </c>
      <c r="D4" s="597"/>
      <c r="E4" s="597"/>
      <c r="F4" s="567"/>
      <c r="G4" s="363" t="s">
        <v>5</v>
      </c>
      <c r="H4" s="489"/>
      <c r="I4" s="489"/>
      <c r="J4" s="489"/>
      <c r="K4" s="49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604" t="s">
        <v>173</v>
      </c>
      <c r="AA4" s="604"/>
      <c r="AB4" s="604"/>
    </row>
    <row r="5" spans="1:2594" ht="17.100000000000001" customHeight="1" x14ac:dyDescent="0.45">
      <c r="A5" s="16"/>
      <c r="B5" s="62" t="s">
        <v>0</v>
      </c>
      <c r="C5" s="598" t="s">
        <v>174</v>
      </c>
      <c r="D5" s="598"/>
      <c r="E5" s="598"/>
      <c r="F5" s="599"/>
      <c r="G5" s="363" t="s">
        <v>12</v>
      </c>
      <c r="H5" s="489"/>
      <c r="I5" s="491"/>
      <c r="J5" s="492" t="s">
        <v>175</v>
      </c>
      <c r="K5" s="490"/>
      <c r="N5" s="14"/>
      <c r="O5" s="420" t="s">
        <v>13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604"/>
      <c r="AA5" s="604"/>
      <c r="AB5" s="604"/>
    </row>
    <row r="6" spans="1:2594" ht="17.100000000000001" customHeight="1" thickBot="1" x14ac:dyDescent="0.4">
      <c r="A6" s="16"/>
      <c r="B6" s="119"/>
      <c r="C6" s="118"/>
      <c r="D6" s="120"/>
      <c r="E6" s="120"/>
      <c r="F6" s="14"/>
      <c r="G6" s="363" t="s">
        <v>16</v>
      </c>
      <c r="H6" s="489"/>
      <c r="I6" s="489"/>
      <c r="J6" s="489"/>
      <c r="K6" s="490"/>
      <c r="N6" s="14"/>
      <c r="O6" s="14"/>
      <c r="P6" s="14"/>
      <c r="Q6" s="14"/>
      <c r="R6" s="14"/>
      <c r="S6" s="14"/>
      <c r="T6" s="123" t="str">
        <f>G2</f>
        <v>Страна:</v>
      </c>
      <c r="U6" s="600" t="str">
        <f>H2</f>
        <v xml:space="preserve"> </v>
      </c>
      <c r="V6" s="600"/>
      <c r="W6" s="600"/>
      <c r="X6" s="600"/>
      <c r="Y6" s="152"/>
      <c r="Z6" s="152"/>
      <c r="AA6" s="152"/>
      <c r="AC6" s="171" t="str">
        <f>G2</f>
        <v>Страна:</v>
      </c>
      <c r="AD6" s="151" t="str">
        <f>H2</f>
        <v xml:space="preserve"> </v>
      </c>
    </row>
    <row r="7" spans="1:2594" ht="16.5" customHeight="1" x14ac:dyDescent="0.3">
      <c r="A7" s="58"/>
      <c r="B7" s="603" t="s">
        <v>176</v>
      </c>
      <c r="C7" s="603"/>
      <c r="D7" s="603"/>
      <c r="E7" s="175" t="s">
        <v>177</v>
      </c>
      <c r="F7" s="136" t="s">
        <v>0</v>
      </c>
      <c r="G7" s="76" t="s">
        <v>0</v>
      </c>
      <c r="H7" s="121"/>
      <c r="I7" s="121"/>
      <c r="J7" s="122"/>
      <c r="K7" s="434"/>
      <c r="N7" s="385"/>
      <c r="O7" s="386" t="s">
        <v>174</v>
      </c>
      <c r="P7" s="387"/>
      <c r="Q7" s="601" t="s">
        <v>14</v>
      </c>
      <c r="R7" s="601"/>
      <c r="S7" s="601"/>
      <c r="T7" s="601"/>
      <c r="U7" s="601"/>
      <c r="V7" s="601"/>
      <c r="W7" s="601"/>
      <c r="X7" s="602"/>
      <c r="Y7" s="148"/>
      <c r="Z7" s="155"/>
      <c r="AA7" s="143"/>
      <c r="AB7" s="156"/>
      <c r="AC7" s="157"/>
      <c r="AD7" s="158"/>
    </row>
    <row r="8" spans="1:2594" s="10" customFormat="1" ht="13.5" customHeight="1" x14ac:dyDescent="0.25">
      <c r="A8" s="435" t="s">
        <v>18</v>
      </c>
      <c r="B8" s="493" t="s">
        <v>0</v>
      </c>
      <c r="C8" s="67" t="s">
        <v>20</v>
      </c>
      <c r="D8" s="584" t="s">
        <v>178</v>
      </c>
      <c r="E8" s="585"/>
      <c r="F8" s="586"/>
      <c r="G8" s="587"/>
      <c r="H8" s="586" t="s">
        <v>179</v>
      </c>
      <c r="I8" s="586"/>
      <c r="J8" s="586"/>
      <c r="K8" s="590"/>
      <c r="L8" s="494"/>
      <c r="M8" s="494"/>
      <c r="N8" s="68" t="str">
        <f>A8</f>
        <v>Код</v>
      </c>
      <c r="O8" s="44"/>
      <c r="P8" s="70"/>
      <c r="Q8" s="585" t="str">
        <f>D8</f>
        <v>ИМПОРТ</v>
      </c>
      <c r="R8" s="585"/>
      <c r="S8" s="585"/>
      <c r="T8" s="587"/>
      <c r="U8" s="586" t="str">
        <f>H8</f>
        <v>ЭКСПОРТ</v>
      </c>
      <c r="V8" s="586" t="s">
        <v>0</v>
      </c>
      <c r="W8" s="586" t="s">
        <v>0</v>
      </c>
      <c r="X8" s="587" t="s">
        <v>0</v>
      </c>
      <c r="Y8" s="144"/>
      <c r="Z8" s="418" t="str">
        <f>A8</f>
        <v>Код</v>
      </c>
      <c r="AA8" s="144"/>
      <c r="AB8" s="159" t="s">
        <v>0</v>
      </c>
      <c r="AC8" s="591" t="s">
        <v>180</v>
      </c>
      <c r="AD8" s="592"/>
      <c r="AE8" s="10" t="s">
        <v>0</v>
      </c>
    </row>
    <row r="9" spans="1:2594" ht="11.25" customHeight="1" x14ac:dyDescent="0.25">
      <c r="A9" s="435" t="s">
        <v>23</v>
      </c>
      <c r="B9" s="31" t="s">
        <v>19</v>
      </c>
      <c r="C9" s="68" t="s">
        <v>181</v>
      </c>
      <c r="D9" s="583">
        <v>2019</v>
      </c>
      <c r="E9" s="582"/>
      <c r="F9" s="583">
        <f>D9+1</f>
        <v>2020</v>
      </c>
      <c r="G9" s="582"/>
      <c r="H9" s="581">
        <f>D9</f>
        <v>2019</v>
      </c>
      <c r="I9" s="582"/>
      <c r="J9" s="583">
        <f>F9</f>
        <v>2020</v>
      </c>
      <c r="K9" s="588"/>
      <c r="N9" s="388" t="str">
        <f>A9</f>
        <v>товара</v>
      </c>
      <c r="O9" s="44"/>
      <c r="P9" s="72"/>
      <c r="Q9" s="581">
        <f>D9</f>
        <v>2019</v>
      </c>
      <c r="R9" s="582" t="s">
        <v>0</v>
      </c>
      <c r="S9" s="583">
        <f>F9</f>
        <v>2020</v>
      </c>
      <c r="T9" s="582" t="s">
        <v>0</v>
      </c>
      <c r="U9" s="581">
        <f>H9</f>
        <v>2019</v>
      </c>
      <c r="V9" s="582" t="s">
        <v>0</v>
      </c>
      <c r="W9" s="583">
        <f>J9</f>
        <v>2020</v>
      </c>
      <c r="X9" s="582" t="s">
        <v>0</v>
      </c>
      <c r="Y9" s="71"/>
      <c r="Z9" s="419" t="str">
        <f>A9</f>
        <v>товара</v>
      </c>
      <c r="AA9" s="71"/>
      <c r="AB9" s="159" t="s">
        <v>0</v>
      </c>
      <c r="AC9" s="383">
        <f>H9</f>
        <v>2019</v>
      </c>
      <c r="AD9" s="425">
        <f>F9</f>
        <v>2020</v>
      </c>
      <c r="AE9" s="6" t="s">
        <v>0</v>
      </c>
    </row>
    <row r="10" spans="1:2594" ht="14.25" customHeight="1" x14ac:dyDescent="0.2">
      <c r="A10" s="436" t="s">
        <v>0</v>
      </c>
      <c r="B10" s="495"/>
      <c r="C10" s="37" t="s">
        <v>0</v>
      </c>
      <c r="D10" s="92" t="s">
        <v>24</v>
      </c>
      <c r="E10" s="92" t="s">
        <v>182</v>
      </c>
      <c r="F10" s="92" t="s">
        <v>24</v>
      </c>
      <c r="G10" s="92" t="s">
        <v>182</v>
      </c>
      <c r="H10" s="92" t="s">
        <v>24</v>
      </c>
      <c r="I10" s="92" t="s">
        <v>182</v>
      </c>
      <c r="J10" s="92" t="s">
        <v>24</v>
      </c>
      <c r="K10" s="437" t="s">
        <v>182</v>
      </c>
      <c r="N10" s="389" t="str">
        <f>A10</f>
        <v xml:space="preserve"> </v>
      </c>
      <c r="O10" s="218"/>
      <c r="P10" s="86"/>
      <c r="Q10" s="71" t="str">
        <f>D10</f>
        <v>Объем</v>
      </c>
      <c r="R10" s="67" t="str">
        <f>E10</f>
        <v>Стоимость</v>
      </c>
      <c r="S10" s="31" t="str">
        <f>F10</f>
        <v>Объем</v>
      </c>
      <c r="T10" s="67" t="str">
        <f>G10</f>
        <v>Стоимость</v>
      </c>
      <c r="U10" s="32" t="str">
        <f>H10</f>
        <v>Объем</v>
      </c>
      <c r="V10" s="67" t="str">
        <f>I10</f>
        <v>Стоимость</v>
      </c>
      <c r="W10" s="31" t="str">
        <f>J10</f>
        <v>Объем</v>
      </c>
      <c r="X10" s="67" t="str">
        <f>K10</f>
        <v>Стоимость</v>
      </c>
      <c r="Y10" s="71"/>
      <c r="Z10" s="191" t="str">
        <f>A10</f>
        <v xml:space="preserve"> </v>
      </c>
      <c r="AA10" s="147"/>
      <c r="AB10" s="154" t="s">
        <v>0</v>
      </c>
      <c r="AC10" s="188"/>
      <c r="AD10" s="189"/>
    </row>
    <row r="11" spans="1:2594" s="79" customFormat="1" ht="15" customHeight="1" x14ac:dyDescent="0.15">
      <c r="A11" s="245">
        <v>1</v>
      </c>
      <c r="B11" s="77" t="s">
        <v>31</v>
      </c>
      <c r="C11" s="239" t="s">
        <v>32</v>
      </c>
      <c r="D11" s="213"/>
      <c r="E11" s="213"/>
      <c r="F11" s="213"/>
      <c r="G11" s="213"/>
      <c r="H11" s="213"/>
      <c r="I11" s="213"/>
      <c r="J11" s="213"/>
      <c r="K11" s="438"/>
      <c r="L11" s="135"/>
      <c r="M11" s="135"/>
      <c r="N11" s="238">
        <f t="shared" ref="N11:O18" si="0">A11</f>
        <v>1</v>
      </c>
      <c r="O11" s="77" t="str">
        <f t="shared" si="0"/>
        <v>КРУГЛЫЙ ЛЕС (НЕОБРАБОТАННЫЕ ЛЕСОМАТЕРИАЛЫ)</v>
      </c>
      <c r="P11" s="239" t="s">
        <v>32</v>
      </c>
      <c r="Q11" s="124">
        <f>D11-(D12+D15)</f>
        <v>0</v>
      </c>
      <c r="R11" s="125">
        <f t="shared" ref="R11:X11" si="1">E11-(E12+E15)</f>
        <v>0</v>
      </c>
      <c r="S11" s="125">
        <f t="shared" si="1"/>
        <v>0</v>
      </c>
      <c r="T11" s="125">
        <f t="shared" si="1"/>
        <v>0</v>
      </c>
      <c r="U11" s="125">
        <f t="shared" si="1"/>
        <v>0</v>
      </c>
      <c r="V11" s="125">
        <f t="shared" si="1"/>
        <v>0</v>
      </c>
      <c r="W11" s="125">
        <f t="shared" si="1"/>
        <v>0</v>
      </c>
      <c r="X11" s="390">
        <f t="shared" si="1"/>
        <v>0</v>
      </c>
      <c r="Y11" s="153"/>
      <c r="Z11" s="161">
        <f>A11</f>
        <v>1</v>
      </c>
      <c r="AA11" s="77" t="str">
        <f t="shared" ref="AA11:AA20" si="2">B11</f>
        <v>КРУГЛЫЙ ЛЕС (НЕОБРАБОТАННЫЕ ЛЕСОМАТЕРИАЛЫ)</v>
      </c>
      <c r="AB11" s="239" t="s">
        <v>32</v>
      </c>
      <c r="AC11" s="163">
        <f>IF(ISNUMBER('CB1-Производство'!D13+D11-H11),'CB1-Производство'!D13+D11-H11,IF(ISNUMBER(H11-D11),"NT " &amp; H11-D11,"…"))</f>
        <v>485</v>
      </c>
      <c r="AD11" s="164">
        <f>IF(ISNUMBER('CB1-Производство'!E13+F11-J11),'CB1-Производство'!E13+F11-J11,IF(ISNUMBER(J11-F11),"NT " &amp; J11-F11,"…"))</f>
        <v>499</v>
      </c>
      <c r="AE11" s="273" t="s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</row>
    <row r="12" spans="1:2594" s="12" customFormat="1" ht="30" x14ac:dyDescent="0.15">
      <c r="A12" s="283">
        <v>1.1000000000000001</v>
      </c>
      <c r="B12" s="399" t="s">
        <v>35</v>
      </c>
      <c r="C12" s="73" t="s">
        <v>32</v>
      </c>
      <c r="D12" s="34"/>
      <c r="E12" s="34"/>
      <c r="F12" s="34"/>
      <c r="G12" s="34"/>
      <c r="H12" s="214"/>
      <c r="I12" s="34"/>
      <c r="J12" s="34"/>
      <c r="K12" s="439"/>
      <c r="L12" s="135"/>
      <c r="M12" s="135"/>
      <c r="N12" s="45">
        <f t="shared" si="0"/>
        <v>1.1000000000000001</v>
      </c>
      <c r="O12" s="269" t="str">
        <f t="shared" si="0"/>
        <v>ТОПЛИВНАЯ ДРЕВЕСИНА (ВКЛЮЧАЯ ДРЕВЕСИНУ ДЛЯ ПРОИЗВОДСТВА ДРЕВЕСНОГО УГЛЯ)</v>
      </c>
      <c r="P12" s="73" t="s">
        <v>32</v>
      </c>
      <c r="Q12" s="109">
        <f>D12-(D13+D14)</f>
        <v>0</v>
      </c>
      <c r="R12" s="105">
        <f t="shared" ref="R12:X12" si="3">E12-(E13+E14)</f>
        <v>0</v>
      </c>
      <c r="S12" s="105">
        <f t="shared" si="3"/>
        <v>0</v>
      </c>
      <c r="T12" s="105">
        <f t="shared" si="3"/>
        <v>0</v>
      </c>
      <c r="U12" s="105">
        <f t="shared" si="3"/>
        <v>0</v>
      </c>
      <c r="V12" s="105">
        <f t="shared" si="3"/>
        <v>0</v>
      </c>
      <c r="W12" s="105">
        <f t="shared" si="3"/>
        <v>0</v>
      </c>
      <c r="X12" s="106">
        <f t="shared" si="3"/>
        <v>0</v>
      </c>
      <c r="Y12" s="135"/>
      <c r="Z12" s="192">
        <f t="shared" ref="Z12:AA69" si="4">A12</f>
        <v>1.1000000000000001</v>
      </c>
      <c r="AA12" s="269" t="str">
        <f t="shared" si="2"/>
        <v>ТОПЛИВНАЯ ДРЕВЕСИНА (ВКЛЮЧАЯ ДРЕВЕСИНУ ДЛЯ ПРОИЗВОДСТВА ДРЕВЕСНОГО УГЛЯ)</v>
      </c>
      <c r="AB12" s="73" t="s">
        <v>32</v>
      </c>
      <c r="AC12" s="190">
        <f>IF(ISNUMBER('CB1-Производство'!D14+D12-H12),'CB1-Производство'!D14+D12-H12,IF(ISNUMBER(H12-D12),"NT " &amp; H12-D12,"…"))</f>
        <v>441</v>
      </c>
      <c r="AD12" s="174">
        <f>IF(ISNUMBER('CB1-Производство'!E14+F12-J12),'CB1-Производство'!E14+F12-J12,IF(ISNUMBER(J12-F12),"NT " &amp; J12-F12,"…"))</f>
        <v>454</v>
      </c>
    </row>
    <row r="13" spans="1:2594" s="12" customFormat="1" ht="15" customHeight="1" x14ac:dyDescent="0.15">
      <c r="A13" s="283" t="s">
        <v>37</v>
      </c>
      <c r="B13" s="53" t="s">
        <v>38</v>
      </c>
      <c r="C13" s="73" t="s">
        <v>32</v>
      </c>
      <c r="D13" s="34"/>
      <c r="E13" s="34"/>
      <c r="F13" s="34"/>
      <c r="G13" s="36"/>
      <c r="H13" s="34"/>
      <c r="I13" s="34"/>
      <c r="J13" s="34"/>
      <c r="K13" s="440"/>
      <c r="L13" s="135"/>
      <c r="M13" s="135"/>
      <c r="N13" s="45" t="str">
        <f t="shared" ref="N13:N14" si="5">A13</f>
        <v>1.1.C</v>
      </c>
      <c r="O13" s="25" t="str">
        <f t="shared" ref="O13:O14" si="6">B13</f>
        <v>Хвойные породы</v>
      </c>
      <c r="P13" s="73" t="s">
        <v>32</v>
      </c>
      <c r="Q13" s="105"/>
      <c r="R13" s="105"/>
      <c r="S13" s="105"/>
      <c r="T13" s="105"/>
      <c r="U13" s="105"/>
      <c r="V13" s="105"/>
      <c r="W13" s="105"/>
      <c r="X13" s="106"/>
      <c r="Y13" s="135"/>
      <c r="Z13" s="192" t="str">
        <f t="shared" ref="Z13:Z14" si="7">A13</f>
        <v>1.1.C</v>
      </c>
      <c r="AA13" s="25" t="str">
        <f t="shared" ref="AA13:AA14" si="8">B13</f>
        <v>Хвойные породы</v>
      </c>
      <c r="AB13" s="73" t="s">
        <v>32</v>
      </c>
      <c r="AC13" s="190">
        <f>IF(ISNUMBER('CB1-Производство'!D15+D13-H13),'CB1-Производство'!D15+D13-H13,IF(ISNUMBER(H13-D13),"NT " &amp; H13-D13,"…"))</f>
        <v>2</v>
      </c>
      <c r="AD13" s="174">
        <f>IF(ISNUMBER('CB1-Производство'!E15+F13-J13),'CB1-Производство'!E15+F13-J13,IF(ISNUMBER(J13-F13),"NT " &amp; J13-F13,"…"))</f>
        <v>2</v>
      </c>
    </row>
    <row r="14" spans="1:2594" s="12" customFormat="1" ht="15" customHeight="1" x14ac:dyDescent="0.15">
      <c r="A14" s="283" t="s">
        <v>40</v>
      </c>
      <c r="B14" s="53" t="s">
        <v>41</v>
      </c>
      <c r="C14" s="73" t="s">
        <v>32</v>
      </c>
      <c r="D14" s="34"/>
      <c r="E14" s="34"/>
      <c r="F14" s="34"/>
      <c r="G14" s="36"/>
      <c r="H14" s="34"/>
      <c r="I14" s="34"/>
      <c r="J14" s="34"/>
      <c r="K14" s="440"/>
      <c r="L14" s="135"/>
      <c r="M14" s="135"/>
      <c r="N14" s="45" t="str">
        <f t="shared" si="5"/>
        <v>1.1.NC</v>
      </c>
      <c r="O14" s="25" t="str">
        <f t="shared" si="6"/>
        <v>Лиственные породы</v>
      </c>
      <c r="P14" s="73" t="s">
        <v>32</v>
      </c>
      <c r="Q14" s="105"/>
      <c r="R14" s="105"/>
      <c r="S14" s="105"/>
      <c r="T14" s="105"/>
      <c r="U14" s="105"/>
      <c r="V14" s="105"/>
      <c r="W14" s="105"/>
      <c r="X14" s="106"/>
      <c r="Y14" s="135"/>
      <c r="Z14" s="192" t="str">
        <f t="shared" si="7"/>
        <v>1.1.NC</v>
      </c>
      <c r="AA14" s="25" t="str">
        <f t="shared" si="8"/>
        <v>Лиственные породы</v>
      </c>
      <c r="AB14" s="73" t="s">
        <v>32</v>
      </c>
      <c r="AC14" s="190">
        <f>IF(ISNUMBER('CB1-Производство'!D16+D14-H14),'CB1-Производство'!D16+D14-H14,IF(ISNUMBER(H14-D14),"NT " &amp; H14-D14,"…"))</f>
        <v>439</v>
      </c>
      <c r="AD14" s="174">
        <f>IF(ISNUMBER('CB1-Производство'!E16+F14-J14),'CB1-Производство'!E16+F14-J14,IF(ISNUMBER(J14-F14),"NT " &amp; J14-F14,"…"))</f>
        <v>452</v>
      </c>
    </row>
    <row r="15" spans="1:2594" s="12" customFormat="1" ht="15" customHeight="1" x14ac:dyDescent="0.15">
      <c r="A15" s="283">
        <v>1.2</v>
      </c>
      <c r="B15" s="47" t="s">
        <v>43</v>
      </c>
      <c r="C15" s="73" t="s">
        <v>32</v>
      </c>
      <c r="D15" s="33"/>
      <c r="E15" s="33"/>
      <c r="F15" s="33"/>
      <c r="G15" s="33"/>
      <c r="H15" s="87"/>
      <c r="I15" s="35"/>
      <c r="J15" s="35"/>
      <c r="K15" s="441"/>
      <c r="L15" s="135"/>
      <c r="M15" s="135"/>
      <c r="N15" s="45">
        <f t="shared" si="0"/>
        <v>1.2</v>
      </c>
      <c r="O15" s="24" t="str">
        <f t="shared" si="0"/>
        <v>ДЕЛОВОЙ КРУГЛЫЙ ЛЕС</v>
      </c>
      <c r="P15" s="73" t="s">
        <v>32</v>
      </c>
      <c r="Q15" s="132">
        <f>D15-(D16+D17)</f>
        <v>-100</v>
      </c>
      <c r="R15" s="127">
        <f t="shared" ref="R15:X15" si="9">E15-(E16+E17)</f>
        <v>0</v>
      </c>
      <c r="S15" s="127">
        <f t="shared" si="9"/>
        <v>0</v>
      </c>
      <c r="T15" s="127">
        <f t="shared" si="9"/>
        <v>0</v>
      </c>
      <c r="U15" s="127">
        <f t="shared" si="9"/>
        <v>0</v>
      </c>
      <c r="V15" s="127">
        <f t="shared" si="9"/>
        <v>0</v>
      </c>
      <c r="W15" s="127">
        <f t="shared" si="9"/>
        <v>0</v>
      </c>
      <c r="X15" s="391">
        <f t="shared" si="9"/>
        <v>0</v>
      </c>
      <c r="Y15" s="153"/>
      <c r="Z15" s="192">
        <f t="shared" si="4"/>
        <v>1.2</v>
      </c>
      <c r="AA15" s="24" t="str">
        <f t="shared" si="2"/>
        <v>ДЕЛОВОЙ КРУГЛЫЙ ЛЕС</v>
      </c>
      <c r="AB15" s="73" t="s">
        <v>32</v>
      </c>
      <c r="AC15" s="190">
        <f>IF(ISNUMBER('CB1-Производство'!D17+D15-H15),'CB1-Производство'!D17+D15-H15,IF(ISNUMBER(H15-D15),"NT " &amp; H15-D15,"…"))</f>
        <v>44</v>
      </c>
      <c r="AD15" s="174">
        <f>IF(ISNUMBER('CB1-Производство'!E17+F15-J15),'CB1-Производство'!E17+F15-J15,IF(ISNUMBER(J15-F15),"NT " &amp; J15-F15,"…"))</f>
        <v>45</v>
      </c>
    </row>
    <row r="16" spans="1:2594" s="12" customFormat="1" ht="15" customHeight="1" x14ac:dyDescent="0.15">
      <c r="A16" s="283" t="s">
        <v>45</v>
      </c>
      <c r="B16" s="48" t="s">
        <v>38</v>
      </c>
      <c r="C16" s="73" t="s">
        <v>32</v>
      </c>
      <c r="D16" s="34"/>
      <c r="E16" s="34"/>
      <c r="F16" s="34"/>
      <c r="G16" s="36"/>
      <c r="H16" s="34"/>
      <c r="I16" s="34"/>
      <c r="J16" s="34"/>
      <c r="K16" s="440"/>
      <c r="L16" s="135"/>
      <c r="M16" s="135"/>
      <c r="N16" s="45" t="str">
        <f t="shared" si="0"/>
        <v>1.2.C</v>
      </c>
      <c r="O16" s="25" t="str">
        <f t="shared" si="0"/>
        <v>Хвойные породы</v>
      </c>
      <c r="P16" s="73" t="s">
        <v>32</v>
      </c>
      <c r="Q16" s="105"/>
      <c r="R16" s="105"/>
      <c r="S16" s="105"/>
      <c r="T16" s="105"/>
      <c r="U16" s="105"/>
      <c r="V16" s="105"/>
      <c r="W16" s="105"/>
      <c r="X16" s="106"/>
      <c r="Y16" s="135"/>
      <c r="Z16" s="192" t="str">
        <f t="shared" si="4"/>
        <v>1.2.C</v>
      </c>
      <c r="AA16" s="25" t="str">
        <f t="shared" si="2"/>
        <v>Хвойные породы</v>
      </c>
      <c r="AB16" s="73" t="s">
        <v>32</v>
      </c>
      <c r="AC16" s="190">
        <f>IF(ISNUMBER('CB1-Производство'!D18+D16-H16),'CB1-Производство'!D18+D16-H16,IF(ISNUMBER(H16-D16),"NT " &amp; H16-D16,"…"))</f>
        <v>1</v>
      </c>
      <c r="AD16" s="174">
        <f>IF(ISNUMBER('CB1-Производство'!E18+F16-J16),'CB1-Производство'!E18+F16-J16,IF(ISNUMBER(J16-F16),"NT " &amp; J16-F16,"…"))</f>
        <v>1</v>
      </c>
    </row>
    <row r="17" spans="1:2594" s="12" customFormat="1" ht="15" customHeight="1" x14ac:dyDescent="0.15">
      <c r="A17" s="283" t="s">
        <v>47</v>
      </c>
      <c r="B17" s="48" t="s">
        <v>41</v>
      </c>
      <c r="C17" s="73" t="s">
        <v>32</v>
      </c>
      <c r="D17" s="34">
        <v>100</v>
      </c>
      <c r="E17" s="34"/>
      <c r="F17" s="34"/>
      <c r="G17" s="36"/>
      <c r="H17" s="34"/>
      <c r="I17" s="34"/>
      <c r="J17" s="34"/>
      <c r="K17" s="440"/>
      <c r="L17" s="135"/>
      <c r="M17" s="135"/>
      <c r="N17" s="45" t="str">
        <f t="shared" si="0"/>
        <v>1.2.NC</v>
      </c>
      <c r="O17" s="25" t="str">
        <f t="shared" si="0"/>
        <v>Лиственные породы</v>
      </c>
      <c r="P17" s="73" t="s">
        <v>32</v>
      </c>
      <c r="Q17" s="105"/>
      <c r="R17" s="105"/>
      <c r="S17" s="105"/>
      <c r="T17" s="105"/>
      <c r="U17" s="105"/>
      <c r="V17" s="105"/>
      <c r="W17" s="105"/>
      <c r="X17" s="106"/>
      <c r="Y17" s="135"/>
      <c r="Z17" s="192" t="str">
        <f t="shared" si="4"/>
        <v>1.2.NC</v>
      </c>
      <c r="AA17" s="25" t="str">
        <f t="shared" si="2"/>
        <v>Лиственные породы</v>
      </c>
      <c r="AB17" s="73" t="s">
        <v>32</v>
      </c>
      <c r="AC17" s="190">
        <f>IF(ISNUMBER('CB1-Производство'!D19+D17-H17),'CB1-Производство'!D19+D17-H17,IF(ISNUMBER(H17-D17),"NT " &amp; H17-D17,"…"))</f>
        <v>143</v>
      </c>
      <c r="AD17" s="174">
        <f>IF(ISNUMBER('CB1-Производство'!E19+F17-J17),'CB1-Производство'!E19+F17-J17,IF(ISNUMBER(J17-F17),"NT " &amp; J17-F17,"…"))</f>
        <v>44</v>
      </c>
    </row>
    <row r="18" spans="1:2594" s="12" customFormat="1" ht="12.75" customHeight="1" x14ac:dyDescent="0.15">
      <c r="A18" s="284" t="s">
        <v>49</v>
      </c>
      <c r="B18" s="50" t="s">
        <v>50</v>
      </c>
      <c r="C18" s="73" t="s">
        <v>32</v>
      </c>
      <c r="D18" s="34"/>
      <c r="E18" s="34"/>
      <c r="F18" s="34"/>
      <c r="G18" s="36"/>
      <c r="H18" s="34"/>
      <c r="I18" s="34"/>
      <c r="J18" s="34"/>
      <c r="K18" s="440"/>
      <c r="L18" s="135"/>
      <c r="M18" s="135"/>
      <c r="N18" s="45" t="str">
        <f t="shared" si="0"/>
        <v>1.2.NC.T</v>
      </c>
      <c r="O18" s="26" t="str">
        <f t="shared" si="0"/>
        <v>в том числе тропические породы</v>
      </c>
      <c r="P18" s="73" t="s">
        <v>32</v>
      </c>
      <c r="Q18" s="107" t="str">
        <f>IF(AND(ISNUMBER(D18/D17),D18&gt;D17),"&gt; 1.2.NC !!","")</f>
        <v/>
      </c>
      <c r="R18" s="107" t="str">
        <f t="shared" ref="R18:X18" si="10">IF(AND(ISNUMBER(E18/E17),E18&gt;E17),"&gt; 1.2.NC !!","")</f>
        <v/>
      </c>
      <c r="S18" s="107" t="str">
        <f t="shared" si="10"/>
        <v/>
      </c>
      <c r="T18" s="107" t="str">
        <f t="shared" si="10"/>
        <v/>
      </c>
      <c r="U18" s="107" t="str">
        <f t="shared" si="10"/>
        <v/>
      </c>
      <c r="V18" s="107" t="str">
        <f t="shared" si="10"/>
        <v/>
      </c>
      <c r="W18" s="107" t="str">
        <f t="shared" si="10"/>
        <v/>
      </c>
      <c r="X18" s="108" t="str">
        <f t="shared" si="10"/>
        <v/>
      </c>
      <c r="Y18" s="135"/>
      <c r="Z18" s="193" t="str">
        <f t="shared" si="4"/>
        <v>1.2.NC.T</v>
      </c>
      <c r="AA18" s="26" t="str">
        <f t="shared" si="2"/>
        <v>в том числе тропические породы</v>
      </c>
      <c r="AB18" s="73" t="s">
        <v>32</v>
      </c>
      <c r="AC18" s="190">
        <f>IF(ISNUMBER('CB1-Производство'!D20+D18-H18),'CB1-Производство'!D20+D18-H18,IF(ISNUMBER(H18-D18),"NT " &amp; H18-D18,"…"))</f>
        <v>0</v>
      </c>
      <c r="AD18" s="174">
        <f>IF(ISNUMBER('CB1-Производство'!E20+F18-J18),'CB1-Производство'!E20+F18-J18,IF(ISNUMBER(J18-F18),"NT " &amp; J18-F18,"…"))</f>
        <v>0</v>
      </c>
    </row>
    <row r="19" spans="1:2594" s="79" customFormat="1" ht="15" customHeight="1" x14ac:dyDescent="0.15">
      <c r="A19" s="246">
        <v>2</v>
      </c>
      <c r="B19" s="240" t="s">
        <v>75</v>
      </c>
      <c r="C19" s="407" t="s">
        <v>76</v>
      </c>
      <c r="D19" s="81"/>
      <c r="E19" s="81"/>
      <c r="F19" s="81"/>
      <c r="G19" s="82"/>
      <c r="H19" s="81"/>
      <c r="I19" s="81"/>
      <c r="J19" s="81"/>
      <c r="K19" s="438"/>
      <c r="L19" s="135"/>
      <c r="M19" s="135"/>
      <c r="N19" s="496">
        <f t="shared" ref="N19:N69" si="11">A19</f>
        <v>2</v>
      </c>
      <c r="O19" s="85" t="str">
        <f t="shared" ref="O19:O69" si="12">B19</f>
        <v>ДРЕВЕСНЫЙ УГОЛЬ</v>
      </c>
      <c r="P19" s="407" t="s">
        <v>76</v>
      </c>
      <c r="Q19" s="217"/>
      <c r="R19" s="217"/>
      <c r="S19" s="217"/>
      <c r="T19" s="217"/>
      <c r="U19" s="217"/>
      <c r="V19" s="217"/>
      <c r="W19" s="217"/>
      <c r="X19" s="392"/>
      <c r="Y19" s="135"/>
      <c r="Z19" s="162">
        <f t="shared" si="4"/>
        <v>2</v>
      </c>
      <c r="AA19" s="85" t="str">
        <f t="shared" si="2"/>
        <v>ДРЕВЕСНЫЙ УГОЛЬ</v>
      </c>
      <c r="AB19" s="407" t="s">
        <v>183</v>
      </c>
      <c r="AC19" s="165">
        <f>IF(ISNUMBER('CB1-Производство'!D31+D19-H19),'CB1-Производство'!D31+D19-H19,IF(ISNUMBER(H19-D19),"NT " &amp; H19-D19,"…"))</f>
        <v>0.54239159999999997</v>
      </c>
      <c r="AD19" s="166">
        <f>IF(ISNUMBER('CB1-Производство'!E31+F19-J19),'CB1-Производство'!E31+F19-J19,IF(ISNUMBER(J19-F19),"NT " &amp; J19-F19,"…"))</f>
        <v>0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</row>
    <row r="20" spans="1:2594" s="79" customFormat="1" ht="15" customHeight="1" x14ac:dyDescent="0.15">
      <c r="A20" s="245">
        <v>3</v>
      </c>
      <c r="B20" s="238" t="s">
        <v>77</v>
      </c>
      <c r="C20" s="407" t="s">
        <v>78</v>
      </c>
      <c r="D20" s="81"/>
      <c r="E20" s="81"/>
      <c r="F20" s="81"/>
      <c r="G20" s="82"/>
      <c r="H20" s="81"/>
      <c r="I20" s="81"/>
      <c r="J20" s="81"/>
      <c r="K20" s="438"/>
      <c r="L20" s="135"/>
      <c r="M20" s="135"/>
      <c r="N20" s="243">
        <f t="shared" si="11"/>
        <v>3</v>
      </c>
      <c r="O20" s="80" t="str">
        <f t="shared" si="12"/>
        <v>ДРЕВЕСНАЯ ЩЕПА, СТРУЖКА И ОТХОДЫ</v>
      </c>
      <c r="P20" s="407" t="s">
        <v>78</v>
      </c>
      <c r="Q20" s="216">
        <f>D20-(D21+D22)</f>
        <v>0</v>
      </c>
      <c r="R20" s="129">
        <f t="shared" ref="R20:X20" si="13">E20-(E21+E22)</f>
        <v>0</v>
      </c>
      <c r="S20" s="129">
        <f t="shared" si="13"/>
        <v>0</v>
      </c>
      <c r="T20" s="129">
        <f t="shared" si="13"/>
        <v>0</v>
      </c>
      <c r="U20" s="129">
        <f t="shared" si="13"/>
        <v>0</v>
      </c>
      <c r="V20" s="129">
        <f t="shared" si="13"/>
        <v>0</v>
      </c>
      <c r="W20" s="129">
        <f t="shared" si="13"/>
        <v>0</v>
      </c>
      <c r="X20" s="393">
        <f t="shared" si="13"/>
        <v>0</v>
      </c>
      <c r="Y20" s="135"/>
      <c r="Z20" s="219">
        <f t="shared" si="4"/>
        <v>3</v>
      </c>
      <c r="AA20" s="80" t="str">
        <f t="shared" si="2"/>
        <v>ДРЕВЕСНАЯ ЩЕПА, СТРУЖКА И ОТХОДЫ</v>
      </c>
      <c r="AB20" s="407" t="s">
        <v>78</v>
      </c>
      <c r="AC20" s="165">
        <f>IF(ISNUMBER('CB1-Производство'!D32+D20-H20),'CB1-Производство'!D32+D20-H20,IF(ISNUMBER(H20-D20),"NT " &amp; H20-D20,"…"))</f>
        <v>6.2158749999999999E-2</v>
      </c>
      <c r="AD20" s="166">
        <f>IF(ISNUMBER('CB1-Производство'!E32+F20-J20),'CB1-Производство'!E32+F20-J20,IF(ISNUMBER(J20-F20),"NT " &amp; J20-F20,"…"))</f>
        <v>0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</row>
    <row r="21" spans="1:2594" s="12" customFormat="1" ht="15" customHeight="1" x14ac:dyDescent="0.15">
      <c r="A21" s="283" t="s">
        <v>79</v>
      </c>
      <c r="B21" s="46" t="s">
        <v>80</v>
      </c>
      <c r="C21" s="405" t="s">
        <v>78</v>
      </c>
      <c r="D21" s="34"/>
      <c r="E21" s="34"/>
      <c r="F21" s="34"/>
      <c r="G21" s="36"/>
      <c r="H21" s="34"/>
      <c r="I21" s="34"/>
      <c r="J21" s="34"/>
      <c r="K21" s="440"/>
      <c r="L21" s="135"/>
      <c r="M21" s="135"/>
      <c r="N21" s="45" t="str">
        <f>A21</f>
        <v>3.1</v>
      </c>
      <c r="O21" s="24" t="str">
        <f>B21</f>
        <v>ДРЕВЕСНАЯ ЩЕПА И СТРУЖКА</v>
      </c>
      <c r="P21" s="405" t="s">
        <v>78</v>
      </c>
      <c r="Q21" s="105"/>
      <c r="R21" s="105"/>
      <c r="S21" s="105"/>
      <c r="T21" s="105"/>
      <c r="U21" s="105"/>
      <c r="V21" s="105"/>
      <c r="W21" s="105"/>
      <c r="X21" s="106"/>
      <c r="Y21" s="135" t="s">
        <v>0</v>
      </c>
      <c r="Z21" s="192" t="str">
        <f>A21</f>
        <v>3.1</v>
      </c>
      <c r="AA21" s="24" t="str">
        <f>B21</f>
        <v>ДРЕВЕСНАЯ ЩЕПА И СТРУЖКА</v>
      </c>
      <c r="AB21" s="405" t="s">
        <v>78</v>
      </c>
      <c r="AC21" s="190">
        <f>IF(ISNUMBER('CB1-Производство'!D33+D21-H21),'CB1-Производство'!D33+D21-H21,IF(ISNUMBER(H21-D21),"NT " &amp; H21-D21,"…"))</f>
        <v>6.2158749999999999E-2</v>
      </c>
      <c r="AD21" s="174">
        <f>IF(ISNUMBER('CB1-Производство'!E33+F21-J21),'CB1-Производство'!E33+F21-J21,IF(ISNUMBER(J21-F21),"NT " &amp; J21-F21,"…"))</f>
        <v>0</v>
      </c>
    </row>
    <row r="22" spans="1:2594" s="12" customFormat="1" ht="15" customHeight="1" x14ac:dyDescent="0.15">
      <c r="A22" s="284" t="s">
        <v>81</v>
      </c>
      <c r="B22" s="46" t="s">
        <v>82</v>
      </c>
      <c r="C22" s="405" t="s">
        <v>78</v>
      </c>
      <c r="D22" s="34"/>
      <c r="E22" s="34"/>
      <c r="F22" s="34"/>
      <c r="G22" s="36"/>
      <c r="H22" s="34"/>
      <c r="I22" s="34"/>
      <c r="J22" s="34"/>
      <c r="K22" s="440"/>
      <c r="L22" s="135"/>
      <c r="M22" s="135"/>
      <c r="N22" s="395" t="str">
        <f>A22</f>
        <v>3.2</v>
      </c>
      <c r="O22" s="24" t="str">
        <f>B22</f>
        <v>ДРЕВЕСНЫЕ ОТХОДЫ (ВКЛЮЧАЯ ДРЕВЕСИНУ ДЛЯ АГЛОМЕРАТОВ)</v>
      </c>
      <c r="P22" s="405" t="s">
        <v>78</v>
      </c>
      <c r="Q22" s="107"/>
      <c r="R22" s="107"/>
      <c r="S22" s="107"/>
      <c r="T22" s="107"/>
      <c r="U22" s="107"/>
      <c r="V22" s="107"/>
      <c r="W22" s="107"/>
      <c r="X22" s="108"/>
      <c r="Y22" s="135"/>
      <c r="Z22" s="192" t="str">
        <f>A22</f>
        <v>3.2</v>
      </c>
      <c r="AA22" s="24" t="str">
        <f>B22</f>
        <v>ДРЕВЕСНЫЕ ОТХОДЫ (ВКЛЮЧАЯ ДРЕВЕСИНУ ДЛЯ АГЛОМЕРАТОВ)</v>
      </c>
      <c r="AB22" s="405" t="s">
        <v>78</v>
      </c>
      <c r="AC22" s="169">
        <f>IF(ISNUMBER('CB1-Производство'!D34+D22-H22),'CB1-Производство'!D34+D22-H22,IF(ISNUMBER(H22-D22),"NT " &amp; H22-D22,"…"))</f>
        <v>0</v>
      </c>
      <c r="AD22" s="174">
        <f>IF(ISNUMBER('CB1-Производство'!E34+F22-J22),'CB1-Производство'!E34+F22-J22,IF(ISNUMBER(J22-F22),"NT " &amp; J22-F22,"…"))</f>
        <v>0</v>
      </c>
    </row>
    <row r="23" spans="1:2594" s="79" customFormat="1" ht="15" customHeight="1" x14ac:dyDescent="0.15">
      <c r="A23" s="279" t="s">
        <v>184</v>
      </c>
      <c r="B23" s="240" t="s">
        <v>83</v>
      </c>
      <c r="C23" s="407" t="s">
        <v>76</v>
      </c>
      <c r="D23" s="81"/>
      <c r="E23" s="81"/>
      <c r="F23" s="81"/>
      <c r="G23" s="82"/>
      <c r="H23" s="81"/>
      <c r="I23" s="81"/>
      <c r="J23" s="81"/>
      <c r="K23" s="438"/>
      <c r="L23" s="135"/>
      <c r="M23" s="135"/>
      <c r="N23" s="497" t="str">
        <f t="shared" ref="N23" si="14">A23</f>
        <v>4</v>
      </c>
      <c r="O23" s="80" t="str">
        <f t="shared" ref="O23" si="15">B23</f>
        <v>БЫВШАЯ В УПОТРЕБЛЕНИИ РЕКУПЕРИРОВАННАЯ ДРЕВЕСИНА</v>
      </c>
      <c r="P23" s="407" t="s">
        <v>76</v>
      </c>
      <c r="Q23" s="216"/>
      <c r="R23" s="129"/>
      <c r="S23" s="129"/>
      <c r="T23" s="129"/>
      <c r="U23" s="129"/>
      <c r="V23" s="129"/>
      <c r="W23" s="129"/>
      <c r="X23" s="393"/>
      <c r="Y23" s="135"/>
      <c r="Z23" s="219" t="str">
        <f t="shared" ref="Z23" si="16">A23</f>
        <v>4</v>
      </c>
      <c r="AA23" s="80" t="str">
        <f t="shared" ref="AA23" si="17">B23</f>
        <v>БЫВШАЯ В УПОТРЕБЛЕНИИ РЕКУПЕРИРОВАННАЯ ДРЕВЕСИНА</v>
      </c>
      <c r="AB23" s="407" t="s">
        <v>183</v>
      </c>
      <c r="AC23" s="165">
        <f>IF(ISNUMBER('CB1-Производство'!D35+D23-H23),'CB1-Производство'!D35+D23-H23,IF(ISNUMBER(H23-D23),"NT " &amp; H23-D23,"…"))</f>
        <v>0</v>
      </c>
      <c r="AD23" s="166">
        <f>IF(ISNUMBER('CB1-Производство'!E35+F23-J23),'CB1-Производство'!E35+F23-J23,IF(ISNUMBER(J23-F23),"NT " &amp; J23-F23,"…"))</f>
        <v>0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</row>
    <row r="24" spans="1:2594" s="79" customFormat="1" ht="15" customHeight="1" x14ac:dyDescent="0.15">
      <c r="A24" s="245" t="s">
        <v>84</v>
      </c>
      <c r="B24" s="238" t="s">
        <v>85</v>
      </c>
      <c r="C24" s="407" t="s">
        <v>76</v>
      </c>
      <c r="D24" s="81"/>
      <c r="E24" s="81"/>
      <c r="F24" s="81"/>
      <c r="G24" s="82"/>
      <c r="H24" s="81"/>
      <c r="I24" s="81"/>
      <c r="J24" s="81"/>
      <c r="K24" s="438"/>
      <c r="L24" s="135"/>
      <c r="M24" s="135"/>
      <c r="N24" s="497" t="str">
        <f t="shared" si="11"/>
        <v>5</v>
      </c>
      <c r="O24" s="80" t="str">
        <f t="shared" si="12"/>
        <v>ДРЕВЕСНЫЕ ПЕЛЛЕТЫ И ПРОЧИЕ АГЛОМЕРАТЫ</v>
      </c>
      <c r="P24" s="407" t="s">
        <v>76</v>
      </c>
      <c r="Q24" s="216">
        <f>D24-(D25+D26)</f>
        <v>0</v>
      </c>
      <c r="R24" s="129">
        <f t="shared" ref="R24:X24" si="18">E24-(E25+E26)</f>
        <v>0</v>
      </c>
      <c r="S24" s="129">
        <f t="shared" si="18"/>
        <v>0</v>
      </c>
      <c r="T24" s="129">
        <f t="shared" si="18"/>
        <v>0</v>
      </c>
      <c r="U24" s="129">
        <f t="shared" si="18"/>
        <v>0</v>
      </c>
      <c r="V24" s="129">
        <f t="shared" si="18"/>
        <v>0</v>
      </c>
      <c r="W24" s="129">
        <f t="shared" si="18"/>
        <v>0</v>
      </c>
      <c r="X24" s="393">
        <f t="shared" si="18"/>
        <v>0</v>
      </c>
      <c r="Y24" s="135"/>
      <c r="Z24" s="219" t="str">
        <f t="shared" si="4"/>
        <v>5</v>
      </c>
      <c r="AA24" s="80" t="str">
        <f t="shared" ref="AA24:AA35" si="19">B24</f>
        <v>ДРЕВЕСНЫЕ ПЕЛЛЕТЫ И ПРОЧИЕ АГЛОМЕРАТЫ</v>
      </c>
      <c r="AB24" s="407" t="s">
        <v>183</v>
      </c>
      <c r="AC24" s="165">
        <f>IF(ISNUMBER('CB1-Производство'!D36+D24-H24),'CB1-Производство'!D36+D24-H24,IF(ISNUMBER(H24-D24),"NT " &amp; H24-D24,"…"))</f>
        <v>24.266500000000001</v>
      </c>
      <c r="AD24" s="166">
        <f>IF(ISNUMBER('CB1-Производство'!E36+F24-J24),'CB1-Производство'!E36+F24-J24,IF(ISNUMBER(J24-F24),"NT " &amp; J24-F24,"…"))</f>
        <v>0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</row>
    <row r="25" spans="1:2594" s="12" customFormat="1" ht="15" customHeight="1" x14ac:dyDescent="0.15">
      <c r="A25" s="283" t="s">
        <v>86</v>
      </c>
      <c r="B25" s="46" t="s">
        <v>87</v>
      </c>
      <c r="C25" s="405" t="s">
        <v>76</v>
      </c>
      <c r="D25" s="34"/>
      <c r="E25" s="34"/>
      <c r="F25" s="34"/>
      <c r="G25" s="36"/>
      <c r="H25" s="34"/>
      <c r="I25" s="34"/>
      <c r="J25" s="34"/>
      <c r="K25" s="440"/>
      <c r="L25" s="135"/>
      <c r="M25" s="135"/>
      <c r="N25" s="45" t="str">
        <f t="shared" si="11"/>
        <v>5.1</v>
      </c>
      <c r="O25" s="24" t="str">
        <f t="shared" si="12"/>
        <v>ДРЕВЕСНЫЕ ПЕЛЛЕТЫ</v>
      </c>
      <c r="P25" s="405" t="s">
        <v>76</v>
      </c>
      <c r="Q25" s="105"/>
      <c r="R25" s="105"/>
      <c r="S25" s="105"/>
      <c r="T25" s="105"/>
      <c r="U25" s="105"/>
      <c r="V25" s="105"/>
      <c r="W25" s="105"/>
      <c r="X25" s="106"/>
      <c r="Y25" s="135" t="s">
        <v>0</v>
      </c>
      <c r="Z25" s="192" t="str">
        <f t="shared" si="4"/>
        <v>5.1</v>
      </c>
      <c r="AA25" s="24" t="str">
        <f t="shared" si="19"/>
        <v>ДРЕВЕСНЫЕ ПЕЛЛЕТЫ</v>
      </c>
      <c r="AB25" s="405" t="s">
        <v>183</v>
      </c>
      <c r="AC25" s="190">
        <f>IF(ISNUMBER('CB1-Производство'!D37+D25-H25),'CB1-Производство'!D37+D25-H25,IF(ISNUMBER(H25-D25),"NT " &amp; H25-D25,"…"))</f>
        <v>24.266500000000001</v>
      </c>
      <c r="AD25" s="174">
        <f>IF(ISNUMBER('CB1-Производство'!E37+F25-J25),'CB1-Производство'!E37+F25-J25,IF(ISNUMBER(J25-F25),"NT " &amp; J25-F25,"…"))</f>
        <v>0</v>
      </c>
    </row>
    <row r="26" spans="1:2594" s="12" customFormat="1" ht="15" customHeight="1" x14ac:dyDescent="0.15">
      <c r="A26" s="283" t="s">
        <v>88</v>
      </c>
      <c r="B26" s="46" t="s">
        <v>89</v>
      </c>
      <c r="C26" s="405" t="s">
        <v>76</v>
      </c>
      <c r="D26" s="34"/>
      <c r="E26" s="34"/>
      <c r="F26" s="34"/>
      <c r="G26" s="36"/>
      <c r="H26" s="34"/>
      <c r="I26" s="34"/>
      <c r="J26" s="34"/>
      <c r="K26" s="440"/>
      <c r="L26" s="135"/>
      <c r="M26" s="135"/>
      <c r="N26" s="45" t="str">
        <f t="shared" si="11"/>
        <v>5.2</v>
      </c>
      <c r="O26" s="24" t="str">
        <f t="shared" si="12"/>
        <v>ПРОЧИЕ АГЛОМЕРАТЫ</v>
      </c>
      <c r="P26" s="405" t="s">
        <v>76</v>
      </c>
      <c r="Q26" s="107"/>
      <c r="R26" s="107"/>
      <c r="S26" s="107"/>
      <c r="T26" s="107"/>
      <c r="U26" s="107"/>
      <c r="V26" s="107"/>
      <c r="W26" s="107"/>
      <c r="X26" s="108"/>
      <c r="Y26" s="135"/>
      <c r="Z26" s="191" t="str">
        <f t="shared" si="4"/>
        <v>5.2</v>
      </c>
      <c r="AA26" s="24" t="str">
        <f t="shared" si="19"/>
        <v>ПРОЧИЕ АГЛОМЕРАТЫ</v>
      </c>
      <c r="AB26" s="405" t="s">
        <v>183</v>
      </c>
      <c r="AC26" s="169">
        <f>IF(ISNUMBER('CB1-Производство'!D38+D26-H26),'CB1-Производство'!D38+D26-H26,IF(ISNUMBER(H26-D26),"NT " &amp; H26-D26,"…"))</f>
        <v>0</v>
      </c>
      <c r="AD26" s="174">
        <f>IF(ISNUMBER('CB1-Производство'!E38+F26-J26),'CB1-Производство'!E38+F26-J26,IF(ISNUMBER(J26-F26),"NT " &amp; J26-F26,"…"))</f>
        <v>0</v>
      </c>
    </row>
    <row r="27" spans="1:2594" s="79" customFormat="1" ht="15" customHeight="1" x14ac:dyDescent="0.15">
      <c r="A27" s="282" t="s">
        <v>90</v>
      </c>
      <c r="B27" s="243" t="s">
        <v>91</v>
      </c>
      <c r="C27" s="239" t="s">
        <v>78</v>
      </c>
      <c r="D27" s="81"/>
      <c r="E27" s="81"/>
      <c r="F27" s="81"/>
      <c r="G27" s="82"/>
      <c r="H27" s="81"/>
      <c r="I27" s="81"/>
      <c r="J27" s="81"/>
      <c r="K27" s="438"/>
      <c r="L27" s="135"/>
      <c r="M27" s="135"/>
      <c r="N27" s="243" t="str">
        <f t="shared" si="11"/>
        <v>6</v>
      </c>
      <c r="O27" s="80" t="str">
        <f t="shared" si="12"/>
        <v>ПИЛОМАТЕРИАЛЫ (ВКЛЮЧАЯ ШПАЛЫ)</v>
      </c>
      <c r="P27" s="239" t="s">
        <v>78</v>
      </c>
      <c r="Q27" s="216">
        <f>D27-(D28+D29)</f>
        <v>0</v>
      </c>
      <c r="R27" s="129">
        <f t="shared" ref="R27:X27" si="20">E27-(E28+E29)</f>
        <v>0</v>
      </c>
      <c r="S27" s="129">
        <f t="shared" si="20"/>
        <v>0</v>
      </c>
      <c r="T27" s="129">
        <f t="shared" si="20"/>
        <v>0</v>
      </c>
      <c r="U27" s="129">
        <f t="shared" si="20"/>
        <v>0</v>
      </c>
      <c r="V27" s="129">
        <f t="shared" si="20"/>
        <v>0</v>
      </c>
      <c r="W27" s="129">
        <f t="shared" si="20"/>
        <v>0</v>
      </c>
      <c r="X27" s="393">
        <f t="shared" si="20"/>
        <v>0</v>
      </c>
      <c r="Y27" s="153"/>
      <c r="Z27" s="161" t="str">
        <f t="shared" si="4"/>
        <v>6</v>
      </c>
      <c r="AA27" s="80" t="str">
        <f t="shared" si="19"/>
        <v>ПИЛОМАТЕРИАЛЫ (ВКЛЮЧАЯ ШПАЛЫ)</v>
      </c>
      <c r="AB27" s="239" t="s">
        <v>78</v>
      </c>
      <c r="AC27" s="165">
        <f>IF(ISNUMBER('CB1-Производство'!D39+D27-H27),'CB1-Производство'!D39+D27-H27,IF(ISNUMBER(H27-D27),"NT " &amp; H27-D27,"…"))</f>
        <v>12.7241</v>
      </c>
      <c r="AD27" s="166">
        <f>IF(ISNUMBER('CB1-Производство'!E39+F27-J27),'CB1-Производство'!E39+F27-J27,IF(ISNUMBER(J27-F27),"NT " &amp; J27-F27,"…"))</f>
        <v>0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</row>
    <row r="28" spans="1:2594" s="12" customFormat="1" ht="15" customHeight="1" x14ac:dyDescent="0.15">
      <c r="A28" s="283" t="s">
        <v>92</v>
      </c>
      <c r="B28" s="46" t="s">
        <v>38</v>
      </c>
      <c r="C28" s="73" t="s">
        <v>78</v>
      </c>
      <c r="D28" s="34"/>
      <c r="E28" s="34"/>
      <c r="F28" s="34"/>
      <c r="G28" s="36"/>
      <c r="H28" s="34"/>
      <c r="I28" s="34"/>
      <c r="J28" s="34"/>
      <c r="K28" s="440"/>
      <c r="L28" s="135"/>
      <c r="M28" s="135"/>
      <c r="N28" s="45" t="str">
        <f t="shared" si="11"/>
        <v>6.C</v>
      </c>
      <c r="O28" s="24" t="str">
        <f t="shared" si="12"/>
        <v>Хвойные породы</v>
      </c>
      <c r="P28" s="73" t="s">
        <v>78</v>
      </c>
      <c r="Q28" s="105"/>
      <c r="R28" s="105"/>
      <c r="S28" s="105"/>
      <c r="T28" s="105"/>
      <c r="U28" s="105"/>
      <c r="V28" s="105"/>
      <c r="W28" s="105"/>
      <c r="X28" s="106"/>
      <c r="Y28" s="135" t="s">
        <v>0</v>
      </c>
      <c r="Z28" s="192" t="str">
        <f t="shared" si="4"/>
        <v>6.C</v>
      </c>
      <c r="AA28" s="24" t="str">
        <f t="shared" si="19"/>
        <v>Хвойные породы</v>
      </c>
      <c r="AB28" s="73" t="s">
        <v>78</v>
      </c>
      <c r="AC28" s="190">
        <f>IF(ISNUMBER('CB1-Производство'!D40+D28-H28),'CB1-Производство'!D40+D28-H28,IF(ISNUMBER(H28-D28),"NT " &amp; H28-D28,"…"))</f>
        <v>3.8258000000000001</v>
      </c>
      <c r="AD28" s="174">
        <f>IF(ISNUMBER('CB1-Производство'!E40+F28-J28),'CB1-Производство'!E40+F28-J28,IF(ISNUMBER(J28-F28),"NT " &amp; J28-F28,"…"))</f>
        <v>0</v>
      </c>
    </row>
    <row r="29" spans="1:2594" s="12" customFormat="1" ht="15" customHeight="1" x14ac:dyDescent="0.15">
      <c r="A29" s="283" t="s">
        <v>93</v>
      </c>
      <c r="B29" s="46" t="s">
        <v>41</v>
      </c>
      <c r="C29" s="73" t="s">
        <v>78</v>
      </c>
      <c r="D29" s="34"/>
      <c r="E29" s="34"/>
      <c r="F29" s="34"/>
      <c r="G29" s="36"/>
      <c r="H29" s="34"/>
      <c r="I29" s="34"/>
      <c r="J29" s="34"/>
      <c r="K29" s="440"/>
      <c r="L29" s="135"/>
      <c r="M29" s="135"/>
      <c r="N29" s="45" t="str">
        <f t="shared" si="11"/>
        <v>6.NC</v>
      </c>
      <c r="O29" s="24" t="str">
        <f t="shared" si="12"/>
        <v>Лиственные породы</v>
      </c>
      <c r="P29" s="73" t="s">
        <v>78</v>
      </c>
      <c r="Q29" s="105"/>
      <c r="R29" s="105"/>
      <c r="S29" s="105"/>
      <c r="T29" s="105"/>
      <c r="U29" s="105"/>
      <c r="V29" s="105"/>
      <c r="W29" s="105"/>
      <c r="X29" s="106"/>
      <c r="Y29" s="135"/>
      <c r="Z29" s="192" t="str">
        <f t="shared" si="4"/>
        <v>6.NC</v>
      </c>
      <c r="AA29" s="24" t="str">
        <f t="shared" si="19"/>
        <v>Лиственные породы</v>
      </c>
      <c r="AB29" s="73" t="s">
        <v>78</v>
      </c>
      <c r="AC29" s="169">
        <f>IF(ISNUMBER('CB1-Производство'!D41+D29-H29),'CB1-Производство'!D41+D29-H29,IF(ISNUMBER(H29-D29),"NT " &amp; H29-D29,"…"))</f>
        <v>8.8983000000000008</v>
      </c>
      <c r="AD29" s="174">
        <f>IF(ISNUMBER('CB1-Производство'!E41+F29-J29),'CB1-Производство'!E41+F29-J29,IF(ISNUMBER(J29-F29),"NT " &amp; J29-F29,"…"))</f>
        <v>0</v>
      </c>
    </row>
    <row r="30" spans="1:2594" s="12" customFormat="1" ht="12" customHeight="1" x14ac:dyDescent="0.15">
      <c r="A30" s="284" t="s">
        <v>94</v>
      </c>
      <c r="B30" s="48" t="s">
        <v>50</v>
      </c>
      <c r="C30" s="73" t="s">
        <v>78</v>
      </c>
      <c r="D30" s="34"/>
      <c r="E30" s="34"/>
      <c r="F30" s="34"/>
      <c r="G30" s="36"/>
      <c r="H30" s="34"/>
      <c r="I30" s="34"/>
      <c r="J30" s="34"/>
      <c r="K30" s="440"/>
      <c r="L30" s="135"/>
      <c r="M30" s="135"/>
      <c r="N30" s="395" t="str">
        <f t="shared" si="11"/>
        <v>6.NC.T</v>
      </c>
      <c r="O30" s="27" t="str">
        <f t="shared" si="12"/>
        <v>в том числе тропические породы</v>
      </c>
      <c r="P30" s="73" t="s">
        <v>78</v>
      </c>
      <c r="Q30" s="107" t="str">
        <f t="shared" ref="Q30:X30" si="21">IF(AND(ISNUMBER(D30/D29),D30&gt;D29),"&gt; 5.NC !!","")</f>
        <v/>
      </c>
      <c r="R30" s="107" t="str">
        <f t="shared" si="21"/>
        <v/>
      </c>
      <c r="S30" s="107" t="str">
        <f t="shared" si="21"/>
        <v/>
      </c>
      <c r="T30" s="107" t="str">
        <f t="shared" si="21"/>
        <v/>
      </c>
      <c r="U30" s="107" t="str">
        <f t="shared" si="21"/>
        <v/>
      </c>
      <c r="V30" s="107" t="str">
        <f t="shared" si="21"/>
        <v/>
      </c>
      <c r="W30" s="107" t="str">
        <f t="shared" si="21"/>
        <v/>
      </c>
      <c r="X30" s="107" t="str">
        <f t="shared" si="21"/>
        <v/>
      </c>
      <c r="Y30" s="135"/>
      <c r="Z30" s="191" t="str">
        <f t="shared" si="4"/>
        <v>6.NC.T</v>
      </c>
      <c r="AA30" s="27" t="str">
        <f t="shared" si="19"/>
        <v>в том числе тропические породы</v>
      </c>
      <c r="AB30" s="73" t="s">
        <v>78</v>
      </c>
      <c r="AC30" s="169">
        <f>IF(ISNUMBER('CB1-Производство'!D42+D30-H30),'CB1-Производство'!D42+D30-H30,IF(ISNUMBER(H30-D30),"NT " &amp; H30-D30,"…"))</f>
        <v>0</v>
      </c>
      <c r="AD30" s="174">
        <f>IF(ISNUMBER('CB1-Производство'!E42+F30-J30),'CB1-Производство'!E42+F30-J30,IF(ISNUMBER(J30-F30),"NT " &amp; J30-F30,"…"))</f>
        <v>0</v>
      </c>
      <c r="AE30" s="12" t="s">
        <v>0</v>
      </c>
    </row>
    <row r="31" spans="1:2594" s="79" customFormat="1" ht="15" customHeight="1" x14ac:dyDescent="0.15">
      <c r="A31" s="282" t="s">
        <v>95</v>
      </c>
      <c r="B31" s="243" t="s">
        <v>96</v>
      </c>
      <c r="C31" s="239" t="s">
        <v>78</v>
      </c>
      <c r="D31" s="81"/>
      <c r="E31" s="81"/>
      <c r="F31" s="81"/>
      <c r="G31" s="82"/>
      <c r="H31" s="81"/>
      <c r="I31" s="81"/>
      <c r="J31" s="81"/>
      <c r="K31" s="438"/>
      <c r="L31" s="135"/>
      <c r="M31" s="135"/>
      <c r="N31" s="243" t="str">
        <f t="shared" ref="N31:O34" si="22">A31</f>
        <v>7</v>
      </c>
      <c r="O31" s="80" t="str">
        <f t="shared" si="22"/>
        <v>ШПОН</v>
      </c>
      <c r="P31" s="239" t="s">
        <v>78</v>
      </c>
      <c r="Q31" s="216">
        <f>D31-(D32+D33)</f>
        <v>0</v>
      </c>
      <c r="R31" s="129">
        <f t="shared" ref="R31:X31" si="23">E31-(E32+E33)</f>
        <v>0</v>
      </c>
      <c r="S31" s="129">
        <f t="shared" si="23"/>
        <v>0</v>
      </c>
      <c r="T31" s="129">
        <f t="shared" si="23"/>
        <v>0</v>
      </c>
      <c r="U31" s="129">
        <f t="shared" si="23"/>
        <v>0</v>
      </c>
      <c r="V31" s="129">
        <f t="shared" si="23"/>
        <v>0</v>
      </c>
      <c r="W31" s="129">
        <f t="shared" si="23"/>
        <v>0</v>
      </c>
      <c r="X31" s="393">
        <f t="shared" si="23"/>
        <v>0</v>
      </c>
      <c r="Y31" s="153"/>
      <c r="Z31" s="161" t="str">
        <f t="shared" ref="Z31:AA34" si="24">A31</f>
        <v>7</v>
      </c>
      <c r="AA31" s="80" t="str">
        <f t="shared" si="24"/>
        <v>ШПОН</v>
      </c>
      <c r="AB31" s="239" t="s">
        <v>78</v>
      </c>
      <c r="AC31" s="165">
        <f>IF(ISNUMBER('CB1-Производство'!D43+D31-H31),'CB1-Производство'!D43+D31-H31,IF(ISNUMBER(H31-D31),"NT " &amp; H31-D31,"…"))</f>
        <v>0</v>
      </c>
      <c r="AD31" s="166">
        <f>IF(ISNUMBER('CB1-Производство'!E43+F31-J31),'CB1-Производство'!E43+F31-J31,IF(ISNUMBER(J31-F31),"NT " &amp; J31-F31,"…"))</f>
        <v>0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</row>
    <row r="32" spans="1:2594" s="12" customFormat="1" ht="15" customHeight="1" x14ac:dyDescent="0.15">
      <c r="A32" s="283" t="s">
        <v>97</v>
      </c>
      <c r="B32" s="46" t="s">
        <v>38</v>
      </c>
      <c r="C32" s="73" t="s">
        <v>78</v>
      </c>
      <c r="D32" s="34"/>
      <c r="E32" s="34"/>
      <c r="F32" s="34"/>
      <c r="G32" s="36"/>
      <c r="H32" s="34"/>
      <c r="I32" s="34"/>
      <c r="J32" s="34"/>
      <c r="K32" s="440"/>
      <c r="L32" s="135"/>
      <c r="M32" s="135"/>
      <c r="N32" s="45" t="str">
        <f t="shared" si="22"/>
        <v>7.C</v>
      </c>
      <c r="O32" s="24" t="str">
        <f t="shared" si="22"/>
        <v>Хвойные породы</v>
      </c>
      <c r="P32" s="73" t="s">
        <v>78</v>
      </c>
      <c r="Q32" s="105"/>
      <c r="R32" s="105"/>
      <c r="S32" s="105"/>
      <c r="T32" s="105"/>
      <c r="U32" s="105"/>
      <c r="V32" s="105"/>
      <c r="W32" s="105"/>
      <c r="X32" s="106"/>
      <c r="Y32" s="135"/>
      <c r="Z32" s="192" t="str">
        <f t="shared" si="24"/>
        <v>7.C</v>
      </c>
      <c r="AA32" s="24" t="str">
        <f t="shared" si="24"/>
        <v>Хвойные породы</v>
      </c>
      <c r="AB32" s="73" t="s">
        <v>78</v>
      </c>
      <c r="AC32" s="190">
        <f>IF(ISNUMBER('CB1-Производство'!D44+D32-H32),'CB1-Производство'!D44+D32-H32,IF(ISNUMBER(H32-D32),"NT " &amp; H32-D32,"…"))</f>
        <v>0</v>
      </c>
      <c r="AD32" s="174">
        <f>IF(ISNUMBER('CB1-Производство'!E44+F32-J32),'CB1-Производство'!E44+F32-J32,IF(ISNUMBER(J32-F32),"NT " &amp; J32-F32,"…"))</f>
        <v>0</v>
      </c>
    </row>
    <row r="33" spans="1:2594" s="12" customFormat="1" ht="15" customHeight="1" x14ac:dyDescent="0.15">
      <c r="A33" s="283" t="s">
        <v>98</v>
      </c>
      <c r="B33" s="46" t="s">
        <v>41</v>
      </c>
      <c r="C33" s="73" t="s">
        <v>78</v>
      </c>
      <c r="D33" s="34"/>
      <c r="E33" s="34"/>
      <c r="F33" s="34"/>
      <c r="G33" s="36"/>
      <c r="H33" s="34"/>
      <c r="I33" s="34"/>
      <c r="J33" s="34"/>
      <c r="K33" s="440"/>
      <c r="L33" s="135"/>
      <c r="M33" s="135"/>
      <c r="N33" s="45" t="str">
        <f t="shared" si="22"/>
        <v>7.NC</v>
      </c>
      <c r="O33" s="24" t="str">
        <f t="shared" si="22"/>
        <v>Лиственные породы</v>
      </c>
      <c r="P33" s="73" t="s">
        <v>78</v>
      </c>
      <c r="Q33" s="105"/>
      <c r="R33" s="105"/>
      <c r="S33" s="105"/>
      <c r="T33" s="105"/>
      <c r="U33" s="105"/>
      <c r="V33" s="105"/>
      <c r="W33" s="105"/>
      <c r="X33" s="106"/>
      <c r="Y33" s="135"/>
      <c r="Z33" s="192" t="str">
        <f t="shared" si="24"/>
        <v>7.NC</v>
      </c>
      <c r="AA33" s="24" t="str">
        <f t="shared" si="24"/>
        <v>Лиственные породы</v>
      </c>
      <c r="AB33" s="73" t="s">
        <v>78</v>
      </c>
      <c r="AC33" s="169">
        <f>IF(ISNUMBER('CB1-Производство'!D45+D33-H33),'CB1-Производство'!D45+D33-H33,IF(ISNUMBER(H33-D33),"NT " &amp; H33-D33,"…"))</f>
        <v>0</v>
      </c>
      <c r="AD33" s="174">
        <f>IF(ISNUMBER('CB1-Производство'!E45+F33-J33),'CB1-Производство'!E45+F33-J33,IF(ISNUMBER(J33-F33),"NT " &amp; J33-F33,"…"))</f>
        <v>0</v>
      </c>
    </row>
    <row r="34" spans="1:2594" s="12" customFormat="1" ht="11.25" customHeight="1" x14ac:dyDescent="0.15">
      <c r="A34" s="284" t="s">
        <v>99</v>
      </c>
      <c r="B34" s="56" t="s">
        <v>50</v>
      </c>
      <c r="C34" s="73" t="s">
        <v>78</v>
      </c>
      <c r="D34" s="34"/>
      <c r="E34" s="34"/>
      <c r="F34" s="34"/>
      <c r="G34" s="36"/>
      <c r="H34" s="34"/>
      <c r="I34" s="34"/>
      <c r="J34" s="34"/>
      <c r="K34" s="440"/>
      <c r="L34" s="135"/>
      <c r="M34" s="135"/>
      <c r="N34" s="395" t="str">
        <f t="shared" si="22"/>
        <v>7.NC.T</v>
      </c>
      <c r="O34" s="27" t="str">
        <f t="shared" si="22"/>
        <v>в том числе тропические породы</v>
      </c>
      <c r="P34" s="73" t="s">
        <v>78</v>
      </c>
      <c r="Q34" s="107" t="str">
        <f t="shared" ref="Q34:X34" si="25">IF(AND(ISNUMBER(D34/D33),D34&gt;D33),"&gt; 6.1.NC !!","")</f>
        <v/>
      </c>
      <c r="R34" s="107" t="str">
        <f t="shared" si="25"/>
        <v/>
      </c>
      <c r="S34" s="107" t="str">
        <f t="shared" si="25"/>
        <v/>
      </c>
      <c r="T34" s="107" t="str">
        <f t="shared" si="25"/>
        <v/>
      </c>
      <c r="U34" s="107" t="str">
        <f t="shared" si="25"/>
        <v/>
      </c>
      <c r="V34" s="107" t="str">
        <f t="shared" si="25"/>
        <v/>
      </c>
      <c r="W34" s="107" t="str">
        <f t="shared" si="25"/>
        <v/>
      </c>
      <c r="X34" s="107" t="str">
        <f t="shared" si="25"/>
        <v/>
      </c>
      <c r="Y34" s="135"/>
      <c r="Z34" s="191" t="str">
        <f t="shared" si="24"/>
        <v>7.NC.T</v>
      </c>
      <c r="AA34" s="27" t="str">
        <f t="shared" si="24"/>
        <v>в том числе тропические породы</v>
      </c>
      <c r="AB34" s="73" t="s">
        <v>78</v>
      </c>
      <c r="AC34" s="169">
        <f>IF(ISNUMBER('CB1-Производство'!D46+D34-H34),'CB1-Производство'!D46+D34-H34,IF(ISNUMBER(H34-D34),"NT " &amp; H34-D34,"…"))</f>
        <v>0</v>
      </c>
      <c r="AD34" s="174">
        <f>IF(ISNUMBER('CB1-Производство'!E46+F34-J34),'CB1-Производство'!E46+F34-J34,IF(ISNUMBER(J34-F34),"NT " &amp; J34-F34,"…"))</f>
        <v>0</v>
      </c>
    </row>
    <row r="35" spans="1:2594" s="79" customFormat="1" ht="15" customHeight="1" x14ac:dyDescent="0.15">
      <c r="A35" s="245" t="s">
        <v>100</v>
      </c>
      <c r="B35" s="238" t="s">
        <v>101</v>
      </c>
      <c r="C35" s="241" t="s">
        <v>78</v>
      </c>
      <c r="D35" s="78"/>
      <c r="E35" s="78"/>
      <c r="F35" s="78"/>
      <c r="G35" s="83"/>
      <c r="H35" s="78"/>
      <c r="I35" s="78"/>
      <c r="J35" s="78"/>
      <c r="K35" s="442"/>
      <c r="L35" s="135"/>
      <c r="M35" s="135"/>
      <c r="N35" s="238" t="str">
        <f t="shared" si="11"/>
        <v>8</v>
      </c>
      <c r="O35" s="77" t="str">
        <f t="shared" si="12"/>
        <v>ЛИСТОВЫЕ ДРЕВЕСНЫЕ МАТЕРИАЛЫ</v>
      </c>
      <c r="P35" s="241" t="s">
        <v>78</v>
      </c>
      <c r="Q35" s="216">
        <f>D35-(D36+D40+D42)</f>
        <v>0</v>
      </c>
      <c r="R35" s="129">
        <f t="shared" ref="R35:X35" si="26">E35-(E36+E40+E42)</f>
        <v>0</v>
      </c>
      <c r="S35" s="129">
        <f t="shared" si="26"/>
        <v>0</v>
      </c>
      <c r="T35" s="129">
        <f t="shared" si="26"/>
        <v>0</v>
      </c>
      <c r="U35" s="129">
        <f t="shared" si="26"/>
        <v>0</v>
      </c>
      <c r="V35" s="129">
        <f t="shared" si="26"/>
        <v>0</v>
      </c>
      <c r="W35" s="129">
        <f t="shared" si="26"/>
        <v>0</v>
      </c>
      <c r="X35" s="393">
        <f t="shared" si="26"/>
        <v>0</v>
      </c>
      <c r="Y35" s="153"/>
      <c r="Z35" s="161" t="str">
        <f t="shared" si="4"/>
        <v>8</v>
      </c>
      <c r="AA35" s="77" t="str">
        <f t="shared" si="19"/>
        <v>ЛИСТОВЫЕ ДРЕВЕСНЫЕ МАТЕРИАЛЫ</v>
      </c>
      <c r="AB35" s="241" t="s">
        <v>78</v>
      </c>
      <c r="AC35" s="165">
        <f>IF(ISNUMBER('CB1-Производство'!D47+D35-H35),'CB1-Производство'!D47+D35-H35,IF(ISNUMBER(H35-D35),"NT " &amp; H35-D35,"…"))</f>
        <v>5.3999999999999999E-2</v>
      </c>
      <c r="AD35" s="166">
        <f>IF(ISNUMBER('CB1-Производство'!E47+F35-J35),'CB1-Производство'!E47+F35-J35,IF(ISNUMBER(J35-F35),"NT " &amp; J35-F35,"…"))</f>
        <v>0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</row>
    <row r="36" spans="1:2594" s="12" customFormat="1" ht="15" customHeight="1" x14ac:dyDescent="0.15">
      <c r="A36" s="283" t="s">
        <v>102</v>
      </c>
      <c r="B36" s="46" t="s">
        <v>103</v>
      </c>
      <c r="C36" s="73" t="s">
        <v>78</v>
      </c>
      <c r="D36" s="33"/>
      <c r="E36" s="33"/>
      <c r="F36" s="33"/>
      <c r="G36" s="38"/>
      <c r="H36" s="33"/>
      <c r="I36" s="33"/>
      <c r="J36" s="33"/>
      <c r="K36" s="439"/>
      <c r="L36" s="135"/>
      <c r="M36" s="135"/>
      <c r="N36" s="45" t="str">
        <f t="shared" si="11"/>
        <v>8.1</v>
      </c>
      <c r="O36" s="24" t="str">
        <f t="shared" si="12"/>
        <v xml:space="preserve">ФАНЕРА  </v>
      </c>
      <c r="P36" s="73" t="s">
        <v>78</v>
      </c>
      <c r="Q36" s="132">
        <f>D36-(D37+D38)</f>
        <v>0</v>
      </c>
      <c r="R36" s="127">
        <f t="shared" ref="R36:X36" si="27">E36-(E37+E38)</f>
        <v>0</v>
      </c>
      <c r="S36" s="127">
        <f t="shared" si="27"/>
        <v>0</v>
      </c>
      <c r="T36" s="127">
        <f t="shared" si="27"/>
        <v>0</v>
      </c>
      <c r="U36" s="127">
        <f t="shared" si="27"/>
        <v>0</v>
      </c>
      <c r="V36" s="127">
        <f t="shared" si="27"/>
        <v>0</v>
      </c>
      <c r="W36" s="127">
        <f t="shared" si="27"/>
        <v>0</v>
      </c>
      <c r="X36" s="391">
        <f t="shared" si="27"/>
        <v>0</v>
      </c>
      <c r="Y36" s="153"/>
      <c r="Z36" s="192" t="str">
        <f t="shared" si="4"/>
        <v>8.1</v>
      </c>
      <c r="AA36" s="24" t="str">
        <f t="shared" si="4"/>
        <v xml:space="preserve">ФАНЕРА  </v>
      </c>
      <c r="AB36" s="73" t="s">
        <v>78</v>
      </c>
      <c r="AC36" s="190">
        <f>IF(ISNUMBER('CB1-Производство'!D48+D36-H36),'CB1-Производство'!D48+D36-H36,IF(ISNUMBER(H36-D36),"NT " &amp; H36-D36,"…"))</f>
        <v>5.3999999999999999E-2</v>
      </c>
      <c r="AD36" s="174">
        <f>IF(ISNUMBER('CB1-Производство'!E48+F36-J36),'CB1-Производство'!E48+F36-J36,IF(ISNUMBER(J36-F36),"NT " &amp; J36-F36,"…"))</f>
        <v>0</v>
      </c>
    </row>
    <row r="37" spans="1:2594" s="12" customFormat="1" ht="15" customHeight="1" x14ac:dyDescent="0.15">
      <c r="A37" s="283" t="s">
        <v>104</v>
      </c>
      <c r="B37" s="48" t="s">
        <v>38</v>
      </c>
      <c r="C37" s="73" t="s">
        <v>78</v>
      </c>
      <c r="D37" s="34"/>
      <c r="E37" s="34"/>
      <c r="F37" s="34"/>
      <c r="G37" s="36"/>
      <c r="H37" s="34"/>
      <c r="I37" s="34"/>
      <c r="J37" s="34"/>
      <c r="K37" s="440"/>
      <c r="L37" s="135"/>
      <c r="M37" s="135"/>
      <c r="N37" s="45" t="str">
        <f t="shared" si="11"/>
        <v>8.1.C</v>
      </c>
      <c r="O37" s="25" t="str">
        <f t="shared" si="12"/>
        <v>Хвойные породы</v>
      </c>
      <c r="P37" s="73" t="s">
        <v>78</v>
      </c>
      <c r="Q37" s="105"/>
      <c r="R37" s="105"/>
      <c r="S37" s="105"/>
      <c r="T37" s="105"/>
      <c r="U37" s="105"/>
      <c r="V37" s="105"/>
      <c r="W37" s="105"/>
      <c r="X37" s="106"/>
      <c r="Y37" s="135"/>
      <c r="Z37" s="192" t="str">
        <f t="shared" si="4"/>
        <v>8.1.C</v>
      </c>
      <c r="AA37" s="25" t="str">
        <f t="shared" si="4"/>
        <v>Хвойные породы</v>
      </c>
      <c r="AB37" s="73" t="s">
        <v>78</v>
      </c>
      <c r="AC37" s="190">
        <f>IF(ISNUMBER('CB1-Производство'!D49+D37-H37),'CB1-Производство'!D49+D37-H37,IF(ISNUMBER(H37-D37),"NT " &amp; H37-D37,"…"))</f>
        <v>0</v>
      </c>
      <c r="AD37" s="174">
        <f>IF(ISNUMBER('CB1-Производство'!E49+F37-J37),'CB1-Производство'!E49+F37-J37,IF(ISNUMBER(J37-F37),"NT " &amp; J37-F37,"…"))</f>
        <v>0</v>
      </c>
    </row>
    <row r="38" spans="1:2594" s="12" customFormat="1" ht="15" customHeight="1" x14ac:dyDescent="0.15">
      <c r="A38" s="283" t="s">
        <v>105</v>
      </c>
      <c r="B38" s="48" t="s">
        <v>41</v>
      </c>
      <c r="C38" s="73" t="s">
        <v>78</v>
      </c>
      <c r="D38" s="34"/>
      <c r="E38" s="34"/>
      <c r="F38" s="34"/>
      <c r="G38" s="34"/>
      <c r="H38" s="34"/>
      <c r="I38" s="34"/>
      <c r="J38" s="34"/>
      <c r="K38" s="440"/>
      <c r="L38" s="135"/>
      <c r="M38" s="135"/>
      <c r="N38" s="45" t="str">
        <f t="shared" si="11"/>
        <v>8.1.NC</v>
      </c>
      <c r="O38" s="25" t="str">
        <f t="shared" si="12"/>
        <v>Лиственные породы</v>
      </c>
      <c r="P38" s="73" t="s">
        <v>78</v>
      </c>
      <c r="Q38" s="105"/>
      <c r="R38" s="105"/>
      <c r="S38" s="105"/>
      <c r="T38" s="105"/>
      <c r="U38" s="105"/>
      <c r="V38" s="105"/>
      <c r="W38" s="105"/>
      <c r="X38" s="106"/>
      <c r="Y38" s="135"/>
      <c r="Z38" s="192" t="str">
        <f t="shared" si="4"/>
        <v>8.1.NC</v>
      </c>
      <c r="AA38" s="25" t="str">
        <f t="shared" si="4"/>
        <v>Лиственные породы</v>
      </c>
      <c r="AB38" s="73" t="s">
        <v>78</v>
      </c>
      <c r="AC38" s="190">
        <f>IF(ISNUMBER('CB1-Производство'!D50+D38-H38),'CB1-Производство'!D50+D38-H38,IF(ISNUMBER(H38-D38),"NT " &amp; H38-D38,"…"))</f>
        <v>5.3999999999999999E-2</v>
      </c>
      <c r="AD38" s="174">
        <f>IF(ISNUMBER('CB1-Производство'!E50+F38-J38),'CB1-Производство'!E50+F38-J38,IF(ISNUMBER(J38-F38),"NT " &amp; J38-F38,"…"))</f>
        <v>0</v>
      </c>
    </row>
    <row r="39" spans="1:2594" s="12" customFormat="1" ht="11.25" customHeight="1" x14ac:dyDescent="0.15">
      <c r="A39" s="283" t="s">
        <v>106</v>
      </c>
      <c r="B39" s="50" t="s">
        <v>50</v>
      </c>
      <c r="C39" s="73" t="s">
        <v>78</v>
      </c>
      <c r="D39" s="34"/>
      <c r="E39" s="34"/>
      <c r="F39" s="34"/>
      <c r="G39" s="34"/>
      <c r="H39" s="34"/>
      <c r="I39" s="34"/>
      <c r="J39" s="34"/>
      <c r="K39" s="440"/>
      <c r="L39" s="135"/>
      <c r="M39" s="135"/>
      <c r="N39" s="45" t="str">
        <f t="shared" si="11"/>
        <v>8.1.NC.T</v>
      </c>
      <c r="O39" s="26" t="str">
        <f t="shared" si="12"/>
        <v>в том числе тропические породы</v>
      </c>
      <c r="P39" s="73" t="s">
        <v>78</v>
      </c>
      <c r="Q39" s="105" t="str">
        <f t="shared" ref="Q39:X39" si="28">IF(AND(ISNUMBER(D39/D38),D39&gt;D38),"&gt; 6.2.NC !!","")</f>
        <v/>
      </c>
      <c r="R39" s="105" t="str">
        <f t="shared" si="28"/>
        <v/>
      </c>
      <c r="S39" s="105" t="str">
        <f t="shared" si="28"/>
        <v/>
      </c>
      <c r="T39" s="105" t="str">
        <f t="shared" si="28"/>
        <v/>
      </c>
      <c r="U39" s="105" t="str">
        <f t="shared" si="28"/>
        <v/>
      </c>
      <c r="V39" s="105" t="str">
        <f t="shared" si="28"/>
        <v/>
      </c>
      <c r="W39" s="105" t="str">
        <f t="shared" si="28"/>
        <v/>
      </c>
      <c r="X39" s="106" t="str">
        <f t="shared" si="28"/>
        <v/>
      </c>
      <c r="Y39" s="135" t="s">
        <v>0</v>
      </c>
      <c r="Z39" s="192" t="str">
        <f t="shared" si="4"/>
        <v>8.1.NC.T</v>
      </c>
      <c r="AA39" s="26" t="str">
        <f t="shared" si="4"/>
        <v>в том числе тропические породы</v>
      </c>
      <c r="AB39" s="73" t="s">
        <v>78</v>
      </c>
      <c r="AC39" s="190">
        <f>IF(ISNUMBER('CB1-Производство'!D51+D39-H39),'CB1-Производство'!D51+D39-H39,IF(ISNUMBER(H39-D39),"NT " &amp; H39-D39,"…"))</f>
        <v>0</v>
      </c>
      <c r="AD39" s="174">
        <f>IF(ISNUMBER('CB1-Производство'!E51+F39-J39),'CB1-Производство'!E51+F39-J39,IF(ISNUMBER(J39-F39),"NT " &amp; J39-F39,"…"))</f>
        <v>0</v>
      </c>
    </row>
    <row r="40" spans="1:2594" s="12" customFormat="1" ht="28.5" customHeight="1" x14ac:dyDescent="0.15">
      <c r="A40" s="443" t="s">
        <v>107</v>
      </c>
      <c r="B40" s="400" t="s">
        <v>108</v>
      </c>
      <c r="C40" s="73" t="s">
        <v>78</v>
      </c>
      <c r="D40" s="33"/>
      <c r="E40" s="33"/>
      <c r="F40" s="33"/>
      <c r="G40" s="33"/>
      <c r="H40" s="33"/>
      <c r="I40" s="33"/>
      <c r="J40" s="33"/>
      <c r="K40" s="439"/>
      <c r="L40" s="135"/>
      <c r="M40" s="135"/>
      <c r="N40" s="427" t="str">
        <f t="shared" si="11"/>
        <v>8.2</v>
      </c>
      <c r="O40" s="269" t="str">
        <f t="shared" si="12"/>
        <v>СТРУЖЕЧНЫЕ ПЛИТЫ, ПЛИТЫ С ОРИЕНТИРОВАННОЙ СТРУЖКОЙ (OSB) И ПРОЧИЕ ПЛИТЫ ЭТОЙ КАТЕГОРИИ</v>
      </c>
      <c r="P40" s="73" t="s">
        <v>78</v>
      </c>
      <c r="Q40" s="105"/>
      <c r="R40" s="105"/>
      <c r="S40" s="105"/>
      <c r="T40" s="105"/>
      <c r="U40" s="105"/>
      <c r="V40" s="105"/>
      <c r="W40" s="105"/>
      <c r="X40" s="106"/>
      <c r="Y40" s="135"/>
      <c r="Z40" s="192" t="str">
        <f t="shared" si="4"/>
        <v>8.2</v>
      </c>
      <c r="AA40" s="269" t="str">
        <f t="shared" si="4"/>
        <v>СТРУЖЕЧНЫЕ ПЛИТЫ, ПЛИТЫ С ОРИЕНТИРОВАННОЙ СТРУЖКОЙ (OSB) И ПРОЧИЕ ПЛИТЫ ЭТОЙ КАТЕГОРИИ</v>
      </c>
      <c r="AB40" s="73" t="s">
        <v>185</v>
      </c>
      <c r="AC40" s="190">
        <f>IF(ISNUMBER('CB1-Производство'!D52+D40-H40),'CB1-Производство'!D52+D40-H40,IF(ISNUMBER(H40-D40),"NT " &amp; H40-D40,"…"))</f>
        <v>2.2000000000000001E-3</v>
      </c>
      <c r="AD40" s="174">
        <f>IF(ISNUMBER('CB1-Производство'!E52+F40-J40),'CB1-Производство'!E52+F40-J40,IF(ISNUMBER(J40-F40),"NT " &amp; J40-F40,"…"))</f>
        <v>0</v>
      </c>
    </row>
    <row r="41" spans="1:2594" s="12" customFormat="1" ht="12" customHeight="1" x14ac:dyDescent="0.15">
      <c r="A41" s="283" t="s">
        <v>109</v>
      </c>
      <c r="B41" s="52" t="s">
        <v>110</v>
      </c>
      <c r="C41" s="73" t="s">
        <v>78</v>
      </c>
      <c r="D41" s="34"/>
      <c r="E41" s="34"/>
      <c r="F41" s="34"/>
      <c r="G41" s="34"/>
      <c r="H41" s="34"/>
      <c r="I41" s="34"/>
      <c r="J41" s="34"/>
      <c r="K41" s="440"/>
      <c r="L41" s="135"/>
      <c r="M41" s="135"/>
      <c r="N41" s="45" t="str">
        <f t="shared" si="11"/>
        <v>8.2.1</v>
      </c>
      <c r="O41" s="25" t="str">
        <f t="shared" si="12"/>
        <v>в том числе ПЛИТЫ С ОРИЕНТИРОВАННОЙ СТРУЖКОЙ (OSB)</v>
      </c>
      <c r="P41" s="73" t="s">
        <v>78</v>
      </c>
      <c r="Q41" s="105" t="str">
        <f t="shared" ref="Q41:X41" si="29">IF(AND(ISNUMBER(D41/D40),D41&gt;D40),"&gt; 6.3 !!","")</f>
        <v/>
      </c>
      <c r="R41" s="105" t="str">
        <f t="shared" si="29"/>
        <v/>
      </c>
      <c r="S41" s="105" t="str">
        <f t="shared" si="29"/>
        <v/>
      </c>
      <c r="T41" s="105" t="str">
        <f t="shared" si="29"/>
        <v/>
      </c>
      <c r="U41" s="105" t="str">
        <f t="shared" si="29"/>
        <v/>
      </c>
      <c r="V41" s="105" t="str">
        <f t="shared" si="29"/>
        <v/>
      </c>
      <c r="W41" s="105" t="str">
        <f t="shared" si="29"/>
        <v/>
      </c>
      <c r="X41" s="106" t="str">
        <f t="shared" si="29"/>
        <v/>
      </c>
      <c r="Y41" s="135"/>
      <c r="Z41" s="192" t="str">
        <f t="shared" si="4"/>
        <v>8.2.1</v>
      </c>
      <c r="AA41" s="25" t="str">
        <f t="shared" si="4"/>
        <v>в том числе ПЛИТЫ С ОРИЕНТИРОВАННОЙ СТРУЖКОЙ (OSB)</v>
      </c>
      <c r="AB41" s="73" t="s">
        <v>185</v>
      </c>
      <c r="AC41" s="190">
        <f>IF(ISNUMBER('CB1-Производство'!D53+D41-H41),'CB1-Производство'!D53+D41-H41,IF(ISNUMBER(H41-D41),"NT " &amp; H41-D41,"…"))</f>
        <v>0</v>
      </c>
      <c r="AD41" s="174">
        <f>IF(ISNUMBER('CB1-Производство'!E53+F41-J41),'CB1-Производство'!E53+F41-J41,IF(ISNUMBER(J41-F41),"NT " &amp; J41-F41,"…"))</f>
        <v>0</v>
      </c>
    </row>
    <row r="42" spans="1:2594" s="12" customFormat="1" ht="15" customHeight="1" x14ac:dyDescent="0.15">
      <c r="A42" s="283" t="s">
        <v>111</v>
      </c>
      <c r="B42" s="46" t="s">
        <v>112</v>
      </c>
      <c r="C42" s="73" t="s">
        <v>78</v>
      </c>
      <c r="D42" s="33"/>
      <c r="E42" s="33"/>
      <c r="F42" s="33"/>
      <c r="G42" s="33"/>
      <c r="H42" s="33"/>
      <c r="I42" s="33"/>
      <c r="J42" s="33"/>
      <c r="K42" s="439"/>
      <c r="L42" s="135"/>
      <c r="M42" s="135"/>
      <c r="N42" s="45" t="str">
        <f t="shared" si="11"/>
        <v>8.3</v>
      </c>
      <c r="O42" s="24" t="str">
        <f t="shared" si="12"/>
        <v>ДРЕВЕСНОВОЛОКНИСТЫЕ ПЛИТЫ</v>
      </c>
      <c r="P42" s="73" t="s">
        <v>78</v>
      </c>
      <c r="Q42" s="132">
        <f>D42-(D43+D44+D45)</f>
        <v>0</v>
      </c>
      <c r="R42" s="132">
        <f t="shared" ref="R42:X42" si="30">E42-(E43+E44+E45)</f>
        <v>0</v>
      </c>
      <c r="S42" s="132">
        <f t="shared" si="30"/>
        <v>0</v>
      </c>
      <c r="T42" s="132">
        <f t="shared" si="30"/>
        <v>0</v>
      </c>
      <c r="U42" s="132">
        <f t="shared" si="30"/>
        <v>0</v>
      </c>
      <c r="V42" s="132">
        <f t="shared" si="30"/>
        <v>0</v>
      </c>
      <c r="W42" s="132">
        <f t="shared" si="30"/>
        <v>0</v>
      </c>
      <c r="X42" s="394">
        <f t="shared" si="30"/>
        <v>0</v>
      </c>
      <c r="Y42" s="187"/>
      <c r="Z42" s="192" t="str">
        <f t="shared" si="4"/>
        <v>8.3</v>
      </c>
      <c r="AA42" s="24" t="str">
        <f t="shared" si="4"/>
        <v>ДРЕВЕСНОВОЛОКНИСТЫЕ ПЛИТЫ</v>
      </c>
      <c r="AB42" s="73" t="s">
        <v>185</v>
      </c>
      <c r="AC42" s="190">
        <f>IF(ISNUMBER('CB1-Производство'!D54+D42-H42),'CB1-Производство'!D54+D42-H42,IF(ISNUMBER(H42-D42),"NT " &amp; H42-D42,"…"))</f>
        <v>0</v>
      </c>
      <c r="AD42" s="174">
        <f>IF(ISNUMBER('CB1-Производство'!E54+F42-J42),'CB1-Производство'!E54+F42-J42,IF(ISNUMBER(J42-F42),"NT " &amp; J42-F42,"…"))</f>
        <v>0</v>
      </c>
    </row>
    <row r="43" spans="1:2594" s="12" customFormat="1" ht="15" customHeight="1" x14ac:dyDescent="0.15">
      <c r="A43" s="283" t="s">
        <v>113</v>
      </c>
      <c r="B43" s="48" t="s">
        <v>114</v>
      </c>
      <c r="C43" s="73" t="s">
        <v>78</v>
      </c>
      <c r="D43" s="34"/>
      <c r="E43" s="34"/>
      <c r="F43" s="34"/>
      <c r="G43" s="34"/>
      <c r="H43" s="34"/>
      <c r="I43" s="34"/>
      <c r="J43" s="34"/>
      <c r="K43" s="440"/>
      <c r="L43" s="135"/>
      <c r="M43" s="135"/>
      <c r="N43" s="45" t="str">
        <f t="shared" si="11"/>
        <v>8.3.1</v>
      </c>
      <c r="O43" s="25" t="str">
        <f t="shared" si="12"/>
        <v xml:space="preserve">ТВЕРДЫЕ ПЛИТЫ </v>
      </c>
      <c r="P43" s="73" t="s">
        <v>78</v>
      </c>
      <c r="Q43" s="105"/>
      <c r="R43" s="105"/>
      <c r="S43" s="105"/>
      <c r="T43" s="105"/>
      <c r="U43" s="105"/>
      <c r="V43" s="105"/>
      <c r="W43" s="105"/>
      <c r="X43" s="106"/>
      <c r="Y43" s="135"/>
      <c r="Z43" s="192" t="str">
        <f t="shared" si="4"/>
        <v>8.3.1</v>
      </c>
      <c r="AA43" s="25" t="str">
        <f t="shared" si="4"/>
        <v xml:space="preserve">ТВЕРДЫЕ ПЛИТЫ </v>
      </c>
      <c r="AB43" s="73" t="s">
        <v>185</v>
      </c>
      <c r="AC43" s="190">
        <f>IF(ISNUMBER('CB1-Производство'!D55+D43-H43),'CB1-Производство'!D55+D43-H43,IF(ISNUMBER(H43-D43),"NT " &amp; H43-D43,"…"))</f>
        <v>0</v>
      </c>
      <c r="AD43" s="174">
        <f>IF(ISNUMBER('CB1-Производство'!E55+F43-J43),'CB1-Производство'!E55+F43-J43,IF(ISNUMBER(J43-F43),"NT " &amp; J43-F43,"…"))</f>
        <v>0</v>
      </c>
    </row>
    <row r="44" spans="1:2594" s="12" customFormat="1" ht="15" customHeight="1" x14ac:dyDescent="0.15">
      <c r="A44" s="283" t="s">
        <v>115</v>
      </c>
      <c r="B44" s="48" t="s">
        <v>116</v>
      </c>
      <c r="C44" s="73" t="s">
        <v>78</v>
      </c>
      <c r="D44" s="34"/>
      <c r="E44" s="34"/>
      <c r="F44" s="34"/>
      <c r="G44" s="34"/>
      <c r="H44" s="34"/>
      <c r="I44" s="34"/>
      <c r="J44" s="34"/>
      <c r="K44" s="440"/>
      <c r="L44" s="135"/>
      <c r="M44" s="135"/>
      <c r="N44" s="45" t="str">
        <f t="shared" si="11"/>
        <v>8.3.2</v>
      </c>
      <c r="O44" s="25" t="str">
        <f t="shared" si="12"/>
        <v>ДРЕВЕСНОВОЛОКНИСТЫЕ ПЛИТЫ СРЕДНЕЙ/ВЫСОКОЙ ПЛОТНОСТИ (MDF/HDF)</v>
      </c>
      <c r="P44" s="73" t="s">
        <v>78</v>
      </c>
      <c r="Q44" s="105"/>
      <c r="R44" s="105"/>
      <c r="S44" s="105"/>
      <c r="T44" s="105"/>
      <c r="U44" s="105"/>
      <c r="V44" s="105"/>
      <c r="W44" s="105"/>
      <c r="X44" s="106"/>
      <c r="Y44" s="135"/>
      <c r="Z44" s="192" t="str">
        <f t="shared" si="4"/>
        <v>8.3.2</v>
      </c>
      <c r="AA44" s="25" t="str">
        <f t="shared" si="4"/>
        <v>ДРЕВЕСНОВОЛОКНИСТЫЕ ПЛИТЫ СРЕДНЕЙ/ВЫСОКОЙ ПЛОТНОСТИ (MDF/HDF)</v>
      </c>
      <c r="AB44" s="73" t="s">
        <v>185</v>
      </c>
      <c r="AC44" s="169">
        <f>IF(ISNUMBER('CB1-Производство'!D56+D44-H44),'CB1-Производство'!D56+D44-H44,IF(ISNUMBER(H44-D44),"NT " &amp; H44-D44,"…"))</f>
        <v>0</v>
      </c>
      <c r="AD44" s="174">
        <f>IF(ISNUMBER('CB1-Производство'!E56+F44-J44),'CB1-Производство'!E56+F44-J44,IF(ISNUMBER(J44-F44),"NT " &amp; J44-F44,"…"))</f>
        <v>0</v>
      </c>
    </row>
    <row r="45" spans="1:2594" s="12" customFormat="1" ht="15" customHeight="1" x14ac:dyDescent="0.15">
      <c r="A45" s="284" t="s">
        <v>117</v>
      </c>
      <c r="B45" s="56" t="s">
        <v>118</v>
      </c>
      <c r="C45" s="73" t="s">
        <v>78</v>
      </c>
      <c r="D45" s="34"/>
      <c r="E45" s="34"/>
      <c r="F45" s="34"/>
      <c r="G45" s="34"/>
      <c r="H45" s="34"/>
      <c r="I45" s="34"/>
      <c r="J45" s="34"/>
      <c r="K45" s="440"/>
      <c r="L45" s="135"/>
      <c r="M45" s="135"/>
      <c r="N45" s="395" t="str">
        <f t="shared" si="11"/>
        <v>8.3.3</v>
      </c>
      <c r="O45" s="27" t="str">
        <f t="shared" si="12"/>
        <v>ПРОЧИЕ ДРЕВЕСНОВОЛОКНИСТЫЕ ПЛИТЫ</v>
      </c>
      <c r="P45" s="73" t="s">
        <v>78</v>
      </c>
      <c r="Q45" s="107"/>
      <c r="R45" s="107"/>
      <c r="S45" s="107"/>
      <c r="T45" s="107"/>
      <c r="U45" s="107"/>
      <c r="V45" s="107"/>
      <c r="W45" s="107"/>
      <c r="X45" s="108"/>
      <c r="Y45" s="135"/>
      <c r="Z45" s="191" t="str">
        <f t="shared" si="4"/>
        <v>8.3.3</v>
      </c>
      <c r="AA45" s="27" t="str">
        <f t="shared" si="4"/>
        <v>ПРОЧИЕ ДРЕВЕСНОВОЛОКНИСТЫЕ ПЛИТЫ</v>
      </c>
      <c r="AB45" s="73" t="s">
        <v>185</v>
      </c>
      <c r="AC45" s="169">
        <f>IF(ISNUMBER('CB1-Производство'!D57+D45-H45),'CB1-Производство'!D57+D45-H45,IF(ISNUMBER(H45-D45),"NT " &amp; H45-D45,"…"))</f>
        <v>0</v>
      </c>
      <c r="AD45" s="174">
        <f>IF(ISNUMBER('CB1-Производство'!E57+F45-J45),'CB1-Производство'!E57+F45-J45,IF(ISNUMBER(J45-F45),"NT " &amp; J45-F45,"…"))</f>
        <v>0</v>
      </c>
    </row>
    <row r="46" spans="1:2594" s="79" customFormat="1" ht="15" customHeight="1" x14ac:dyDescent="0.15">
      <c r="A46" s="285" t="s">
        <v>119</v>
      </c>
      <c r="B46" s="240" t="s">
        <v>120</v>
      </c>
      <c r="C46" s="404" t="s">
        <v>76</v>
      </c>
      <c r="D46" s="78"/>
      <c r="E46" s="78"/>
      <c r="F46" s="78"/>
      <c r="G46" s="78"/>
      <c r="H46" s="78"/>
      <c r="I46" s="78"/>
      <c r="J46" s="78"/>
      <c r="K46" s="442"/>
      <c r="L46" s="135"/>
      <c r="M46" s="135"/>
      <c r="N46" s="498" t="str">
        <f t="shared" si="11"/>
        <v>9</v>
      </c>
      <c r="O46" s="77" t="str">
        <f t="shared" si="12"/>
        <v>ДРЕВЕСНАЯ МАССА</v>
      </c>
      <c r="P46" s="404" t="s">
        <v>76</v>
      </c>
      <c r="Q46" s="216">
        <f>D46-(D47+D48+D52)</f>
        <v>0</v>
      </c>
      <c r="R46" s="129">
        <f t="shared" ref="R46:X46" si="31">E46-(E47+E48+E52)</f>
        <v>0</v>
      </c>
      <c r="S46" s="129">
        <f t="shared" si="31"/>
        <v>0</v>
      </c>
      <c r="T46" s="129">
        <f t="shared" si="31"/>
        <v>0</v>
      </c>
      <c r="U46" s="129">
        <f t="shared" si="31"/>
        <v>0</v>
      </c>
      <c r="V46" s="129">
        <f t="shared" si="31"/>
        <v>0</v>
      </c>
      <c r="W46" s="129">
        <f t="shared" si="31"/>
        <v>0</v>
      </c>
      <c r="X46" s="393">
        <f t="shared" si="31"/>
        <v>0</v>
      </c>
      <c r="Y46" s="153"/>
      <c r="Z46" s="161" t="str">
        <f t="shared" si="4"/>
        <v>9</v>
      </c>
      <c r="AA46" s="77" t="str">
        <f t="shared" si="4"/>
        <v>ДРЕВЕСНАЯ МАССА</v>
      </c>
      <c r="AB46" s="404" t="s">
        <v>183</v>
      </c>
      <c r="AC46" s="167">
        <f>IF(ISNUMBER('CB1-Производство'!D58+D46-H46),'CB1-Производство'!D58+D46-H46,IF(ISNUMBER(H46-D46),"NT " &amp; H46-D46,"…"))</f>
        <v>0</v>
      </c>
      <c r="AD46" s="166">
        <f>IF(ISNUMBER('CB1-Производство'!E58+F46-J46),'CB1-Производство'!E58+F46-J46,IF(ISNUMBER(J46-F46),"NT " &amp; J46-F46,"…"))</f>
        <v>0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</row>
    <row r="47" spans="1:2594" s="12" customFormat="1" ht="15" customHeight="1" x14ac:dyDescent="0.15">
      <c r="A47" s="286" t="s">
        <v>121</v>
      </c>
      <c r="B47" s="57" t="s">
        <v>122</v>
      </c>
      <c r="C47" s="405" t="s">
        <v>76</v>
      </c>
      <c r="D47" s="34"/>
      <c r="E47" s="34"/>
      <c r="F47" s="34"/>
      <c r="G47" s="34"/>
      <c r="H47" s="34"/>
      <c r="I47" s="34"/>
      <c r="J47" s="34"/>
      <c r="K47" s="440"/>
      <c r="L47" s="135"/>
      <c r="M47" s="135"/>
      <c r="N47" s="499" t="str">
        <f t="shared" si="11"/>
        <v>9.1</v>
      </c>
      <c r="O47" s="24" t="str">
        <f t="shared" si="12"/>
        <v>МЕХАНИЧЕСКАЯ ДРЕВЕСНАЯ МАССА И ПОЛУЦЕЛЛЮЛОЗА</v>
      </c>
      <c r="P47" s="405" t="s">
        <v>76</v>
      </c>
      <c r="Q47" s="105"/>
      <c r="R47" s="105"/>
      <c r="S47" s="105"/>
      <c r="T47" s="105"/>
      <c r="U47" s="105"/>
      <c r="V47" s="105"/>
      <c r="W47" s="105"/>
      <c r="X47" s="106"/>
      <c r="Y47" s="135"/>
      <c r="Z47" s="192" t="str">
        <f t="shared" si="4"/>
        <v>9.1</v>
      </c>
      <c r="AA47" s="24" t="str">
        <f t="shared" si="4"/>
        <v>МЕХАНИЧЕСКАЯ ДРЕВЕСНАЯ МАССА И ПОЛУЦЕЛЛЮЛОЗА</v>
      </c>
      <c r="AB47" s="405" t="s">
        <v>183</v>
      </c>
      <c r="AC47" s="190">
        <f>IF(ISNUMBER('CB1-Производство'!D59+D47-H47),'CB1-Производство'!D59+D47-H47,IF(ISNUMBER(H47-D47),"NT " &amp; H47-D47,"…"))</f>
        <v>0</v>
      </c>
      <c r="AD47" s="174">
        <f>IF(ISNUMBER('CB1-Производство'!E59+F47-J47),'CB1-Производство'!E59+F47-J47,IF(ISNUMBER(J47-F47),"NT " &amp; J47-F47,"…"))</f>
        <v>0</v>
      </c>
    </row>
    <row r="48" spans="1:2594" s="12" customFormat="1" ht="15" customHeight="1" x14ac:dyDescent="0.15">
      <c r="A48" s="286" t="s">
        <v>123</v>
      </c>
      <c r="B48" s="46" t="s">
        <v>124</v>
      </c>
      <c r="C48" s="406" t="s">
        <v>76</v>
      </c>
      <c r="D48" s="33"/>
      <c r="E48" s="33"/>
      <c r="F48" s="33"/>
      <c r="G48" s="33"/>
      <c r="H48" s="33"/>
      <c r="I48" s="33"/>
      <c r="J48" s="33"/>
      <c r="K48" s="439"/>
      <c r="L48" s="135"/>
      <c r="M48" s="135"/>
      <c r="N48" s="499" t="str">
        <f t="shared" si="11"/>
        <v>9.2</v>
      </c>
      <c r="O48" s="24" t="str">
        <f t="shared" si="12"/>
        <v>ЦЕЛЛЮЛОЗА</v>
      </c>
      <c r="P48" s="406" t="s">
        <v>76</v>
      </c>
      <c r="Q48" s="132">
        <f>D48-(D49+D51)</f>
        <v>0</v>
      </c>
      <c r="R48" s="127">
        <f t="shared" ref="R48:X48" si="32">E48-(E49+E51)</f>
        <v>0</v>
      </c>
      <c r="S48" s="127">
        <f t="shared" si="32"/>
        <v>0</v>
      </c>
      <c r="T48" s="127">
        <f t="shared" si="32"/>
        <v>0</v>
      </c>
      <c r="U48" s="127">
        <f t="shared" si="32"/>
        <v>0</v>
      </c>
      <c r="V48" s="127">
        <f t="shared" si="32"/>
        <v>0</v>
      </c>
      <c r="W48" s="127">
        <f t="shared" si="32"/>
        <v>0</v>
      </c>
      <c r="X48" s="391">
        <f t="shared" si="32"/>
        <v>0</v>
      </c>
      <c r="Y48" s="153"/>
      <c r="Z48" s="192" t="str">
        <f t="shared" si="4"/>
        <v>9.2</v>
      </c>
      <c r="AA48" s="24" t="str">
        <f t="shared" si="4"/>
        <v>ЦЕЛЛЮЛОЗА</v>
      </c>
      <c r="AB48" s="406" t="s">
        <v>183</v>
      </c>
      <c r="AC48" s="190">
        <f>IF(ISNUMBER('CB1-Производство'!D60+D48-H48),'CB1-Производство'!D60+D48-H48,IF(ISNUMBER(H48-D48),"NT " &amp; H48-D48,"…"))</f>
        <v>0</v>
      </c>
      <c r="AD48" s="174">
        <f>IF(ISNUMBER('CB1-Производство'!E60+F48-J48),'CB1-Производство'!E60+F48-J48,IF(ISNUMBER(J48-F48),"NT " &amp; J48-F48,"…"))</f>
        <v>0</v>
      </c>
    </row>
    <row r="49" spans="1:2594" s="12" customFormat="1" ht="15" customHeight="1" x14ac:dyDescent="0.15">
      <c r="A49" s="286" t="s">
        <v>125</v>
      </c>
      <c r="B49" s="48" t="s">
        <v>126</v>
      </c>
      <c r="C49" s="405" t="s">
        <v>76</v>
      </c>
      <c r="D49" s="34"/>
      <c r="E49" s="34"/>
      <c r="F49" s="34"/>
      <c r="G49" s="34"/>
      <c r="H49" s="34"/>
      <c r="I49" s="34"/>
      <c r="J49" s="34"/>
      <c r="K49" s="440"/>
      <c r="L49" s="135"/>
      <c r="M49" s="135"/>
      <c r="N49" s="499" t="str">
        <f t="shared" si="11"/>
        <v>9.2.1</v>
      </c>
      <c r="O49" s="25" t="str">
        <f t="shared" si="12"/>
        <v>СУЛЬФАТНАЯ ЦЕЛЛЮЛОЗА</v>
      </c>
      <c r="P49" s="405" t="s">
        <v>76</v>
      </c>
      <c r="Q49" s="105"/>
      <c r="R49" s="105"/>
      <c r="S49" s="105"/>
      <c r="T49" s="105"/>
      <c r="U49" s="105"/>
      <c r="V49" s="105"/>
      <c r="W49" s="105"/>
      <c r="X49" s="106"/>
      <c r="Y49" s="135"/>
      <c r="Z49" s="192" t="str">
        <f t="shared" si="4"/>
        <v>9.2.1</v>
      </c>
      <c r="AA49" s="25" t="str">
        <f t="shared" si="4"/>
        <v>СУЛЬФАТНАЯ ЦЕЛЛЮЛОЗА</v>
      </c>
      <c r="AB49" s="405" t="s">
        <v>183</v>
      </c>
      <c r="AC49" s="190">
        <f>IF(ISNUMBER('CB1-Производство'!D61+D49-H49),'CB1-Производство'!D61+D49-H49,IF(ISNUMBER(H49-D49),"NT " &amp; H49-D49,"…"))</f>
        <v>0</v>
      </c>
      <c r="AD49" s="174">
        <f>IF(ISNUMBER('CB1-Производство'!E61+F49-J49),'CB1-Производство'!E61+F49-J49,IF(ISNUMBER(J49-F49),"NT " &amp; J49-F49,"…"))</f>
        <v>0</v>
      </c>
    </row>
    <row r="50" spans="1:2594" s="12" customFormat="1" ht="15" customHeight="1" x14ac:dyDescent="0.15">
      <c r="A50" s="286" t="s">
        <v>127</v>
      </c>
      <c r="B50" s="49" t="s">
        <v>128</v>
      </c>
      <c r="C50" s="405" t="s">
        <v>76</v>
      </c>
      <c r="D50" s="34"/>
      <c r="E50" s="34"/>
      <c r="F50" s="34"/>
      <c r="G50" s="34"/>
      <c r="H50" s="34"/>
      <c r="I50" s="34"/>
      <c r="J50" s="34"/>
      <c r="K50" s="440"/>
      <c r="L50" s="135"/>
      <c r="M50" s="135"/>
      <c r="N50" s="499" t="str">
        <f t="shared" si="11"/>
        <v>9.2.1.1</v>
      </c>
      <c r="O50" s="26" t="str">
        <f t="shared" si="12"/>
        <v xml:space="preserve">в том числе БЕЛЕНАЯ </v>
      </c>
      <c r="P50" s="405" t="s">
        <v>76</v>
      </c>
      <c r="Q50" s="105"/>
      <c r="R50" s="105"/>
      <c r="S50" s="105"/>
      <c r="T50" s="105"/>
      <c r="U50" s="105"/>
      <c r="V50" s="105"/>
      <c r="W50" s="105"/>
      <c r="X50" s="106"/>
      <c r="Y50" s="135"/>
      <c r="Z50" s="192" t="str">
        <f t="shared" si="4"/>
        <v>9.2.1.1</v>
      </c>
      <c r="AA50" s="26" t="str">
        <f t="shared" si="4"/>
        <v xml:space="preserve">в том числе БЕЛЕНАЯ </v>
      </c>
      <c r="AB50" s="405" t="s">
        <v>183</v>
      </c>
      <c r="AC50" s="190">
        <f>IF(ISNUMBER('CB1-Производство'!D62+D50-H50),'CB1-Производство'!D62+D50-H50,IF(ISNUMBER(H50-D50),"NT " &amp; H50-D50,"…"))</f>
        <v>0</v>
      </c>
      <c r="AD50" s="174">
        <f>IF(ISNUMBER('CB1-Производство'!E62+F50-J50),'CB1-Производство'!E62+F50-J50,IF(ISNUMBER(J50-F50),"NT " &amp; J50-F50,"…"))</f>
        <v>0</v>
      </c>
    </row>
    <row r="51" spans="1:2594" s="12" customFormat="1" ht="15" customHeight="1" x14ac:dyDescent="0.15">
      <c r="A51" s="286" t="s">
        <v>129</v>
      </c>
      <c r="B51" s="56" t="s">
        <v>130</v>
      </c>
      <c r="C51" s="405" t="s">
        <v>76</v>
      </c>
      <c r="D51" s="34"/>
      <c r="E51" s="34"/>
      <c r="F51" s="34"/>
      <c r="G51" s="34"/>
      <c r="H51" s="34"/>
      <c r="I51" s="34"/>
      <c r="J51" s="34"/>
      <c r="K51" s="440"/>
      <c r="L51" s="135"/>
      <c r="M51" s="135"/>
      <c r="N51" s="499" t="str">
        <f t="shared" si="11"/>
        <v>9.2.2</v>
      </c>
      <c r="O51" s="25" t="str">
        <f t="shared" si="12"/>
        <v>СУЛЬФИТНАЯ ЦЕЛЛЮЛОЗА</v>
      </c>
      <c r="P51" s="405" t="s">
        <v>76</v>
      </c>
      <c r="Q51" s="105"/>
      <c r="R51" s="105"/>
      <c r="S51" s="105"/>
      <c r="T51" s="105"/>
      <c r="U51" s="105"/>
      <c r="V51" s="105"/>
      <c r="W51" s="105"/>
      <c r="X51" s="106"/>
      <c r="Y51" s="135"/>
      <c r="Z51" s="192" t="str">
        <f t="shared" si="4"/>
        <v>9.2.2</v>
      </c>
      <c r="AA51" s="25" t="str">
        <f t="shared" si="4"/>
        <v>СУЛЬФИТНАЯ ЦЕЛЛЮЛОЗА</v>
      </c>
      <c r="AB51" s="405" t="s">
        <v>183</v>
      </c>
      <c r="AC51" s="190">
        <f>IF(ISNUMBER('CB1-Производство'!D63+D51-H51),'CB1-Производство'!D63+D51-H51,IF(ISNUMBER(H51-D51),"NT " &amp; H51-D51,"…"))</f>
        <v>0</v>
      </c>
      <c r="AD51" s="174">
        <f>IF(ISNUMBER('CB1-Производство'!E63+F51-J51),'CB1-Производство'!E63+F51-J51,IF(ISNUMBER(J51-F51),"NT " &amp; J51-F51,"…"))</f>
        <v>0</v>
      </c>
    </row>
    <row r="52" spans="1:2594" s="12" customFormat="1" ht="15" customHeight="1" x14ac:dyDescent="0.15">
      <c r="A52" s="444" t="s">
        <v>131</v>
      </c>
      <c r="B52" s="46" t="s">
        <v>132</v>
      </c>
      <c r="C52" s="406" t="s">
        <v>76</v>
      </c>
      <c r="D52" s="33"/>
      <c r="E52" s="33"/>
      <c r="F52" s="33"/>
      <c r="G52" s="33"/>
      <c r="H52" s="33"/>
      <c r="I52" s="33"/>
      <c r="J52" s="33"/>
      <c r="K52" s="439"/>
      <c r="L52" s="135"/>
      <c r="M52" s="135"/>
      <c r="N52" s="499" t="str">
        <f t="shared" si="11"/>
        <v>9.3</v>
      </c>
      <c r="O52" s="24" t="str">
        <f t="shared" si="12"/>
        <v>ЦЕЛЛЮЛОЗА ДЛЯ ХИМИЧЕСКОЙ ПЕРЕРАБОТКИ</v>
      </c>
      <c r="P52" s="406" t="s">
        <v>76</v>
      </c>
      <c r="Q52" s="107"/>
      <c r="R52" s="107"/>
      <c r="S52" s="107"/>
      <c r="T52" s="107"/>
      <c r="U52" s="107"/>
      <c r="V52" s="107"/>
      <c r="W52" s="107"/>
      <c r="X52" s="108"/>
      <c r="Y52" s="135"/>
      <c r="Z52" s="191" t="str">
        <f t="shared" si="4"/>
        <v>9.3</v>
      </c>
      <c r="AA52" s="24" t="str">
        <f t="shared" si="4"/>
        <v>ЦЕЛЛЮЛОЗА ДЛЯ ХИМИЧЕСКОЙ ПЕРЕРАБОТКИ</v>
      </c>
      <c r="AB52" s="406" t="s">
        <v>183</v>
      </c>
      <c r="AC52" s="169">
        <f>IF(ISNUMBER('CB1-Производство'!D64+D52-H52),'CB1-Производство'!D64+D52-H52,IF(ISNUMBER(H52-D52),"NT " &amp; H52-D52,"…"))</f>
        <v>0</v>
      </c>
      <c r="AD52" s="174">
        <f>IF(ISNUMBER('CB1-Производство'!E64+F52-J52),'CB1-Производство'!E64+F52-J52,IF(ISNUMBER(J52-F52),"NT " &amp; J52-F52,"…"))</f>
        <v>0</v>
      </c>
    </row>
    <row r="53" spans="1:2594" s="79" customFormat="1" ht="15" customHeight="1" x14ac:dyDescent="0.15">
      <c r="A53" s="285" t="s">
        <v>133</v>
      </c>
      <c r="B53" s="240" t="s">
        <v>134</v>
      </c>
      <c r="C53" s="404" t="s">
        <v>76</v>
      </c>
      <c r="D53" s="78"/>
      <c r="E53" s="78"/>
      <c r="F53" s="78"/>
      <c r="G53" s="78"/>
      <c r="H53" s="78"/>
      <c r="I53" s="78"/>
      <c r="J53" s="78"/>
      <c r="K53" s="442"/>
      <c r="L53" s="135"/>
      <c r="M53" s="135"/>
      <c r="N53" s="497" t="str">
        <f t="shared" si="11"/>
        <v>10</v>
      </c>
      <c r="O53" s="80" t="str">
        <f t="shared" si="12"/>
        <v>ПРОЧИЕ ВИДЫ МАССЫ</v>
      </c>
      <c r="P53" s="404" t="s">
        <v>76</v>
      </c>
      <c r="Q53" s="216">
        <f>D53-(D54+D55)</f>
        <v>0</v>
      </c>
      <c r="R53" s="129">
        <f t="shared" ref="R53:X53" si="33">E53-(E54+E55)</f>
        <v>0</v>
      </c>
      <c r="S53" s="129">
        <f t="shared" si="33"/>
        <v>0</v>
      </c>
      <c r="T53" s="129">
        <f t="shared" si="33"/>
        <v>0</v>
      </c>
      <c r="U53" s="129">
        <f t="shared" si="33"/>
        <v>0</v>
      </c>
      <c r="V53" s="129">
        <f t="shared" si="33"/>
        <v>0</v>
      </c>
      <c r="W53" s="129">
        <f t="shared" si="33"/>
        <v>0</v>
      </c>
      <c r="X53" s="393">
        <f t="shared" si="33"/>
        <v>0</v>
      </c>
      <c r="Y53" s="153"/>
      <c r="Z53" s="161" t="str">
        <f t="shared" si="4"/>
        <v>10</v>
      </c>
      <c r="AA53" s="80" t="str">
        <f t="shared" si="4"/>
        <v>ПРОЧИЕ ВИДЫ МАССЫ</v>
      </c>
      <c r="AB53" s="404" t="s">
        <v>183</v>
      </c>
      <c r="AC53" s="165">
        <f>IF(ISNUMBER('CB1-Производство'!D65+D53-H53),'CB1-Производство'!D65+D53-H53,IF(ISNUMBER(H53-D53),"NT " &amp; H53-D53,"…"))</f>
        <v>0</v>
      </c>
      <c r="AD53" s="166">
        <f>IF(ISNUMBER('CB1-Производство'!E65+F53-J53),'CB1-Производство'!E65+F53-J53,IF(ISNUMBER(J53-F53),"NT " &amp; J53-F53,"…"))</f>
        <v>0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</row>
    <row r="54" spans="1:2594" s="12" customFormat="1" ht="15" customHeight="1" x14ac:dyDescent="0.15">
      <c r="A54" s="283" t="s">
        <v>135</v>
      </c>
      <c r="B54" s="54" t="s">
        <v>136</v>
      </c>
      <c r="C54" s="405" t="s">
        <v>76</v>
      </c>
      <c r="D54" s="34"/>
      <c r="E54" s="34"/>
      <c r="F54" s="34"/>
      <c r="G54" s="34"/>
      <c r="H54" s="34"/>
      <c r="I54" s="34"/>
      <c r="J54" s="34"/>
      <c r="K54" s="440"/>
      <c r="L54" s="135"/>
      <c r="M54" s="135"/>
      <c r="N54" s="45" t="str">
        <f t="shared" si="11"/>
        <v>10.1</v>
      </c>
      <c r="O54" s="24" t="str">
        <f t="shared" si="12"/>
        <v>МАССА ИЗ НЕДРЕВЕСНОГО ВОЛОКНА</v>
      </c>
      <c r="P54" s="405" t="s">
        <v>76</v>
      </c>
      <c r="Q54" s="105"/>
      <c r="R54" s="105"/>
      <c r="S54" s="105"/>
      <c r="T54" s="105"/>
      <c r="U54" s="105"/>
      <c r="V54" s="105"/>
      <c r="W54" s="105"/>
      <c r="X54" s="106"/>
      <c r="Y54" s="135"/>
      <c r="Z54" s="192" t="str">
        <f t="shared" si="4"/>
        <v>10.1</v>
      </c>
      <c r="AA54" s="24" t="str">
        <f t="shared" si="4"/>
        <v>МАССА ИЗ НЕДРЕВЕСНОГО ВОЛОКНА</v>
      </c>
      <c r="AB54" s="405" t="s">
        <v>183</v>
      </c>
      <c r="AC54" s="170">
        <f>IF(ISNUMBER('CB1-Производство'!D66+D54-H54),'CB1-Производство'!D66+D54-H54,IF(ISNUMBER(H54-D54),"NT " &amp; H54-D54,"…"))</f>
        <v>0</v>
      </c>
      <c r="AD54" s="174">
        <f>IF(ISNUMBER('CB1-Производство'!E66+F54-J54),'CB1-Производство'!E66+F54-J54,IF(ISNUMBER(J54-F54),"NT " &amp; J54-F54,"…"))</f>
        <v>0</v>
      </c>
    </row>
    <row r="55" spans="1:2594" s="12" customFormat="1" ht="15" customHeight="1" x14ac:dyDescent="0.15">
      <c r="A55" s="284" t="s">
        <v>137</v>
      </c>
      <c r="B55" s="55" t="s">
        <v>138</v>
      </c>
      <c r="C55" s="405" t="s">
        <v>76</v>
      </c>
      <c r="D55" s="34"/>
      <c r="E55" s="34"/>
      <c r="F55" s="34"/>
      <c r="G55" s="34"/>
      <c r="H55" s="34"/>
      <c r="I55" s="34"/>
      <c r="J55" s="34"/>
      <c r="K55" s="440"/>
      <c r="L55" s="135"/>
      <c r="M55" s="135"/>
      <c r="N55" s="395" t="str">
        <f t="shared" si="11"/>
        <v>10.2</v>
      </c>
      <c r="O55" s="28" t="str">
        <f t="shared" si="12"/>
        <v>МАССА ИЗ РЕКУПЕРИРОВАННОГО ВОЛОКНА</v>
      </c>
      <c r="P55" s="405" t="s">
        <v>76</v>
      </c>
      <c r="Q55" s="105"/>
      <c r="R55" s="105"/>
      <c r="S55" s="105"/>
      <c r="T55" s="105"/>
      <c r="U55" s="105"/>
      <c r="V55" s="105"/>
      <c r="W55" s="105"/>
      <c r="X55" s="106"/>
      <c r="Y55" s="135"/>
      <c r="Z55" s="191" t="str">
        <f t="shared" si="4"/>
        <v>10.2</v>
      </c>
      <c r="AA55" s="28" t="str">
        <f t="shared" si="4"/>
        <v>МАССА ИЗ РЕКУПЕРИРОВАННОГО ВОЛОКНА</v>
      </c>
      <c r="AB55" s="405" t="s">
        <v>183</v>
      </c>
      <c r="AC55" s="169">
        <f>IF(ISNUMBER('CB1-Производство'!D67+D55-H55),'CB1-Производство'!D67+D55-H55,IF(ISNUMBER(H55-D55),"NT " &amp; H55-D55,"…"))</f>
        <v>0</v>
      </c>
      <c r="AD55" s="174">
        <f>IF(ISNUMBER('CB1-Производство'!E67+F55-J55),'CB1-Производство'!E67+F55-J55,IF(ISNUMBER(J55-F55),"NT " &amp; J55-F55,"…"))</f>
        <v>0</v>
      </c>
    </row>
    <row r="56" spans="1:2594" s="79" customFormat="1" ht="15" customHeight="1" x14ac:dyDescent="0.15">
      <c r="A56" s="246" t="s">
        <v>139</v>
      </c>
      <c r="B56" s="240" t="s">
        <v>140</v>
      </c>
      <c r="C56" s="407" t="s">
        <v>76</v>
      </c>
      <c r="D56" s="81"/>
      <c r="E56" s="81"/>
      <c r="F56" s="81"/>
      <c r="G56" s="81"/>
      <c r="H56" s="81"/>
      <c r="I56" s="81"/>
      <c r="J56" s="81"/>
      <c r="K56" s="438"/>
      <c r="L56" s="135"/>
      <c r="M56" s="135"/>
      <c r="N56" s="500" t="str">
        <f t="shared" si="11"/>
        <v>11</v>
      </c>
      <c r="O56" s="84" t="str">
        <f t="shared" si="12"/>
        <v>РЕКУПЕРИРОВАННАЯ БУМАГА (МАКУЛАТУРА)</v>
      </c>
      <c r="P56" s="407" t="s">
        <v>76</v>
      </c>
      <c r="Q56" s="128"/>
      <c r="R56" s="128"/>
      <c r="S56" s="128"/>
      <c r="T56" s="128"/>
      <c r="U56" s="128"/>
      <c r="V56" s="128"/>
      <c r="W56" s="128"/>
      <c r="X56" s="396"/>
      <c r="Y56" s="135"/>
      <c r="Z56" s="160" t="str">
        <f t="shared" si="4"/>
        <v>11</v>
      </c>
      <c r="AA56" s="84" t="str">
        <f t="shared" si="4"/>
        <v>РЕКУПЕРИРОВАННАЯ БУМАГА (МАКУЛАТУРА)</v>
      </c>
      <c r="AB56" s="407" t="s">
        <v>183</v>
      </c>
      <c r="AC56" s="168">
        <f>IF(ISNUMBER('CB1-Производство'!D68+D56-H56),'CB1-Производство'!D68+D56-H56,IF(ISNUMBER(H56-D56),"NT " &amp; H56-D56,"…"))</f>
        <v>0</v>
      </c>
      <c r="AD56" s="166">
        <f>IF(ISNUMBER('CB1-Производство'!E68+F56-J56),'CB1-Производство'!E68+F56-J56,IF(ISNUMBER(J56-F56),"NT " &amp; J56-F56,"…"))</f>
        <v>0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</row>
    <row r="57" spans="1:2594" s="79" customFormat="1" ht="15" customHeight="1" x14ac:dyDescent="0.15">
      <c r="A57" s="285" t="s">
        <v>141</v>
      </c>
      <c r="B57" s="240" t="s">
        <v>142</v>
      </c>
      <c r="C57" s="407" t="s">
        <v>76</v>
      </c>
      <c r="D57" s="81"/>
      <c r="E57" s="81"/>
      <c r="F57" s="81"/>
      <c r="G57" s="81"/>
      <c r="H57" s="81"/>
      <c r="I57" s="81"/>
      <c r="J57" s="81"/>
      <c r="K57" s="438"/>
      <c r="L57" s="135"/>
      <c r="M57" s="135"/>
      <c r="N57" s="498" t="str">
        <f t="shared" si="11"/>
        <v>12</v>
      </c>
      <c r="O57" s="77" t="str">
        <f t="shared" si="12"/>
        <v>БУМАГА И КАРТОН</v>
      </c>
      <c r="P57" s="407" t="s">
        <v>76</v>
      </c>
      <c r="Q57" s="216">
        <f>D57-(D58+D63+D64+D69)</f>
        <v>0</v>
      </c>
      <c r="R57" s="129">
        <f t="shared" ref="R57:X57" si="34">E57-(E58+E63+E64+E69)</f>
        <v>0</v>
      </c>
      <c r="S57" s="129">
        <f t="shared" si="34"/>
        <v>0</v>
      </c>
      <c r="T57" s="129">
        <f t="shared" si="34"/>
        <v>0</v>
      </c>
      <c r="U57" s="129">
        <f t="shared" si="34"/>
        <v>0</v>
      </c>
      <c r="V57" s="129">
        <f t="shared" si="34"/>
        <v>0</v>
      </c>
      <c r="W57" s="129">
        <f t="shared" si="34"/>
        <v>0</v>
      </c>
      <c r="X57" s="393">
        <f t="shared" si="34"/>
        <v>0</v>
      </c>
      <c r="Y57" s="153"/>
      <c r="Z57" s="161" t="str">
        <f t="shared" si="4"/>
        <v>12</v>
      </c>
      <c r="AA57" s="77" t="str">
        <f t="shared" si="4"/>
        <v>БУМАГА И КАРТОН</v>
      </c>
      <c r="AB57" s="407" t="s">
        <v>183</v>
      </c>
      <c r="AC57" s="168">
        <f>IF(ISNUMBER('CB1-Производство'!D69+D57-H57),'CB1-Производство'!D69+D57-H57,IF(ISNUMBER(H57-D57),"NT " &amp; H57-D57,"…"))</f>
        <v>7.5858346000000001</v>
      </c>
      <c r="AD57" s="166">
        <f>IF(ISNUMBER('CB1-Производство'!E69+F57-J57),'CB1-Производство'!E69+F57-J57,IF(ISNUMBER(J57-F57),"NT " &amp; J57-F57,"…"))</f>
        <v>0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</row>
    <row r="58" spans="1:2594" s="12" customFormat="1" ht="15" customHeight="1" x14ac:dyDescent="0.15">
      <c r="A58" s="286" t="s">
        <v>143</v>
      </c>
      <c r="B58" s="46" t="s">
        <v>144</v>
      </c>
      <c r="C58" s="406" t="s">
        <v>76</v>
      </c>
      <c r="D58" s="33"/>
      <c r="E58" s="33"/>
      <c r="F58" s="33"/>
      <c r="G58" s="33"/>
      <c r="H58" s="33"/>
      <c r="I58" s="33"/>
      <c r="J58" s="33"/>
      <c r="K58" s="439"/>
      <c r="L58" s="135"/>
      <c r="M58" s="135"/>
      <c r="N58" s="499" t="str">
        <f t="shared" si="11"/>
        <v>12.1</v>
      </c>
      <c r="O58" s="24" t="str">
        <f t="shared" si="12"/>
        <v>ПОЛИГРАФИЧЕСКАЯ БУМАГА</v>
      </c>
      <c r="P58" s="406" t="s">
        <v>76</v>
      </c>
      <c r="Q58" s="272">
        <f>D58-(D59+D60+D61+D62)</f>
        <v>0</v>
      </c>
      <c r="R58" s="131">
        <f t="shared" ref="R58:X58" si="35">E58-(E59+E60+E61+E62)</f>
        <v>0</v>
      </c>
      <c r="S58" s="131">
        <f t="shared" si="35"/>
        <v>0</v>
      </c>
      <c r="T58" s="131">
        <f t="shared" si="35"/>
        <v>0</v>
      </c>
      <c r="U58" s="131">
        <f t="shared" si="35"/>
        <v>0</v>
      </c>
      <c r="V58" s="131">
        <f t="shared" si="35"/>
        <v>0</v>
      </c>
      <c r="W58" s="131">
        <f t="shared" si="35"/>
        <v>0</v>
      </c>
      <c r="X58" s="397">
        <f t="shared" si="35"/>
        <v>0</v>
      </c>
      <c r="Y58" s="153"/>
      <c r="Z58" s="192" t="str">
        <f t="shared" si="4"/>
        <v>12.1</v>
      </c>
      <c r="AA58" s="24" t="str">
        <f t="shared" si="4"/>
        <v>ПОЛИГРАФИЧЕСКАЯ БУМАГА</v>
      </c>
      <c r="AB58" s="406" t="s">
        <v>183</v>
      </c>
      <c r="AC58" s="190">
        <f>IF(ISNUMBER('CB1-Производство'!D70+D58-H58),'CB1-Производство'!D70+D58-H58,IF(ISNUMBER(H58-D58),"NT " &amp; H58-D58,"…"))</f>
        <v>0</v>
      </c>
      <c r="AD58" s="174">
        <f>IF(ISNUMBER('CB1-Производство'!E70+F58-J58),'CB1-Производство'!E70+F58-J58,IF(ISNUMBER(J58-F58),"NT " &amp; J58-F58,"…"))</f>
        <v>0</v>
      </c>
    </row>
    <row r="59" spans="1:2594" s="12" customFormat="1" ht="15" customHeight="1" x14ac:dyDescent="0.15">
      <c r="A59" s="286" t="s">
        <v>145</v>
      </c>
      <c r="B59" s="48" t="s">
        <v>146</v>
      </c>
      <c r="C59" s="405" t="s">
        <v>76</v>
      </c>
      <c r="D59" s="34"/>
      <c r="E59" s="34"/>
      <c r="F59" s="34"/>
      <c r="G59" s="34"/>
      <c r="H59" s="34"/>
      <c r="I59" s="34"/>
      <c r="J59" s="34"/>
      <c r="K59" s="440"/>
      <c r="L59" s="135"/>
      <c r="M59" s="135"/>
      <c r="N59" s="499" t="str">
        <f t="shared" si="11"/>
        <v>12.1.1</v>
      </c>
      <c r="O59" s="25" t="str">
        <f t="shared" si="12"/>
        <v>ГАЗЕТНАЯ БУМАГА</v>
      </c>
      <c r="P59" s="405" t="s">
        <v>76</v>
      </c>
      <c r="Q59" s="105"/>
      <c r="R59" s="105"/>
      <c r="S59" s="105"/>
      <c r="T59" s="105"/>
      <c r="U59" s="105"/>
      <c r="V59" s="105"/>
      <c r="W59" s="105"/>
      <c r="X59" s="106"/>
      <c r="Y59" s="135"/>
      <c r="Z59" s="192" t="str">
        <f t="shared" si="4"/>
        <v>12.1.1</v>
      </c>
      <c r="AA59" s="25" t="str">
        <f t="shared" si="4"/>
        <v>ГАЗЕТНАЯ БУМАГА</v>
      </c>
      <c r="AB59" s="405" t="s">
        <v>183</v>
      </c>
      <c r="AC59" s="190">
        <f>IF(ISNUMBER('CB1-Производство'!D71+D59-H59),'CB1-Производство'!D71+D59-H59,IF(ISNUMBER(H59-D59),"NT " &amp; H59-D59,"…"))</f>
        <v>0</v>
      </c>
      <c r="AD59" s="174">
        <f>IF(ISNUMBER('CB1-Производство'!E71+F59-J59),'CB1-Производство'!E71+F59-J59,IF(ISNUMBER(J59-F59),"NT " &amp; J59-F59,"…"))</f>
        <v>0</v>
      </c>
    </row>
    <row r="60" spans="1:2594" s="12" customFormat="1" ht="15" customHeight="1" x14ac:dyDescent="0.15">
      <c r="A60" s="286" t="s">
        <v>147</v>
      </c>
      <c r="B60" s="48" t="s">
        <v>148</v>
      </c>
      <c r="C60" s="405" t="s">
        <v>76</v>
      </c>
      <c r="D60" s="34"/>
      <c r="E60" s="34"/>
      <c r="F60" s="34"/>
      <c r="G60" s="34"/>
      <c r="H60" s="34"/>
      <c r="I60" s="34"/>
      <c r="J60" s="34"/>
      <c r="K60" s="440"/>
      <c r="L60" s="135"/>
      <c r="M60" s="135"/>
      <c r="N60" s="499" t="str">
        <f t="shared" si="11"/>
        <v>12.1.2</v>
      </c>
      <c r="O60" s="25" t="str">
        <f t="shared" si="12"/>
        <v>НЕМЕЛОВАННАЯ БУМАГА С СОДЕРЖАНИЕМ ДРЕВЕСНОЙ МАССЫ</v>
      </c>
      <c r="P60" s="405" t="s">
        <v>76</v>
      </c>
      <c r="Q60" s="105"/>
      <c r="R60" s="105"/>
      <c r="S60" s="105"/>
      <c r="T60" s="105"/>
      <c r="U60" s="105"/>
      <c r="V60" s="105"/>
      <c r="W60" s="105"/>
      <c r="X60" s="106"/>
      <c r="Y60" s="135"/>
      <c r="Z60" s="192" t="str">
        <f t="shared" si="4"/>
        <v>12.1.2</v>
      </c>
      <c r="AA60" s="25" t="str">
        <f t="shared" si="4"/>
        <v>НЕМЕЛОВАННАЯ БУМАГА С СОДЕРЖАНИЕМ ДРЕВЕСНОЙ МАССЫ</v>
      </c>
      <c r="AB60" s="405" t="s">
        <v>183</v>
      </c>
      <c r="AC60" s="190">
        <f>IF(ISNUMBER('CB1-Производство'!D72+D60-H60),'CB1-Производство'!D72+D60-H60,IF(ISNUMBER(H60-D60),"NT " &amp; H60-D60,"…"))</f>
        <v>0</v>
      </c>
      <c r="AD60" s="174">
        <f>IF(ISNUMBER('CB1-Производство'!E72+F60-J60),'CB1-Производство'!E72+F60-J60,IF(ISNUMBER(J60-F60),"NT " &amp; J60-F60,"…"))</f>
        <v>0</v>
      </c>
    </row>
    <row r="61" spans="1:2594" s="12" customFormat="1" ht="15" customHeight="1" x14ac:dyDescent="0.15">
      <c r="A61" s="286" t="s">
        <v>149</v>
      </c>
      <c r="B61" s="48" t="s">
        <v>150</v>
      </c>
      <c r="C61" s="405" t="s">
        <v>76</v>
      </c>
      <c r="D61" s="34"/>
      <c r="E61" s="34"/>
      <c r="F61" s="34"/>
      <c r="G61" s="34"/>
      <c r="H61" s="34"/>
      <c r="I61" s="34"/>
      <c r="J61" s="34"/>
      <c r="K61" s="440"/>
      <c r="L61" s="135"/>
      <c r="M61" s="135"/>
      <c r="N61" s="499" t="str">
        <f t="shared" si="11"/>
        <v>12.1.3</v>
      </c>
      <c r="O61" s="25" t="str">
        <f t="shared" si="12"/>
        <v>НЕМЕЛОВАННАЯ БУМАГА БЕЗ СОДЕРЖАНИЯ ДРЕВЕСНОЙ МАССЫ</v>
      </c>
      <c r="P61" s="405" t="s">
        <v>76</v>
      </c>
      <c r="Q61" s="105"/>
      <c r="R61" s="105"/>
      <c r="S61" s="105"/>
      <c r="T61" s="105"/>
      <c r="U61" s="105"/>
      <c r="V61" s="105"/>
      <c r="W61" s="105"/>
      <c r="X61" s="106"/>
      <c r="Y61" s="135"/>
      <c r="Z61" s="192" t="str">
        <f t="shared" si="4"/>
        <v>12.1.3</v>
      </c>
      <c r="AA61" s="25" t="str">
        <f t="shared" si="4"/>
        <v>НЕМЕЛОВАННАЯ БУМАГА БЕЗ СОДЕРЖАНИЯ ДРЕВЕСНОЙ МАССЫ</v>
      </c>
      <c r="AB61" s="405" t="s">
        <v>183</v>
      </c>
      <c r="AC61" s="190">
        <f>IF(ISNUMBER('CB1-Производство'!D73+D61-H61),'CB1-Производство'!D73+D61-H61,IF(ISNUMBER(H61-D61),"NT " &amp; H61-D61,"…"))</f>
        <v>0</v>
      </c>
      <c r="AD61" s="174">
        <f>IF(ISNUMBER('CB1-Производство'!E73+F61-J61),'CB1-Производство'!E73+F61-J61,IF(ISNUMBER(J61-F61),"NT " &amp; J61-F61,"…"))</f>
        <v>0</v>
      </c>
    </row>
    <row r="62" spans="1:2594" s="12" customFormat="1" ht="15" customHeight="1" x14ac:dyDescent="0.15">
      <c r="A62" s="286" t="s">
        <v>151</v>
      </c>
      <c r="B62" s="56" t="s">
        <v>152</v>
      </c>
      <c r="C62" s="405" t="s">
        <v>76</v>
      </c>
      <c r="D62" s="34"/>
      <c r="E62" s="34"/>
      <c r="F62" s="34"/>
      <c r="G62" s="34"/>
      <c r="H62" s="34"/>
      <c r="I62" s="34"/>
      <c r="J62" s="34"/>
      <c r="K62" s="440"/>
      <c r="L62" s="135"/>
      <c r="M62" s="135"/>
      <c r="N62" s="499" t="str">
        <f t="shared" si="11"/>
        <v>12.1.4</v>
      </c>
      <c r="O62" s="25" t="str">
        <f t="shared" si="12"/>
        <v>МЕЛОВАННАЯ БУМАГА</v>
      </c>
      <c r="P62" s="405" t="s">
        <v>76</v>
      </c>
      <c r="Q62" s="105"/>
      <c r="R62" s="105"/>
      <c r="S62" s="105"/>
      <c r="T62" s="105"/>
      <c r="U62" s="105"/>
      <c r="V62" s="105"/>
      <c r="W62" s="105"/>
      <c r="X62" s="106"/>
      <c r="Y62" s="135"/>
      <c r="Z62" s="192" t="str">
        <f t="shared" si="4"/>
        <v>12.1.4</v>
      </c>
      <c r="AA62" s="25" t="str">
        <f t="shared" si="4"/>
        <v>МЕЛОВАННАЯ БУМАГА</v>
      </c>
      <c r="AB62" s="405" t="s">
        <v>183</v>
      </c>
      <c r="AC62" s="190">
        <f>IF(ISNUMBER('CB1-Производство'!D74+D62-H62),'CB1-Производство'!D74+D62-H62,IF(ISNUMBER(H62-D62),"NT " &amp; H62-D62,"…"))</f>
        <v>0</v>
      </c>
      <c r="AD62" s="174">
        <f>IF(ISNUMBER('CB1-Производство'!E74+F62-J62),'CB1-Производство'!E74+F62-J62,IF(ISNUMBER(J62-F62),"NT " &amp; J62-F62,"…"))</f>
        <v>0</v>
      </c>
    </row>
    <row r="63" spans="1:2594" s="12" customFormat="1" ht="15" customHeight="1" x14ac:dyDescent="0.15">
      <c r="A63" s="283">
        <v>12.2</v>
      </c>
      <c r="B63" s="57" t="s">
        <v>153</v>
      </c>
      <c r="C63" s="405" t="s">
        <v>76</v>
      </c>
      <c r="D63" s="34"/>
      <c r="E63" s="34"/>
      <c r="F63" s="34"/>
      <c r="G63" s="34"/>
      <c r="H63" s="34"/>
      <c r="I63" s="34"/>
      <c r="J63" s="34"/>
      <c r="K63" s="440"/>
      <c r="L63" s="135"/>
      <c r="M63" s="135"/>
      <c r="N63" s="45">
        <f t="shared" si="11"/>
        <v>12.2</v>
      </c>
      <c r="O63" s="24" t="str">
        <f t="shared" si="12"/>
        <v>БЫТОВАЯ И ГИГИЕНИЧЕСКАЯ БУМАГА</v>
      </c>
      <c r="P63" s="405" t="s">
        <v>76</v>
      </c>
      <c r="Q63" s="105"/>
      <c r="R63" s="105"/>
      <c r="S63" s="105"/>
      <c r="T63" s="105"/>
      <c r="U63" s="105"/>
      <c r="V63" s="105"/>
      <c r="W63" s="105"/>
      <c r="X63" s="106"/>
      <c r="Y63" s="135"/>
      <c r="Z63" s="192">
        <f t="shared" si="4"/>
        <v>12.2</v>
      </c>
      <c r="AA63" s="24" t="str">
        <f t="shared" si="4"/>
        <v>БЫТОВАЯ И ГИГИЕНИЧЕСКАЯ БУМАГА</v>
      </c>
      <c r="AB63" s="405" t="s">
        <v>183</v>
      </c>
      <c r="AC63" s="190">
        <f>IF(ISNUMBER('CB1-Производство'!D75+D63-H63),'CB1-Производство'!D75+D63-H63,IF(ISNUMBER(H63-D63),"NT " &amp; H63-D63,"…"))</f>
        <v>5.4498346</v>
      </c>
      <c r="AD63" s="174">
        <f>IF(ISNUMBER('CB1-Производство'!E75+F63-J63),'CB1-Производство'!E75+F63-J63,IF(ISNUMBER(J63-F63),"NT " &amp; J63-F63,"…"))</f>
        <v>0</v>
      </c>
    </row>
    <row r="64" spans="1:2594" s="12" customFormat="1" ht="15" customHeight="1" x14ac:dyDescent="0.15">
      <c r="A64" s="286">
        <v>12.3</v>
      </c>
      <c r="B64" s="46" t="s">
        <v>154</v>
      </c>
      <c r="C64" s="406" t="s">
        <v>76</v>
      </c>
      <c r="D64" s="33"/>
      <c r="E64" s="33"/>
      <c r="F64" s="33"/>
      <c r="G64" s="33"/>
      <c r="H64" s="33"/>
      <c r="I64" s="33"/>
      <c r="J64" s="33"/>
      <c r="K64" s="439"/>
      <c r="L64" s="135"/>
      <c r="M64" s="135"/>
      <c r="N64" s="499">
        <f t="shared" si="11"/>
        <v>12.3</v>
      </c>
      <c r="O64" s="24" t="str">
        <f t="shared" si="12"/>
        <v>УПАКОВОЧНЫЕ МАТЕРИАЛЫ</v>
      </c>
      <c r="P64" s="406" t="s">
        <v>76</v>
      </c>
      <c r="Q64" s="132">
        <f>D64-(D65+D66+D67+D68)</f>
        <v>0</v>
      </c>
      <c r="R64" s="127">
        <f t="shared" ref="R64:X64" si="36">E64-(E65+E66+E67+E68)</f>
        <v>0</v>
      </c>
      <c r="S64" s="127">
        <f t="shared" si="36"/>
        <v>0</v>
      </c>
      <c r="T64" s="127">
        <f t="shared" si="36"/>
        <v>0</v>
      </c>
      <c r="U64" s="127">
        <f t="shared" si="36"/>
        <v>0</v>
      </c>
      <c r="V64" s="127">
        <f t="shared" si="36"/>
        <v>0</v>
      </c>
      <c r="W64" s="127">
        <f t="shared" si="36"/>
        <v>0</v>
      </c>
      <c r="X64" s="391">
        <f t="shared" si="36"/>
        <v>0</v>
      </c>
      <c r="Y64" s="153"/>
      <c r="Z64" s="192">
        <f t="shared" si="4"/>
        <v>12.3</v>
      </c>
      <c r="AA64" s="24" t="str">
        <f t="shared" si="4"/>
        <v>УПАКОВОЧНЫЕ МАТЕРИАЛЫ</v>
      </c>
      <c r="AB64" s="406" t="s">
        <v>183</v>
      </c>
      <c r="AC64" s="190">
        <f>IF(ISNUMBER('CB1-Производство'!D76+D64-H64),'CB1-Производство'!D76+D64-H64,IF(ISNUMBER(H64-D64),"NT " &amp; H64-D64,"…"))</f>
        <v>2.1360000000000001</v>
      </c>
      <c r="AD64" s="174">
        <f>IF(ISNUMBER('CB1-Производство'!E76+F64-J64),'CB1-Производство'!E76+F64-J64,IF(ISNUMBER(J64-F64),"NT " &amp; J64-F64,"…"))</f>
        <v>0</v>
      </c>
    </row>
    <row r="65" spans="1:30" s="12" customFormat="1" ht="15" customHeight="1" x14ac:dyDescent="0.15">
      <c r="A65" s="286" t="s">
        <v>155</v>
      </c>
      <c r="B65" s="48" t="s">
        <v>156</v>
      </c>
      <c r="C65" s="406" t="s">
        <v>76</v>
      </c>
      <c r="D65" s="33"/>
      <c r="E65" s="33"/>
      <c r="F65" s="33"/>
      <c r="G65" s="38"/>
      <c r="H65" s="34"/>
      <c r="I65" s="34"/>
      <c r="J65" s="34"/>
      <c r="K65" s="440"/>
      <c r="L65" s="135"/>
      <c r="M65" s="135"/>
      <c r="N65" s="499" t="str">
        <f t="shared" si="11"/>
        <v>12.3.1</v>
      </c>
      <c r="O65" s="25" t="str">
        <f t="shared" si="12"/>
        <v>КАРТОНАЖНЫЕ МАТЕРИАЛЫ</v>
      </c>
      <c r="P65" s="406" t="s">
        <v>76</v>
      </c>
      <c r="Q65" s="105"/>
      <c r="R65" s="105"/>
      <c r="S65" s="105"/>
      <c r="T65" s="105"/>
      <c r="U65" s="105"/>
      <c r="V65" s="105"/>
      <c r="W65" s="105"/>
      <c r="X65" s="106"/>
      <c r="Y65" s="135"/>
      <c r="Z65" s="192" t="str">
        <f t="shared" si="4"/>
        <v>12.3.1</v>
      </c>
      <c r="AA65" s="25" t="str">
        <f t="shared" si="4"/>
        <v>КАРТОНАЖНЫЕ МАТЕРИАЛЫ</v>
      </c>
      <c r="AB65" s="406" t="s">
        <v>183</v>
      </c>
      <c r="AC65" s="190">
        <f>IF(ISNUMBER('CB1-Производство'!D77+D65-H65),'CB1-Производство'!D77+D65-H65,IF(ISNUMBER(H65-D65),"NT " &amp; H65-D65,"…"))</f>
        <v>0</v>
      </c>
      <c r="AD65" s="174">
        <f>IF(ISNUMBER('CB1-Производство'!E77+F65-J65),'CB1-Производство'!E77+F65-J65,IF(ISNUMBER(J65-F65),"NT " &amp; J65-F65,"…"))</f>
        <v>0</v>
      </c>
    </row>
    <row r="66" spans="1:30" s="12" customFormat="1" ht="15" customHeight="1" x14ac:dyDescent="0.15">
      <c r="A66" s="286" t="s">
        <v>157</v>
      </c>
      <c r="B66" s="48" t="s">
        <v>158</v>
      </c>
      <c r="C66" s="406" t="s">
        <v>76</v>
      </c>
      <c r="D66" s="33"/>
      <c r="E66" s="33"/>
      <c r="F66" s="33"/>
      <c r="G66" s="38"/>
      <c r="H66" s="34"/>
      <c r="I66" s="34"/>
      <c r="J66" s="34"/>
      <c r="K66" s="440"/>
      <c r="L66" s="135"/>
      <c r="M66" s="135"/>
      <c r="N66" s="499" t="str">
        <f t="shared" si="11"/>
        <v>12.3.2</v>
      </c>
      <c r="O66" s="25" t="str">
        <f t="shared" si="12"/>
        <v>КОРОБОЧНЫЙ КАРТОН</v>
      </c>
      <c r="P66" s="406" t="s">
        <v>76</v>
      </c>
      <c r="Q66" s="105"/>
      <c r="R66" s="105"/>
      <c r="S66" s="105"/>
      <c r="T66" s="105"/>
      <c r="U66" s="105"/>
      <c r="V66" s="105"/>
      <c r="W66" s="105"/>
      <c r="X66" s="106"/>
      <c r="Y66" s="135"/>
      <c r="Z66" s="192" t="str">
        <f t="shared" si="4"/>
        <v>12.3.2</v>
      </c>
      <c r="AA66" s="25" t="str">
        <f t="shared" si="4"/>
        <v>КОРОБОЧНЫЙ КАРТОН</v>
      </c>
      <c r="AB66" s="406" t="s">
        <v>183</v>
      </c>
      <c r="AC66" s="190">
        <f>IF(ISNUMBER('CB1-Производство'!D78+D66-H66),'CB1-Производство'!D78+D66-H66,IF(ISNUMBER(H66-D66),"NT " &amp; H66-D66,"…"))</f>
        <v>2.1360000000000001</v>
      </c>
      <c r="AD66" s="174">
        <f>IF(ISNUMBER('CB1-Производство'!E78+F66-J66),'CB1-Производство'!E78+F66-J66,IF(ISNUMBER(J66-F66),"NT " &amp; J66-F66,"…"))</f>
        <v>0</v>
      </c>
    </row>
    <row r="67" spans="1:30" s="12" customFormat="1" ht="15" customHeight="1" x14ac:dyDescent="0.15">
      <c r="A67" s="286" t="s">
        <v>159</v>
      </c>
      <c r="B67" s="48" t="s">
        <v>160</v>
      </c>
      <c r="C67" s="405" t="s">
        <v>76</v>
      </c>
      <c r="D67" s="34"/>
      <c r="E67" s="34"/>
      <c r="F67" s="34"/>
      <c r="G67" s="34"/>
      <c r="H67" s="39"/>
      <c r="I67" s="39"/>
      <c r="J67" s="39"/>
      <c r="K67" s="445"/>
      <c r="L67" s="135"/>
      <c r="M67" s="135"/>
      <c r="N67" s="499" t="str">
        <f t="shared" si="11"/>
        <v>12.3.3</v>
      </c>
      <c r="O67" s="25" t="str">
        <f t="shared" si="12"/>
        <v>ОБЕРТОЧНАЯ БУМАГА</v>
      </c>
      <c r="P67" s="405" t="s">
        <v>76</v>
      </c>
      <c r="Q67" s="105"/>
      <c r="R67" s="105"/>
      <c r="S67" s="105"/>
      <c r="T67" s="105"/>
      <c r="U67" s="105"/>
      <c r="V67" s="105"/>
      <c r="W67" s="105"/>
      <c r="X67" s="106"/>
      <c r="Y67" s="135"/>
      <c r="Z67" s="192" t="str">
        <f t="shared" si="4"/>
        <v>12.3.3</v>
      </c>
      <c r="AA67" s="25" t="str">
        <f t="shared" si="4"/>
        <v>ОБЕРТОЧНАЯ БУМАГА</v>
      </c>
      <c r="AB67" s="405" t="s">
        <v>183</v>
      </c>
      <c r="AC67" s="190">
        <f>IF(ISNUMBER('CB1-Производство'!D79+D67-H67),'CB1-Производство'!D79+D67-H67,IF(ISNUMBER(H67-D67),"NT " &amp; H67-D67,"…"))</f>
        <v>0</v>
      </c>
      <c r="AD67" s="174">
        <f>IF(ISNUMBER('CB1-Производство'!E79+F67-J67),'CB1-Производство'!E79+F67-J67,IF(ISNUMBER(J67-F67),"NT " &amp; J67-F67,"…"))</f>
        <v>0</v>
      </c>
    </row>
    <row r="68" spans="1:30" s="12" customFormat="1" ht="30" x14ac:dyDescent="0.15">
      <c r="A68" s="286" t="s">
        <v>161</v>
      </c>
      <c r="B68" s="403" t="s">
        <v>162</v>
      </c>
      <c r="C68" s="405" t="s">
        <v>76</v>
      </c>
      <c r="D68" s="34"/>
      <c r="E68" s="34"/>
      <c r="F68" s="34"/>
      <c r="G68" s="34"/>
      <c r="H68" s="34"/>
      <c r="I68" s="34"/>
      <c r="J68" s="34"/>
      <c r="K68" s="440"/>
      <c r="L68" s="135"/>
      <c r="M68" s="135"/>
      <c r="N68" s="499" t="str">
        <f t="shared" si="11"/>
        <v>12.3.4</v>
      </c>
      <c r="O68" s="411" t="str">
        <f t="shared" si="12"/>
        <v>ПРОЧИЕ СОРТА БУМАГИ, ИСПОЛЬЗУЕМЫЕ ГЛАВНЫМ ОБРАЗОМ ДЛЯ УПАКОВКИ</v>
      </c>
      <c r="P68" s="405" t="s">
        <v>76</v>
      </c>
      <c r="Q68" s="105"/>
      <c r="R68" s="105"/>
      <c r="S68" s="105"/>
      <c r="T68" s="105"/>
      <c r="U68" s="105"/>
      <c r="V68" s="105"/>
      <c r="W68" s="105"/>
      <c r="X68" s="106"/>
      <c r="Y68" s="135"/>
      <c r="Z68" s="192" t="str">
        <f t="shared" si="4"/>
        <v>12.3.4</v>
      </c>
      <c r="AA68" s="411" t="str">
        <f t="shared" si="4"/>
        <v>ПРОЧИЕ СОРТА БУМАГИ, ИСПОЛЬЗУЕМЫЕ ГЛАВНЫМ ОБРАЗОМ ДЛЯ УПАКОВКИ</v>
      </c>
      <c r="AB68" s="405" t="s">
        <v>183</v>
      </c>
      <c r="AC68" s="190">
        <f>IF(ISNUMBER('CB1-Производство'!D80+D68-H68),'CB1-Производство'!D80+D68-H68,IF(ISNUMBER(H68-D68),"NT " &amp; H68-D68,"…"))</f>
        <v>0</v>
      </c>
      <c r="AD68" s="174">
        <f>IF(ISNUMBER('CB1-Производство'!E80+F68-J68),'CB1-Производство'!E80+F68-J68,IF(ISNUMBER(J68-F68),"NT " &amp; J68-F68,"…"))</f>
        <v>0</v>
      </c>
    </row>
    <row r="69" spans="1:30" s="12" customFormat="1" ht="15" customHeight="1" thickBot="1" x14ac:dyDescent="0.2">
      <c r="A69" s="446">
        <v>12.4</v>
      </c>
      <c r="B69" s="402" t="s">
        <v>163</v>
      </c>
      <c r="C69" s="447" t="s">
        <v>76</v>
      </c>
      <c r="D69" s="448"/>
      <c r="E69" s="448"/>
      <c r="F69" s="448"/>
      <c r="G69" s="448"/>
      <c r="H69" s="448"/>
      <c r="I69" s="448"/>
      <c r="J69" s="448"/>
      <c r="K69" s="449"/>
      <c r="L69" s="135"/>
      <c r="M69" s="135"/>
      <c r="N69" s="501">
        <f t="shared" si="11"/>
        <v>12.4</v>
      </c>
      <c r="O69" s="28" t="str">
        <f t="shared" si="12"/>
        <v>ПРОЧИЕ СОРТА БУМАГИ И КАРТОНА (НЕ ВКЛЮЧЕННЫЕ В ДРУГИЕ КАТЕГОРИИ)</v>
      </c>
      <c r="P69" s="447" t="s">
        <v>76</v>
      </c>
      <c r="Q69" s="107"/>
      <c r="R69" s="107"/>
      <c r="S69" s="107"/>
      <c r="T69" s="107"/>
      <c r="U69" s="107"/>
      <c r="V69" s="107"/>
      <c r="W69" s="107"/>
      <c r="X69" s="108"/>
      <c r="Y69" s="135"/>
      <c r="Z69" s="194">
        <f t="shared" si="4"/>
        <v>12.4</v>
      </c>
      <c r="AA69" s="30" t="str">
        <f t="shared" si="4"/>
        <v>ПРОЧИЕ СОРТА БУМАГИ И КАРТОНА (НЕ ВКЛЮЧЕННЫЕ В ДРУГИЕ КАТЕГОРИИ)</v>
      </c>
      <c r="AB69" s="408" t="s">
        <v>183</v>
      </c>
      <c r="AC69" s="172">
        <f>IF(ISNUMBER('CB1-Производство'!D81+D69-H69),'CB1-Производство'!D81+D69-H69,IF(ISNUMBER(H69-D69),"NT " &amp; H69-D69,"…"))</f>
        <v>0</v>
      </c>
      <c r="AD69" s="215">
        <f>IF(ISNUMBER('CB1-Производство'!E81+F69-J69),'CB1-Производство'!E81+F69-J69,IF(ISNUMBER(J69-F69),"NT " &amp; J69-F69,"…"))</f>
        <v>0</v>
      </c>
    </row>
    <row r="70" spans="1:30" ht="14.25" x14ac:dyDescent="0.2">
      <c r="A70" s="14"/>
      <c r="B70" s="135" t="s">
        <v>164</v>
      </c>
      <c r="C70" s="409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30" ht="14.25" x14ac:dyDescent="0.2">
      <c r="A71" s="6"/>
      <c r="B71" s="135" t="s">
        <v>165</v>
      </c>
      <c r="N71" s="135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30" x14ac:dyDescent="0.2">
      <c r="A72" s="6"/>
      <c r="B72" s="135" t="s">
        <v>166</v>
      </c>
      <c r="N72" s="13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30" ht="12.75" customHeight="1" x14ac:dyDescent="0.2">
      <c r="A73" s="6"/>
      <c r="N73" s="13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0" ht="12.75" customHeight="1" x14ac:dyDescent="0.2">
      <c r="A74" s="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30" ht="12.75" customHeight="1" x14ac:dyDescent="0.2">
      <c r="A75" s="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30" ht="12.75" customHeight="1" x14ac:dyDescent="0.2">
      <c r="A76" s="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30" ht="12.75" customHeight="1" x14ac:dyDescent="0.2">
      <c r="A77" s="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30" ht="12.75" customHeight="1" x14ac:dyDescent="0.2">
      <c r="A78" s="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30" ht="12.75" customHeight="1" x14ac:dyDescent="0.2">
      <c r="A79" s="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30" ht="12.75" customHeight="1" x14ac:dyDescent="0.2">
      <c r="A80" s="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2">
      <c r="A81" s="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2">
      <c r="A82" s="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2">
      <c r="A83" s="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2">
      <c r="A84" s="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2">
      <c r="A85" s="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2">
      <c r="A86" s="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2">
      <c r="A87" s="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2">
      <c r="A88" s="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2">
      <c r="A89" s="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2">
      <c r="A90" s="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2">
      <c r="A91" s="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2">
      <c r="A92" s="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2">
      <c r="A93" s="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2">
      <c r="A94" s="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2">
      <c r="A95" s="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2">
      <c r="A96" s="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50" ht="12.75" customHeight="1" x14ac:dyDescent="0.2">
      <c r="A97" s="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50" ht="12.75" customHeight="1" x14ac:dyDescent="0.2">
      <c r="A98" s="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50" ht="12.75" customHeight="1" x14ac:dyDescent="0.2">
      <c r="A99" s="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50" ht="12.75" customHeight="1" x14ac:dyDescent="0.2">
      <c r="A100" s="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U100" s="11" t="s">
        <v>0</v>
      </c>
      <c r="AV100" s="11" t="s">
        <v>0</v>
      </c>
      <c r="AW100" s="11" t="s">
        <v>0</v>
      </c>
      <c r="AX100" s="11" t="s">
        <v>0</v>
      </c>
    </row>
    <row r="101" spans="1:50" ht="12.75" customHeight="1" x14ac:dyDescent="0.2">
      <c r="A101" s="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4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="85" zoomScaleNormal="85" zoomScaleSheetLayoutView="100" workbookViewId="0">
      <selection activeCell="C17" sqref="C17"/>
    </sheetView>
  </sheetViews>
  <sheetFormatPr defaultColWidth="9.625" defaultRowHeight="12.75" customHeight="1" x14ac:dyDescent="0.2"/>
  <cols>
    <col min="1" max="1" width="11.25" style="5" customWidth="1"/>
    <col min="2" max="2" width="68.25" style="6" customWidth="1"/>
    <col min="3" max="6" width="22.125" style="6" customWidth="1"/>
    <col min="7" max="7" width="14.375" style="6" customWidth="1"/>
    <col min="8" max="8" width="13.375" style="6" customWidth="1"/>
    <col min="9" max="9" width="12.625" style="14" customWidth="1"/>
    <col min="10" max="10" width="69.375" style="14" customWidth="1"/>
    <col min="11" max="14" width="14.75" style="14" customWidth="1"/>
    <col min="15" max="16384" width="9.625" style="6"/>
  </cols>
  <sheetData>
    <row r="1" spans="1:14" s="41" customFormat="1" ht="12.75" customHeight="1" thickBot="1" x14ac:dyDescent="0.25">
      <c r="A1" s="64"/>
      <c r="B1" s="65"/>
      <c r="D1" s="41">
        <v>62</v>
      </c>
      <c r="E1" s="41">
        <v>91</v>
      </c>
      <c r="F1" s="41">
        <v>91</v>
      </c>
      <c r="I1" s="65"/>
      <c r="J1" s="65"/>
      <c r="K1" s="65"/>
      <c r="L1" s="65"/>
      <c r="M1" s="65"/>
      <c r="N1" s="65"/>
    </row>
    <row r="2" spans="1:14" ht="17.100000000000001" customHeight="1" x14ac:dyDescent="0.2">
      <c r="A2" s="15"/>
      <c r="B2" s="185"/>
      <c r="C2" s="13"/>
      <c r="D2" s="502" t="s">
        <v>1</v>
      </c>
      <c r="E2" s="503"/>
      <c r="F2" s="358" t="s">
        <v>186</v>
      </c>
      <c r="H2" s="7"/>
      <c r="L2" s="196" t="str">
        <f>D2</f>
        <v>Страна:</v>
      </c>
      <c r="M2" s="195"/>
    </row>
    <row r="3" spans="1:14" ht="17.100000000000001" customHeight="1" x14ac:dyDescent="0.2">
      <c r="A3" s="16"/>
      <c r="B3" s="14"/>
      <c r="C3" s="14"/>
      <c r="D3" s="364" t="s">
        <v>187</v>
      </c>
      <c r="E3" s="504"/>
      <c r="F3" s="505"/>
      <c r="H3" s="8"/>
    </row>
    <row r="4" spans="1:14" ht="17.100000000000001" customHeight="1" x14ac:dyDescent="0.2">
      <c r="A4" s="16"/>
      <c r="B4" s="14"/>
      <c r="C4" s="368"/>
      <c r="D4" s="506"/>
      <c r="E4" s="504"/>
      <c r="F4" s="505"/>
      <c r="H4" s="8"/>
    </row>
    <row r="5" spans="1:14" ht="17.100000000000001" customHeight="1" x14ac:dyDescent="0.2">
      <c r="A5" s="16"/>
      <c r="B5" s="14"/>
      <c r="C5" s="14"/>
      <c r="D5" s="364" t="s">
        <v>5</v>
      </c>
      <c r="E5" s="504"/>
      <c r="F5" s="505"/>
      <c r="H5" s="9"/>
    </row>
    <row r="6" spans="1:14" ht="17.100000000000001" customHeight="1" x14ac:dyDescent="0.2">
      <c r="A6" s="16"/>
      <c r="B6" s="595" t="s">
        <v>188</v>
      </c>
      <c r="C6" s="596"/>
      <c r="D6" s="506"/>
      <c r="E6" s="504"/>
      <c r="F6" s="505"/>
      <c r="H6" s="9"/>
    </row>
    <row r="7" spans="1:14" ht="17.100000000000001" customHeight="1" x14ac:dyDescent="0.2">
      <c r="A7" s="16"/>
      <c r="B7" s="595"/>
      <c r="C7" s="596"/>
      <c r="D7" s="506"/>
      <c r="E7" s="504"/>
      <c r="F7" s="505"/>
      <c r="H7" s="9"/>
    </row>
    <row r="8" spans="1:14" ht="17.100000000000001" customHeight="1" x14ac:dyDescent="0.2">
      <c r="A8" s="16"/>
      <c r="B8" s="605" t="s">
        <v>189</v>
      </c>
      <c r="C8" s="606"/>
      <c r="D8" s="364" t="s">
        <v>190</v>
      </c>
      <c r="E8" s="504"/>
      <c r="F8" s="360" t="s">
        <v>191</v>
      </c>
      <c r="H8" s="9"/>
    </row>
    <row r="9" spans="1:14" ht="21" customHeight="1" x14ac:dyDescent="0.2">
      <c r="A9" s="16"/>
      <c r="B9" s="597" t="s">
        <v>174</v>
      </c>
      <c r="C9" s="597"/>
      <c r="D9" s="364" t="s">
        <v>192</v>
      </c>
      <c r="E9" s="504"/>
      <c r="F9" s="505"/>
      <c r="H9" s="9"/>
    </row>
    <row r="10" spans="1:14" ht="17.100000000000001" customHeight="1" x14ac:dyDescent="0.2">
      <c r="A10" s="16"/>
      <c r="B10" s="367"/>
      <c r="C10" s="367"/>
      <c r="D10" s="137"/>
      <c r="E10" s="138"/>
      <c r="F10" s="139"/>
      <c r="H10" s="9"/>
      <c r="I10" s="604" t="s">
        <v>193</v>
      </c>
      <c r="J10" s="604"/>
    </row>
    <row r="11" spans="1:14" ht="20.25" x14ac:dyDescent="0.25">
      <c r="A11" s="16"/>
      <c r="B11" s="367"/>
      <c r="C11" s="176" t="s">
        <v>176</v>
      </c>
      <c r="D11" s="177" t="s">
        <v>194</v>
      </c>
      <c r="E11" s="88" t="s">
        <v>0</v>
      </c>
      <c r="F11" s="89"/>
      <c r="H11" s="9"/>
      <c r="I11" s="604"/>
      <c r="J11" s="604"/>
      <c r="K11" s="612" t="s">
        <v>14</v>
      </c>
      <c r="L11" s="612"/>
    </row>
    <row r="12" spans="1:14" ht="17.100000000000001" customHeight="1" thickBot="1" x14ac:dyDescent="0.25">
      <c r="A12" s="58"/>
      <c r="B12" s="186"/>
      <c r="C12" s="66"/>
      <c r="D12" s="140" t="s">
        <v>0</v>
      </c>
      <c r="E12" s="14"/>
      <c r="F12" s="69"/>
      <c r="H12" s="9"/>
    </row>
    <row r="13" spans="1:14" s="10" customFormat="1" ht="17.45" customHeight="1" x14ac:dyDescent="0.25">
      <c r="A13" s="381" t="s">
        <v>18</v>
      </c>
      <c r="B13" s="383" t="s">
        <v>19</v>
      </c>
      <c r="C13" s="584" t="s">
        <v>195</v>
      </c>
      <c r="D13" s="613"/>
      <c r="E13" s="584" t="s">
        <v>196</v>
      </c>
      <c r="F13" s="614"/>
      <c r="H13" s="7"/>
      <c r="I13" s="201" t="s">
        <v>18</v>
      </c>
      <c r="J13" s="202" t="str">
        <f>B13</f>
        <v>Товар</v>
      </c>
      <c r="K13" s="610" t="str">
        <f>C13</f>
        <v>И М П О Р Т  СТОИМОСТЬ</v>
      </c>
      <c r="L13" s="615"/>
      <c r="M13" s="610" t="str">
        <f>E13</f>
        <v>Э К С П О Р Т   СТОИМОСТЬ</v>
      </c>
      <c r="N13" s="611"/>
    </row>
    <row r="14" spans="1:14" ht="20.25" customHeight="1" x14ac:dyDescent="0.2">
      <c r="A14" s="180" t="s">
        <v>23</v>
      </c>
      <c r="B14" s="366" t="s">
        <v>0</v>
      </c>
      <c r="C14" s="178">
        <v>2019</v>
      </c>
      <c r="D14" s="178">
        <f>C14+1</f>
        <v>2020</v>
      </c>
      <c r="E14" s="178">
        <f>C14</f>
        <v>2019</v>
      </c>
      <c r="F14" s="179">
        <f>D14</f>
        <v>2020</v>
      </c>
      <c r="I14" s="3" t="s">
        <v>23</v>
      </c>
      <c r="J14" s="173"/>
      <c r="K14" s="91">
        <f>C14</f>
        <v>2019</v>
      </c>
      <c r="L14" s="91">
        <f>D14</f>
        <v>2020</v>
      </c>
      <c r="M14" s="91">
        <f>E14</f>
        <v>2019</v>
      </c>
      <c r="N14" s="203">
        <f>F14</f>
        <v>2020</v>
      </c>
    </row>
    <row r="15" spans="1:14" ht="21.75" customHeight="1" x14ac:dyDescent="0.2">
      <c r="A15" s="276">
        <v>13</v>
      </c>
      <c r="B15" s="607" t="s">
        <v>189</v>
      </c>
      <c r="C15" s="608"/>
      <c r="D15" s="608"/>
      <c r="E15" s="608"/>
      <c r="F15" s="609"/>
      <c r="I15" s="277">
        <f t="shared" ref="I15:J34" si="0">A15</f>
        <v>13</v>
      </c>
      <c r="J15" s="607" t="str">
        <f t="shared" si="0"/>
        <v>ИЗДЕЛИЯ ИЗ ДРЕВЕСИНЫ, ПРОШЕДШИЕ ВТОРИЧНУЮ ОБРАБОТКУ</v>
      </c>
      <c r="K15" s="608"/>
      <c r="L15" s="608"/>
      <c r="M15" s="608"/>
      <c r="N15" s="609"/>
    </row>
    <row r="16" spans="1:14" s="12" customFormat="1" ht="21.75" customHeight="1" x14ac:dyDescent="0.15">
      <c r="A16" s="309">
        <v>13.1</v>
      </c>
      <c r="B16" s="23" t="s">
        <v>197</v>
      </c>
      <c r="C16" s="310"/>
      <c r="D16" s="311"/>
      <c r="E16" s="312"/>
      <c r="F16" s="313"/>
      <c r="I16" s="204">
        <f t="shared" si="0"/>
        <v>13.1</v>
      </c>
      <c r="J16" s="23" t="str">
        <f t="shared" si="0"/>
        <v>ПИЛОМАТЕРИАЛЫ, ПРОШЕДШИЕ ДОПОЛНИТЕЛЬНУЮ ОБРАБОТКУ</v>
      </c>
      <c r="K16" s="274">
        <f>C16-(C17+C18)</f>
        <v>0</v>
      </c>
      <c r="L16" s="274">
        <f>D16-(D17+D18)</f>
        <v>0</v>
      </c>
      <c r="M16" s="274">
        <f>E16-(E17+E18)</f>
        <v>0</v>
      </c>
      <c r="N16" s="275">
        <f>F16-(F17+F18)</f>
        <v>0</v>
      </c>
    </row>
    <row r="17" spans="1:14" s="12" customFormat="1" ht="21.75" customHeight="1" x14ac:dyDescent="0.15">
      <c r="A17" s="309" t="s">
        <v>198</v>
      </c>
      <c r="B17" s="24" t="s">
        <v>38</v>
      </c>
      <c r="C17" s="314"/>
      <c r="D17" s="314"/>
      <c r="E17" s="315"/>
      <c r="F17" s="316"/>
      <c r="I17" s="204" t="str">
        <f t="shared" si="0"/>
        <v>13.1.C</v>
      </c>
      <c r="J17" s="356" t="str">
        <f t="shared" si="0"/>
        <v>Хвойные породы</v>
      </c>
      <c r="K17" s="141" t="s">
        <v>0</v>
      </c>
      <c r="L17" s="106"/>
      <c r="M17" s="106"/>
      <c r="N17" s="126"/>
    </row>
    <row r="18" spans="1:14" s="12" customFormat="1" ht="21.75" customHeight="1" x14ac:dyDescent="0.15">
      <c r="A18" s="309" t="s">
        <v>199</v>
      </c>
      <c r="B18" s="24" t="s">
        <v>41</v>
      </c>
      <c r="C18" s="317"/>
      <c r="D18" s="317"/>
      <c r="E18" s="312"/>
      <c r="F18" s="313"/>
      <c r="I18" s="204" t="str">
        <f t="shared" si="0"/>
        <v>13.1.NC</v>
      </c>
      <c r="J18" s="356" t="str">
        <f t="shared" si="0"/>
        <v>Лиственные породы</v>
      </c>
      <c r="K18" s="141" t="s">
        <v>0</v>
      </c>
      <c r="L18" s="106"/>
      <c r="M18" s="106"/>
      <c r="N18" s="126"/>
    </row>
    <row r="19" spans="1:14" s="12" customFormat="1" ht="21.75" customHeight="1" x14ac:dyDescent="0.15">
      <c r="A19" s="309" t="s">
        <v>200</v>
      </c>
      <c r="B19" s="27" t="s">
        <v>50</v>
      </c>
      <c r="C19" s="311"/>
      <c r="D19" s="311"/>
      <c r="E19" s="312"/>
      <c r="F19" s="313"/>
      <c r="I19" s="204" t="str">
        <f t="shared" si="0"/>
        <v>13.1.NC.T</v>
      </c>
      <c r="J19" s="27" t="str">
        <f t="shared" si="0"/>
        <v>в том числе тропические породы</v>
      </c>
      <c r="K19" s="150" t="str">
        <f>IF(AND(ISNUMBER(C19/C18),C19&gt;C18),"&gt; 11.1.NC !!","")</f>
        <v/>
      </c>
      <c r="L19" s="108" t="str">
        <f>IF(AND(ISNUMBER(D19/D18),D19&gt;D18),"&gt; 11.1.NC !!","")</f>
        <v/>
      </c>
      <c r="M19" s="108" t="str">
        <f>IF(AND(ISNUMBER(E19/E18),E19&gt;E18),"&gt; 11.1.NC !!","")</f>
        <v/>
      </c>
      <c r="N19" s="130" t="str">
        <f>IF(AND(ISNUMBER(F19/F18),F19&gt;F18),"&gt; 11.1.NC !!","")</f>
        <v/>
      </c>
    </row>
    <row r="20" spans="1:14" s="12" customFormat="1" ht="21.75" customHeight="1" x14ac:dyDescent="0.15">
      <c r="A20" s="309">
        <v>13.2</v>
      </c>
      <c r="B20" s="365" t="s">
        <v>201</v>
      </c>
      <c r="C20" s="315"/>
      <c r="D20" s="311"/>
      <c r="E20" s="315"/>
      <c r="F20" s="313"/>
      <c r="I20" s="204">
        <f t="shared" si="0"/>
        <v>13.2</v>
      </c>
      <c r="J20" s="63" t="str">
        <f t="shared" si="0"/>
        <v>ДЕРЕВЯННАЯ ТАРА</v>
      </c>
      <c r="K20" s="105"/>
      <c r="L20" s="106"/>
      <c r="M20" s="106"/>
      <c r="N20" s="126"/>
    </row>
    <row r="21" spans="1:14" s="12" customFormat="1" ht="21.75" customHeight="1" x14ac:dyDescent="0.15">
      <c r="A21" s="309">
        <v>13.3</v>
      </c>
      <c r="B21" s="75" t="s">
        <v>202</v>
      </c>
      <c r="C21" s="315"/>
      <c r="D21" s="311"/>
      <c r="E21" s="315"/>
      <c r="F21" s="313"/>
      <c r="I21" s="204">
        <f t="shared" si="0"/>
        <v>13.3</v>
      </c>
      <c r="J21" s="63" t="str">
        <f t="shared" si="0"/>
        <v>ИЗДЕЛИЯ ИЗ ДРЕВЕСИНЫ БЫТОВОГО/ДЕКОРАТИВНОГО НАЗНАЧЕНИЯ</v>
      </c>
      <c r="K21" s="105"/>
      <c r="L21" s="106"/>
      <c r="M21" s="106"/>
      <c r="N21" s="126"/>
    </row>
    <row r="22" spans="1:14" s="12" customFormat="1" ht="21.75" customHeight="1" x14ac:dyDescent="0.15">
      <c r="A22" s="309">
        <v>13.4</v>
      </c>
      <c r="B22" s="365" t="s">
        <v>203</v>
      </c>
      <c r="C22" s="315"/>
      <c r="D22" s="311"/>
      <c r="E22" s="315"/>
      <c r="F22" s="313"/>
      <c r="I22" s="204">
        <f t="shared" si="0"/>
        <v>13.4</v>
      </c>
      <c r="J22" s="63" t="str">
        <f t="shared" si="0"/>
        <v>ПЛОТНИЧНЫЕ И СТОЛЯРНЫЕ СТРОИТЕЛЬНЫЕ ДЕРЕВЯННЫЕ ИЗДЕЛИЯ</v>
      </c>
      <c r="K22" s="105"/>
      <c r="L22" s="106"/>
      <c r="M22" s="106"/>
      <c r="N22" s="126"/>
    </row>
    <row r="23" spans="1:14" s="12" customFormat="1" ht="21.75" customHeight="1" x14ac:dyDescent="0.15">
      <c r="A23" s="309">
        <v>13.5</v>
      </c>
      <c r="B23" s="75" t="s">
        <v>204</v>
      </c>
      <c r="C23" s="315"/>
      <c r="D23" s="311"/>
      <c r="E23" s="315"/>
      <c r="F23" s="313"/>
      <c r="I23" s="204">
        <f t="shared" si="0"/>
        <v>13.5</v>
      </c>
      <c r="J23" s="75" t="str">
        <f t="shared" si="0"/>
        <v>ДЕРЕВЯННАЯ МЕБЕЛЬ</v>
      </c>
      <c r="K23" s="107"/>
      <c r="L23" s="108"/>
      <c r="M23" s="108"/>
      <c r="N23" s="130"/>
    </row>
    <row r="24" spans="1:14" s="12" customFormat="1" ht="21.75" customHeight="1" x14ac:dyDescent="0.15">
      <c r="A24" s="309">
        <v>13.6</v>
      </c>
      <c r="B24" s="63" t="s">
        <v>205</v>
      </c>
      <c r="C24" s="312"/>
      <c r="D24" s="311"/>
      <c r="E24" s="312"/>
      <c r="F24" s="313"/>
      <c r="I24" s="204">
        <f t="shared" si="0"/>
        <v>13.6</v>
      </c>
      <c r="J24" s="63" t="str">
        <f t="shared" si="0"/>
        <v>СБОРНЫЕ СТРОИТЕЛЬНЫЕ КОНСТРУКЦИИ ИЗ ДРЕВЕСИНЫ</v>
      </c>
      <c r="K24" s="105"/>
      <c r="L24" s="106"/>
      <c r="M24" s="106"/>
      <c r="N24" s="126"/>
    </row>
    <row r="25" spans="1:14" s="12" customFormat="1" ht="21.75" customHeight="1" x14ac:dyDescent="0.15">
      <c r="A25" s="309">
        <v>13.7</v>
      </c>
      <c r="B25" s="365" t="s">
        <v>206</v>
      </c>
      <c r="C25" s="315"/>
      <c r="D25" s="311"/>
      <c r="E25" s="315"/>
      <c r="F25" s="313"/>
      <c r="I25" s="204">
        <f>A25</f>
        <v>13.7</v>
      </c>
      <c r="J25" s="63" t="str">
        <f>B25</f>
        <v>ПРОЧИЕ ГОТОВЫЕ ДЕРЕВЯННЫЕ ИЗДЕЛИЯ</v>
      </c>
      <c r="K25" s="105"/>
      <c r="L25" s="106"/>
      <c r="M25" s="106"/>
      <c r="N25" s="126"/>
    </row>
    <row r="26" spans="1:14" s="12" customFormat="1" ht="21.75" customHeight="1" x14ac:dyDescent="0.15">
      <c r="A26" s="318">
        <v>14</v>
      </c>
      <c r="B26" s="607" t="s">
        <v>207</v>
      </c>
      <c r="C26" s="608"/>
      <c r="D26" s="608"/>
      <c r="E26" s="608"/>
      <c r="F26" s="609"/>
      <c r="I26" s="276">
        <f t="shared" si="0"/>
        <v>14</v>
      </c>
      <c r="J26" s="607" t="str">
        <f t="shared" si="0"/>
        <v>БУМАЖНЫЕ ИЗДЕЛИЯ ВТОРИЧНОЙ ОБРАБОТКИ</v>
      </c>
      <c r="K26" s="608" t="s">
        <v>0</v>
      </c>
      <c r="L26" s="608" t="s">
        <v>0</v>
      </c>
      <c r="M26" s="608" t="s">
        <v>0</v>
      </c>
      <c r="N26" s="609" t="s">
        <v>0</v>
      </c>
    </row>
    <row r="27" spans="1:14" s="12" customFormat="1" ht="21.75" customHeight="1" x14ac:dyDescent="0.15">
      <c r="A27" s="309">
        <v>14.1</v>
      </c>
      <c r="B27" s="29" t="s">
        <v>208</v>
      </c>
      <c r="C27" s="312"/>
      <c r="D27" s="311"/>
      <c r="E27" s="312"/>
      <c r="F27" s="313"/>
      <c r="I27" s="204">
        <f t="shared" si="0"/>
        <v>14.1</v>
      </c>
      <c r="J27" s="23" t="str">
        <f t="shared" si="0"/>
        <v>МНОГОСЛОЙНЫЕ БУМАГА И КАРТОН</v>
      </c>
      <c r="K27" s="105"/>
      <c r="L27" s="106"/>
      <c r="M27" s="106"/>
      <c r="N27" s="126"/>
    </row>
    <row r="28" spans="1:14" s="12" customFormat="1" ht="30" x14ac:dyDescent="0.15">
      <c r="A28" s="309">
        <v>14.2</v>
      </c>
      <c r="B28" s="412" t="s">
        <v>209</v>
      </c>
      <c r="C28" s="312"/>
      <c r="D28" s="311"/>
      <c r="E28" s="312"/>
      <c r="F28" s="313"/>
      <c r="I28" s="204">
        <f t="shared" si="0"/>
        <v>14.2</v>
      </c>
      <c r="J28" s="270" t="str">
        <f t="shared" si="0"/>
        <v>ИЗДЕЛИЯ ИЗ БУМАГИ И ЦЕЛЛЮЛОЗНОЙ МАССЫ СО СПЕЦИАЛЬНЫМ ПОКРЫТИЕМ</v>
      </c>
      <c r="K28" s="105"/>
      <c r="L28" s="106"/>
      <c r="M28" s="106"/>
      <c r="N28" s="126"/>
    </row>
    <row r="29" spans="1:14" s="12" customFormat="1" ht="21.75" customHeight="1" x14ac:dyDescent="0.15">
      <c r="A29" s="309">
        <v>14.3</v>
      </c>
      <c r="B29" s="220" t="s">
        <v>210</v>
      </c>
      <c r="C29" s="319"/>
      <c r="D29" s="311"/>
      <c r="E29" s="319"/>
      <c r="F29" s="313"/>
      <c r="I29" s="204">
        <f t="shared" si="0"/>
        <v>14.3</v>
      </c>
      <c r="J29" s="23" t="str">
        <f t="shared" si="0"/>
        <v>БЫТОВАЯ И ГИГИЕНИЧЕСКАЯ БУМАГА, ГОТОВАЯ К ИСПОЛЬЗОВАНИЮ</v>
      </c>
      <c r="K29" s="105"/>
      <c r="L29" s="106"/>
      <c r="M29" s="106"/>
      <c r="N29" s="126"/>
    </row>
    <row r="30" spans="1:14" s="12" customFormat="1" ht="21.75" customHeight="1" x14ac:dyDescent="0.15">
      <c r="A30" s="309">
        <v>14.4</v>
      </c>
      <c r="B30" s="29" t="s">
        <v>211</v>
      </c>
      <c r="C30" s="312"/>
      <c r="D30" s="311"/>
      <c r="E30" s="312"/>
      <c r="F30" s="313"/>
      <c r="I30" s="204">
        <f t="shared" si="0"/>
        <v>14.4</v>
      </c>
      <c r="J30" s="29" t="str">
        <f t="shared" si="0"/>
        <v>УПАКОВОЧНЫЕ КОРОБКИ, ЯЩИКИ И Т.Д.</v>
      </c>
      <c r="K30" s="107"/>
      <c r="L30" s="108"/>
      <c r="M30" s="108"/>
      <c r="N30" s="130"/>
    </row>
    <row r="31" spans="1:14" s="12" customFormat="1" ht="30" x14ac:dyDescent="0.15">
      <c r="A31" s="320">
        <v>14.5</v>
      </c>
      <c r="B31" s="413" t="s">
        <v>212</v>
      </c>
      <c r="C31" s="312"/>
      <c r="D31" s="311"/>
      <c r="E31" s="312"/>
      <c r="F31" s="313"/>
      <c r="I31" s="204">
        <f t="shared" si="0"/>
        <v>14.5</v>
      </c>
      <c r="J31" s="413" t="str">
        <f t="shared" si="0"/>
        <v>ПРОЧИЕ ИЗДЕЛИЯ ИЗ БУМАГИ И КАРТОНА, ГОТОВЫЕ К ИСПОЛЬЗОВАНИЮ</v>
      </c>
      <c r="K31" s="105" t="str">
        <f>IF(AND(ISNUMBER(SUM(C32:C34)),ISNUMBER(C31)),IF(C31&lt;SUM(C32:C34),"&lt; subitems!","OK"),"")</f>
        <v/>
      </c>
      <c r="L31" s="106" t="str">
        <f>IF(AND(ISNUMBER(SUM(D32:D34)),ISNUMBER(D31)),IF(D31&lt;SUM(D32:D34),"&lt; subitems!","OK"),"")</f>
        <v/>
      </c>
      <c r="M31" s="106" t="str">
        <f>IF(AND(ISNUMBER(SUM(E32:E34)),ISNUMBER(E31)),IF(E31&lt;SUM(E32:E34),"&lt; subitems!","OK"),"")</f>
        <v/>
      </c>
      <c r="N31" s="126" t="str">
        <f>IF(AND(ISNUMBER(SUM(F32:F34)),ISNUMBER(F31)),IF(F31&lt;SUM(F32:F34),"&lt; subitems!","OK"),"")</f>
        <v/>
      </c>
    </row>
    <row r="32" spans="1:14" s="12" customFormat="1" ht="30" x14ac:dyDescent="0.15">
      <c r="A32" s="309" t="s">
        <v>213</v>
      </c>
      <c r="B32" s="269" t="s">
        <v>214</v>
      </c>
      <c r="C32" s="312"/>
      <c r="D32" s="311"/>
      <c r="E32" s="312"/>
      <c r="F32" s="313"/>
      <c r="I32" s="204" t="str">
        <f t="shared" si="0"/>
        <v>14.5.1</v>
      </c>
      <c r="J32" s="269" t="str">
        <f t="shared" si="0"/>
        <v>в том числе ПЕЧАТНАЯ И ПИСЧАЯ БУМАГА, ГОТОВАЯ К ИСПОЛЬЗОВАНИЮ</v>
      </c>
      <c r="K32" s="105"/>
      <c r="L32" s="106"/>
      <c r="M32" s="106"/>
      <c r="N32" s="126"/>
    </row>
    <row r="33" spans="1:14" s="12" customFormat="1" ht="30" x14ac:dyDescent="0.15">
      <c r="A33" s="309" t="s">
        <v>215</v>
      </c>
      <c r="B33" s="269" t="s">
        <v>216</v>
      </c>
      <c r="C33" s="312"/>
      <c r="D33" s="311"/>
      <c r="E33" s="312"/>
      <c r="F33" s="313"/>
      <c r="I33" s="204" t="str">
        <f t="shared" si="0"/>
        <v>14.5.2</v>
      </c>
      <c r="J33" s="269" t="str">
        <f t="shared" si="0"/>
        <v>в том числе ЛИТЫЕ ИЛИ ПРЕССОВАННЫЕ ИЗДЕЛИЯ ИЗ БУМАЖНОЙ МАССЫ</v>
      </c>
      <c r="K33" s="105"/>
      <c r="L33" s="106"/>
      <c r="M33" s="106"/>
      <c r="N33" s="126"/>
    </row>
    <row r="34" spans="1:14" s="12" customFormat="1" ht="30.75" thickBot="1" x14ac:dyDescent="0.2">
      <c r="A34" s="321" t="s">
        <v>217</v>
      </c>
      <c r="B34" s="414" t="s">
        <v>218</v>
      </c>
      <c r="C34" s="322"/>
      <c r="D34" s="323"/>
      <c r="E34" s="322"/>
      <c r="F34" s="324"/>
      <c r="I34" s="205" t="str">
        <f t="shared" si="0"/>
        <v>14.5.3</v>
      </c>
      <c r="J34" s="414" t="str">
        <f t="shared" si="0"/>
        <v>в том числе ФИЛЬТРОВАЛЬНЫЕ БУМАГА И КАРТОН, ГОТОВЫЕ К ИСПОЛЬЗОВАНИЮ</v>
      </c>
      <c r="K34" s="133"/>
      <c r="L34" s="206"/>
      <c r="M34" s="206"/>
      <c r="N34" s="134"/>
    </row>
    <row r="35" spans="1:14" ht="15" customHeight="1" x14ac:dyDescent="0.25">
      <c r="A35" s="14"/>
      <c r="B35" s="382"/>
      <c r="C35" s="382"/>
      <c r="I35" s="97" t="s">
        <v>0</v>
      </c>
    </row>
    <row r="36" spans="1:14" ht="12.75" customHeight="1" x14ac:dyDescent="0.2">
      <c r="A36" s="14"/>
      <c r="B36" s="181"/>
    </row>
    <row r="37" spans="1:14" ht="12.75" customHeight="1" x14ac:dyDescent="0.2">
      <c r="A37" s="14"/>
    </row>
    <row r="38" spans="1:14" ht="12.75" customHeight="1" x14ac:dyDescent="0.2">
      <c r="A38" s="14"/>
    </row>
    <row r="39" spans="1:14" ht="12.75" customHeight="1" x14ac:dyDescent="0.2">
      <c r="A39" s="14"/>
    </row>
    <row r="40" spans="1:14" ht="12.75" customHeight="1" x14ac:dyDescent="0.2">
      <c r="A40" s="14"/>
    </row>
    <row r="41" spans="1:14" ht="12.75" customHeight="1" x14ac:dyDescent="0.2">
      <c r="A41" s="14"/>
    </row>
    <row r="42" spans="1:14" ht="12.75" customHeight="1" x14ac:dyDescent="0.2">
      <c r="A42" s="14"/>
    </row>
    <row r="43" spans="1:14" ht="12.75" customHeight="1" x14ac:dyDescent="0.2">
      <c r="A43" s="14"/>
    </row>
    <row r="44" spans="1:14" ht="12.75" customHeight="1" x14ac:dyDescent="0.2">
      <c r="A44" s="14"/>
    </row>
    <row r="45" spans="1:14" ht="12.75" customHeight="1" x14ac:dyDescent="0.2">
      <c r="A45" s="14"/>
    </row>
    <row r="65" spans="13:16" ht="12.75" customHeight="1" x14ac:dyDescent="0.2">
      <c r="M65" s="142" t="s">
        <v>0</v>
      </c>
      <c r="N65" s="142" t="s">
        <v>0</v>
      </c>
      <c r="O65" s="11" t="s">
        <v>0</v>
      </c>
      <c r="P65" s="11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5"/>
  <sheetViews>
    <sheetView showGridLines="0" tabSelected="1" zoomScale="85" zoomScaleNormal="85" zoomScaleSheetLayoutView="100" workbookViewId="0"/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4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507" t="s">
        <v>0</v>
      </c>
      <c r="B1" s="508"/>
      <c r="C1" s="508" t="s">
        <v>0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</row>
    <row r="2" spans="1:39" ht="17.100000000000001" customHeight="1" x14ac:dyDescent="0.25">
      <c r="A2" s="510" t="s">
        <v>0</v>
      </c>
      <c r="B2" s="511"/>
      <c r="C2" s="511"/>
      <c r="D2" s="512"/>
      <c r="E2" s="512"/>
      <c r="F2" s="512"/>
      <c r="G2" s="512"/>
      <c r="H2" s="513" t="s">
        <v>1</v>
      </c>
      <c r="I2" s="625" t="s">
        <v>0</v>
      </c>
      <c r="J2" s="625"/>
      <c r="K2" s="369" t="s">
        <v>186</v>
      </c>
      <c r="L2" s="626"/>
      <c r="M2" s="627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197" t="s">
        <v>0</v>
      </c>
      <c r="AE2" s="509"/>
      <c r="AG2" s="509"/>
      <c r="AH2" s="509"/>
      <c r="AI2" s="509"/>
      <c r="AJ2" s="509"/>
      <c r="AK2" s="509"/>
      <c r="AL2" s="509"/>
      <c r="AM2" s="509"/>
    </row>
    <row r="3" spans="1:39" ht="17.100000000000001" customHeight="1" x14ac:dyDescent="0.25">
      <c r="A3" s="514"/>
      <c r="B3" s="515" t="s">
        <v>0</v>
      </c>
      <c r="C3" s="515"/>
      <c r="D3" s="516"/>
      <c r="E3" s="516"/>
      <c r="F3" s="516"/>
      <c r="G3" s="516"/>
      <c r="H3" s="398" t="s">
        <v>187</v>
      </c>
      <c r="I3" s="470"/>
      <c r="J3" s="470"/>
      <c r="K3" s="517"/>
      <c r="L3" s="518"/>
      <c r="M3" s="51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G3" s="509"/>
      <c r="AH3" s="509"/>
      <c r="AI3" s="509"/>
      <c r="AJ3" s="509"/>
      <c r="AK3" s="509"/>
      <c r="AL3" s="509"/>
      <c r="AM3" s="509"/>
    </row>
    <row r="4" spans="1:39" ht="17.100000000000001" customHeight="1" x14ac:dyDescent="0.25">
      <c r="A4" s="514"/>
      <c r="B4" s="515" t="s">
        <v>0</v>
      </c>
      <c r="C4" s="515"/>
      <c r="D4" s="516"/>
      <c r="E4" s="516"/>
      <c r="F4" s="516"/>
      <c r="G4" s="516"/>
      <c r="H4" s="628" t="s">
        <v>0</v>
      </c>
      <c r="I4" s="629"/>
      <c r="J4" s="629"/>
      <c r="K4" s="629"/>
      <c r="L4" s="629"/>
      <c r="M4" s="630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G4" s="509"/>
      <c r="AH4" s="509"/>
      <c r="AI4" s="509"/>
      <c r="AJ4" s="509"/>
      <c r="AK4" s="509"/>
      <c r="AL4" s="509"/>
      <c r="AM4" s="509"/>
    </row>
    <row r="5" spans="1:39" ht="17.100000000000001" customHeight="1" x14ac:dyDescent="0.25">
      <c r="A5" s="514"/>
      <c r="B5" s="515"/>
      <c r="C5" s="515"/>
      <c r="D5" s="632" t="s">
        <v>219</v>
      </c>
      <c r="E5" s="633"/>
      <c r="F5" s="633"/>
      <c r="G5" s="634"/>
      <c r="H5" s="639" t="s">
        <v>5</v>
      </c>
      <c r="I5" s="640"/>
      <c r="J5" s="518"/>
      <c r="K5" s="518"/>
      <c r="L5" s="518"/>
      <c r="M5" s="51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616" t="s">
        <v>220</v>
      </c>
      <c r="AE5" s="509"/>
      <c r="AF5" s="509" t="s">
        <v>221</v>
      </c>
      <c r="AG5" s="509"/>
      <c r="AH5" s="509"/>
      <c r="AI5" s="509"/>
      <c r="AJ5" s="509"/>
      <c r="AK5" s="509"/>
      <c r="AL5" s="509"/>
      <c r="AM5" s="509"/>
    </row>
    <row r="6" spans="1:39" ht="17.100000000000001" customHeight="1" x14ac:dyDescent="0.25">
      <c r="A6" s="514"/>
      <c r="B6" s="520" t="s">
        <v>0</v>
      </c>
      <c r="C6" s="520"/>
      <c r="D6" s="633"/>
      <c r="E6" s="633"/>
      <c r="F6" s="633"/>
      <c r="G6" s="634"/>
      <c r="H6" s="628" t="s">
        <v>0</v>
      </c>
      <c r="I6" s="629"/>
      <c r="J6" s="629"/>
      <c r="K6" s="629"/>
      <c r="L6" s="629"/>
      <c r="M6" s="630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616"/>
      <c r="AE6" s="509"/>
      <c r="AF6" s="384" t="s">
        <v>222</v>
      </c>
      <c r="AG6" s="509"/>
      <c r="AH6" s="509"/>
      <c r="AI6" s="509"/>
      <c r="AJ6" s="509"/>
      <c r="AK6" s="509"/>
      <c r="AL6" s="509"/>
      <c r="AM6" s="509"/>
    </row>
    <row r="7" spans="1:39" ht="17.100000000000001" customHeight="1" x14ac:dyDescent="0.3">
      <c r="A7" s="514"/>
      <c r="B7" s="515"/>
      <c r="C7" s="515"/>
      <c r="D7" s="635" t="s">
        <v>223</v>
      </c>
      <c r="E7" s="635"/>
      <c r="F7" s="635"/>
      <c r="G7" s="635"/>
      <c r="H7" s="370" t="s">
        <v>190</v>
      </c>
      <c r="I7" s="641"/>
      <c r="J7" s="641"/>
      <c r="K7" s="521" t="s">
        <v>191</v>
      </c>
      <c r="L7" s="641"/>
      <c r="M7" s="642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384" t="s">
        <v>224</v>
      </c>
      <c r="AG7" s="509"/>
      <c r="AH7" s="509"/>
      <c r="AI7" s="509"/>
      <c r="AJ7" s="509"/>
      <c r="AK7" s="509"/>
      <c r="AL7" s="509"/>
      <c r="AM7" s="509"/>
    </row>
    <row r="8" spans="1:39" ht="17.100000000000001" customHeight="1" x14ac:dyDescent="0.3">
      <c r="A8" s="514"/>
      <c r="B8" s="515"/>
      <c r="C8" s="515"/>
      <c r="D8" s="635"/>
      <c r="E8" s="635"/>
      <c r="F8" s="635"/>
      <c r="G8" s="635"/>
      <c r="H8" s="371" t="s">
        <v>192</v>
      </c>
      <c r="I8" s="518"/>
      <c r="J8" s="518"/>
      <c r="K8" s="517"/>
      <c r="L8" s="518"/>
      <c r="M8" s="51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465"/>
      <c r="AG8" s="509"/>
      <c r="AH8" s="509"/>
      <c r="AI8" s="509"/>
      <c r="AJ8" s="509"/>
      <c r="AK8" s="509"/>
      <c r="AL8" s="509"/>
      <c r="AM8" s="509"/>
    </row>
    <row r="9" spans="1:39" ht="18.75" x14ac:dyDescent="0.3">
      <c r="A9" s="514"/>
      <c r="B9" s="454"/>
      <c r="C9" s="515"/>
      <c r="D9" s="635" t="s">
        <v>0</v>
      </c>
      <c r="E9" s="635"/>
      <c r="F9" s="635"/>
      <c r="G9" s="635"/>
      <c r="H9" s="636" t="s">
        <v>0</v>
      </c>
      <c r="I9" s="637"/>
      <c r="J9" s="637"/>
      <c r="K9" s="637"/>
      <c r="L9" s="637"/>
      <c r="M9" s="638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197" t="s">
        <v>0</v>
      </c>
      <c r="AE9" s="509"/>
      <c r="AF9" s="465"/>
      <c r="AG9" s="509"/>
      <c r="AH9" s="509"/>
      <c r="AI9" s="509"/>
      <c r="AJ9" s="509"/>
      <c r="AK9" s="509"/>
      <c r="AL9" s="509"/>
      <c r="AM9" s="509"/>
    </row>
    <row r="10" spans="1:39" ht="20.25" x14ac:dyDescent="0.25">
      <c r="A10" s="514"/>
      <c r="B10" s="515"/>
      <c r="C10" s="515"/>
      <c r="D10" s="176" t="s">
        <v>176</v>
      </c>
      <c r="E10" s="631" t="s">
        <v>225</v>
      </c>
      <c r="F10" s="631"/>
      <c r="G10" s="522"/>
      <c r="H10" s="523" t="s">
        <v>0</v>
      </c>
      <c r="I10" s="524"/>
      <c r="J10" s="525"/>
      <c r="K10" s="526"/>
      <c r="L10" s="182"/>
      <c r="M10" s="527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</row>
    <row r="11" spans="1:39" ht="15.75" x14ac:dyDescent="0.25">
      <c r="A11" s="528"/>
      <c r="B11" s="529"/>
      <c r="C11" s="529"/>
      <c r="D11" s="516"/>
      <c r="E11" s="516"/>
      <c r="F11" s="530"/>
      <c r="G11" s="530"/>
      <c r="H11" s="530"/>
      <c r="I11" s="530"/>
      <c r="J11" s="183" t="s">
        <v>0</v>
      </c>
      <c r="K11" s="531"/>
      <c r="L11" s="516"/>
      <c r="M11" s="532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</row>
    <row r="12" spans="1:39" ht="15.75" x14ac:dyDescent="0.25">
      <c r="A12" s="533" t="s">
        <v>0</v>
      </c>
      <c r="B12" s="534" t="s">
        <v>0</v>
      </c>
      <c r="C12" s="534"/>
      <c r="D12" s="535"/>
      <c r="E12" s="534"/>
      <c r="F12" s="617" t="s">
        <v>178</v>
      </c>
      <c r="G12" s="618"/>
      <c r="H12" s="618"/>
      <c r="I12" s="619"/>
      <c r="J12" s="618" t="s">
        <v>179</v>
      </c>
      <c r="K12" s="618"/>
      <c r="L12" s="618"/>
      <c r="M12" s="620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33" t="s">
        <v>0</v>
      </c>
      <c r="AB12" s="534" t="s">
        <v>0</v>
      </c>
      <c r="AC12" s="534"/>
      <c r="AD12" s="535"/>
      <c r="AE12" s="534"/>
      <c r="AF12" s="617" t="s">
        <v>178</v>
      </c>
      <c r="AG12" s="618"/>
      <c r="AH12" s="618"/>
      <c r="AI12" s="619"/>
      <c r="AJ12" s="618" t="s">
        <v>179</v>
      </c>
      <c r="AK12" s="618"/>
      <c r="AL12" s="618"/>
      <c r="AM12" s="620"/>
    </row>
    <row r="13" spans="1:39" ht="15.75" x14ac:dyDescent="0.25">
      <c r="A13" s="372" t="s">
        <v>18</v>
      </c>
      <c r="B13" s="198" t="s">
        <v>226</v>
      </c>
      <c r="C13" s="536" t="s">
        <v>226</v>
      </c>
      <c r="D13" s="537"/>
      <c r="E13" s="198" t="s">
        <v>20</v>
      </c>
      <c r="F13" s="621">
        <v>2019</v>
      </c>
      <c r="G13" s="622"/>
      <c r="H13" s="621">
        <f>F13+1</f>
        <v>2020</v>
      </c>
      <c r="I13" s="622"/>
      <c r="J13" s="621">
        <f>F13</f>
        <v>2019</v>
      </c>
      <c r="K13" s="622"/>
      <c r="L13" s="623">
        <f>H13</f>
        <v>2020</v>
      </c>
      <c r="M13" s="624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372" t="s">
        <v>18</v>
      </c>
      <c r="AB13" s="198" t="s">
        <v>226</v>
      </c>
      <c r="AC13" s="536" t="s">
        <v>226</v>
      </c>
      <c r="AD13" s="537"/>
      <c r="AE13" s="198" t="s">
        <v>20</v>
      </c>
      <c r="AF13" s="621">
        <f>F13</f>
        <v>2019</v>
      </c>
      <c r="AG13" s="622"/>
      <c r="AH13" s="621">
        <f>H13</f>
        <v>2020</v>
      </c>
      <c r="AI13" s="622"/>
      <c r="AJ13" s="621">
        <f>J13</f>
        <v>2019</v>
      </c>
      <c r="AK13" s="622"/>
      <c r="AL13" s="623">
        <f>L13</f>
        <v>2020</v>
      </c>
      <c r="AM13" s="624"/>
    </row>
    <row r="14" spans="1:39" ht="15.75" x14ac:dyDescent="0.25">
      <c r="A14" s="373" t="s">
        <v>23</v>
      </c>
      <c r="B14" s="325" t="s">
        <v>227</v>
      </c>
      <c r="C14" s="325" t="s">
        <v>228</v>
      </c>
      <c r="D14" s="326" t="s">
        <v>19</v>
      </c>
      <c r="E14" s="199" t="s">
        <v>181</v>
      </c>
      <c r="F14" s="538" t="s">
        <v>24</v>
      </c>
      <c r="G14" s="538" t="s">
        <v>182</v>
      </c>
      <c r="H14" s="538" t="s">
        <v>24</v>
      </c>
      <c r="I14" s="538" t="s">
        <v>182</v>
      </c>
      <c r="J14" s="538" t="s">
        <v>24</v>
      </c>
      <c r="K14" s="538" t="s">
        <v>182</v>
      </c>
      <c r="L14" s="538" t="s">
        <v>24</v>
      </c>
      <c r="M14" s="539" t="s">
        <v>182</v>
      </c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373" t="s">
        <v>23</v>
      </c>
      <c r="AB14" s="325" t="s">
        <v>227</v>
      </c>
      <c r="AC14" s="325" t="s">
        <v>228</v>
      </c>
      <c r="AD14" s="326" t="s">
        <v>19</v>
      </c>
      <c r="AE14" s="199" t="s">
        <v>181</v>
      </c>
      <c r="AF14" s="538" t="s">
        <v>24</v>
      </c>
      <c r="AG14" s="538" t="s">
        <v>182</v>
      </c>
      <c r="AH14" s="538" t="s">
        <v>24</v>
      </c>
      <c r="AI14" s="538" t="s">
        <v>182</v>
      </c>
      <c r="AJ14" s="538" t="s">
        <v>24</v>
      </c>
      <c r="AK14" s="538" t="s">
        <v>182</v>
      </c>
      <c r="AL14" s="538" t="s">
        <v>24</v>
      </c>
      <c r="AM14" s="539" t="s">
        <v>182</v>
      </c>
    </row>
    <row r="15" spans="1:39" ht="30" x14ac:dyDescent="0.15">
      <c r="A15" s="249" t="s">
        <v>45</v>
      </c>
      <c r="B15" s="327" t="s">
        <v>229</v>
      </c>
      <c r="C15" s="250"/>
      <c r="D15" s="251" t="s">
        <v>230</v>
      </c>
      <c r="E15" s="252" t="s">
        <v>231</v>
      </c>
      <c r="F15" s="328"/>
      <c r="G15" s="329"/>
      <c r="H15" s="328"/>
      <c r="I15" s="330"/>
      <c r="J15" s="328"/>
      <c r="K15" s="330"/>
      <c r="L15" s="328"/>
      <c r="M15" s="331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249" t="s">
        <v>45</v>
      </c>
      <c r="AB15" s="327" t="s">
        <v>229</v>
      </c>
      <c r="AC15" s="250"/>
      <c r="AD15" s="380" t="str">
        <f>D15</f>
        <v>Деловой круглый лес, хвойные породы</v>
      </c>
      <c r="AE15" s="252" t="s">
        <v>231</v>
      </c>
      <c r="AF15" s="541" t="str">
        <f>IF(F15='СВ2 | Первич. | Торговля'!D16,"","Данные не равны CB2")</f>
        <v/>
      </c>
      <c r="AG15" s="542" t="str">
        <f>IF(G15='СВ2 | Первич. | Торговля'!E16,"","Данные не равны CB2")</f>
        <v/>
      </c>
      <c r="AH15" s="541" t="str">
        <f>IF(H15='СВ2 | Первич. | Торговля'!F16,"","Данные не равны CB2")</f>
        <v/>
      </c>
      <c r="AI15" s="543" t="str">
        <f>IF(I15='СВ2 | Первич. | Торговля'!G16,"","Данные не равны CB2")</f>
        <v/>
      </c>
      <c r="AJ15" s="541" t="str">
        <f>IF(J15='СВ2 | Первич. | Торговля'!H16,"","Данные не равны CB2")</f>
        <v/>
      </c>
      <c r="AK15" s="543" t="str">
        <f>IF(K15='СВ2 | Первич. | Торговля'!I16,"","Данные не равны CB2")</f>
        <v/>
      </c>
      <c r="AL15" s="541" t="str">
        <f>IF(L15='СВ2 | Первич. | Торговля'!J16,"","Данные не равны CB2")</f>
        <v/>
      </c>
      <c r="AM15" s="544" t="str">
        <f>IF(M15='СВ2 | Первич. | Торговля'!K16,"","Данные не равны CB2")</f>
        <v/>
      </c>
    </row>
    <row r="16" spans="1:39" ht="16.5" x14ac:dyDescent="0.15">
      <c r="A16" s="253"/>
      <c r="B16" s="455" t="s">
        <v>232</v>
      </c>
      <c r="C16" s="456"/>
      <c r="D16" s="254" t="s">
        <v>233</v>
      </c>
      <c r="E16" s="374" t="s">
        <v>231</v>
      </c>
      <c r="F16" s="332"/>
      <c r="G16" s="333"/>
      <c r="H16" s="332"/>
      <c r="I16" s="334"/>
      <c r="J16" s="332"/>
      <c r="K16" s="334"/>
      <c r="L16" s="332"/>
      <c r="M16" s="335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253"/>
      <c r="AB16" s="455" t="s">
        <v>232</v>
      </c>
      <c r="AC16" s="456"/>
      <c r="AD16" s="209" t="s">
        <v>234</v>
      </c>
      <c r="AE16" s="374" t="s">
        <v>231</v>
      </c>
      <c r="AF16" s="541" t="str">
        <f t="shared" ref="AF16:AM16" si="0">IF(AND(ISNUMBER(F16),ISNUMBER(F17),ISNUMBER(F18)),IF((F17+F18)&gt;=F16,"subitems as large as total",""),"неполные данные")</f>
        <v>неполные данные</v>
      </c>
      <c r="AG16" s="542" t="str">
        <f t="shared" si="0"/>
        <v>неполные данные</v>
      </c>
      <c r="AH16" s="541" t="str">
        <f t="shared" si="0"/>
        <v>неполные данные</v>
      </c>
      <c r="AI16" s="543" t="str">
        <f t="shared" si="0"/>
        <v>неполные данные</v>
      </c>
      <c r="AJ16" s="541" t="str">
        <f t="shared" si="0"/>
        <v>неполные данные</v>
      </c>
      <c r="AK16" s="543" t="str">
        <f t="shared" si="0"/>
        <v>неполные данные</v>
      </c>
      <c r="AL16" s="541" t="str">
        <f t="shared" si="0"/>
        <v>неполные данные</v>
      </c>
      <c r="AM16" s="544" t="str">
        <f t="shared" si="0"/>
        <v>неполные данные</v>
      </c>
    </row>
    <row r="17" spans="1:39" ht="16.5" x14ac:dyDescent="0.15">
      <c r="A17" s="253"/>
      <c r="C17" s="457" t="s">
        <v>235</v>
      </c>
      <c r="D17" s="256" t="s">
        <v>236</v>
      </c>
      <c r="E17" s="374" t="s">
        <v>231</v>
      </c>
      <c r="F17" s="336"/>
      <c r="G17" s="337"/>
      <c r="H17" s="336"/>
      <c r="I17" s="338"/>
      <c r="J17" s="336"/>
      <c r="K17" s="338"/>
      <c r="L17" s="336"/>
      <c r="M17" s="339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253"/>
      <c r="AC17" s="457" t="s">
        <v>235</v>
      </c>
      <c r="AD17" s="207" t="s">
        <v>236</v>
      </c>
      <c r="AE17" s="374" t="s">
        <v>231</v>
      </c>
      <c r="AF17" s="545"/>
      <c r="AG17" s="546"/>
      <c r="AH17" s="545"/>
      <c r="AI17" s="547"/>
      <c r="AJ17" s="545"/>
      <c r="AK17" s="547"/>
      <c r="AL17" s="545"/>
      <c r="AM17" s="548"/>
    </row>
    <row r="18" spans="1:39" ht="31.5" x14ac:dyDescent="0.15">
      <c r="A18" s="253"/>
      <c r="B18" s="458"/>
      <c r="C18" s="459" t="s">
        <v>237</v>
      </c>
      <c r="D18" s="415" t="s">
        <v>238</v>
      </c>
      <c r="E18" s="375" t="s">
        <v>231</v>
      </c>
      <c r="F18" s="336"/>
      <c r="G18" s="337"/>
      <c r="H18" s="336"/>
      <c r="I18" s="338"/>
      <c r="J18" s="336"/>
      <c r="K18" s="338"/>
      <c r="L18" s="336"/>
      <c r="M18" s="339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253"/>
      <c r="AB18" s="458"/>
      <c r="AC18" s="459" t="s">
        <v>237</v>
      </c>
      <c r="AD18" s="417" t="s">
        <v>239</v>
      </c>
      <c r="AE18" s="375" t="s">
        <v>231</v>
      </c>
      <c r="AF18" s="545"/>
      <c r="AG18" s="546"/>
      <c r="AH18" s="545"/>
      <c r="AI18" s="547"/>
      <c r="AJ18" s="545"/>
      <c r="AK18" s="547"/>
      <c r="AL18" s="545"/>
      <c r="AM18" s="548"/>
    </row>
    <row r="19" spans="1:39" ht="16.5" x14ac:dyDescent="0.15">
      <c r="A19" s="253"/>
      <c r="B19" s="452" t="s">
        <v>240</v>
      </c>
      <c r="C19" s="456"/>
      <c r="D19" s="254" t="s">
        <v>241</v>
      </c>
      <c r="E19" s="376" t="s">
        <v>231</v>
      </c>
      <c r="F19" s="340"/>
      <c r="G19" s="341"/>
      <c r="H19" s="342"/>
      <c r="I19" s="343"/>
      <c r="J19" s="342"/>
      <c r="K19" s="343"/>
      <c r="L19" s="342"/>
      <c r="M19" s="344"/>
      <c r="N19" s="540"/>
      <c r="O19" s="540"/>
      <c r="P19" s="540"/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253"/>
      <c r="AB19" s="452" t="s">
        <v>240</v>
      </c>
      <c r="AC19" s="456"/>
      <c r="AD19" s="209" t="s">
        <v>242</v>
      </c>
      <c r="AE19" s="376" t="s">
        <v>231</v>
      </c>
      <c r="AF19" s="541" t="str">
        <f t="shared" ref="AF19:AM19" si="1">IF(AND(ISNUMBER(F19),ISNUMBER(F20),ISNUMBER(F21)),IF((F20+F21)&gt;=F19,"subitems as large as total",""),"неполные данные")</f>
        <v>неполные данные</v>
      </c>
      <c r="AG19" s="546" t="str">
        <f t="shared" si="1"/>
        <v>неполные данные</v>
      </c>
      <c r="AH19" s="545" t="str">
        <f t="shared" si="1"/>
        <v>неполные данные</v>
      </c>
      <c r="AI19" s="547" t="str">
        <f t="shared" si="1"/>
        <v>неполные данные</v>
      </c>
      <c r="AJ19" s="545" t="str">
        <f t="shared" si="1"/>
        <v>неполные данные</v>
      </c>
      <c r="AK19" s="547" t="str">
        <f t="shared" si="1"/>
        <v>неполные данные</v>
      </c>
      <c r="AL19" s="545" t="str">
        <f t="shared" si="1"/>
        <v>неполные данные</v>
      </c>
      <c r="AM19" s="548" t="str">
        <f t="shared" si="1"/>
        <v>неполные данные</v>
      </c>
    </row>
    <row r="20" spans="1:39" ht="16.5" x14ac:dyDescent="0.15">
      <c r="A20" s="253"/>
      <c r="B20" s="452"/>
      <c r="C20" s="457" t="s">
        <v>243</v>
      </c>
      <c r="D20" s="256" t="s">
        <v>236</v>
      </c>
      <c r="E20" s="377" t="s">
        <v>231</v>
      </c>
      <c r="F20" s="336"/>
      <c r="G20" s="337"/>
      <c r="H20" s="336"/>
      <c r="I20" s="338"/>
      <c r="J20" s="336"/>
      <c r="K20" s="338"/>
      <c r="L20" s="336"/>
      <c r="M20" s="339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253"/>
      <c r="AB20" s="452"/>
      <c r="AC20" s="457" t="s">
        <v>243</v>
      </c>
      <c r="AD20" s="207" t="s">
        <v>236</v>
      </c>
      <c r="AE20" s="377" t="s">
        <v>231</v>
      </c>
      <c r="AF20" s="545"/>
      <c r="AG20" s="546"/>
      <c r="AH20" s="545"/>
      <c r="AI20" s="547"/>
      <c r="AJ20" s="545"/>
      <c r="AK20" s="547"/>
      <c r="AL20" s="545"/>
      <c r="AM20" s="548"/>
    </row>
    <row r="21" spans="1:39" ht="31.5" x14ac:dyDescent="0.15">
      <c r="A21" s="253"/>
      <c r="B21" s="458"/>
      <c r="C21" s="459" t="s">
        <v>244</v>
      </c>
      <c r="D21" s="415" t="s">
        <v>238</v>
      </c>
      <c r="E21" s="375" t="s">
        <v>231</v>
      </c>
      <c r="F21" s="336"/>
      <c r="G21" s="337"/>
      <c r="H21" s="336"/>
      <c r="I21" s="338"/>
      <c r="J21" s="336"/>
      <c r="K21" s="338"/>
      <c r="L21" s="336"/>
      <c r="M21" s="339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253"/>
      <c r="AB21" s="458"/>
      <c r="AC21" s="459" t="s">
        <v>244</v>
      </c>
      <c r="AD21" s="417" t="s">
        <v>239</v>
      </c>
      <c r="AE21" s="375" t="s">
        <v>231</v>
      </c>
      <c r="AF21" s="545"/>
      <c r="AG21" s="546"/>
      <c r="AH21" s="545"/>
      <c r="AI21" s="547"/>
      <c r="AJ21" s="545"/>
      <c r="AK21" s="547"/>
      <c r="AL21" s="545"/>
      <c r="AM21" s="548"/>
    </row>
    <row r="22" spans="1:39" ht="30" x14ac:dyDescent="0.15">
      <c r="A22" s="249" t="s">
        <v>47</v>
      </c>
      <c r="B22" s="353" t="s">
        <v>245</v>
      </c>
      <c r="C22" s="250"/>
      <c r="D22" s="251" t="s">
        <v>246</v>
      </c>
      <c r="E22" s="378" t="s">
        <v>231</v>
      </c>
      <c r="F22" s="345"/>
      <c r="G22" s="329"/>
      <c r="H22" s="328"/>
      <c r="I22" s="330"/>
      <c r="J22" s="328"/>
      <c r="K22" s="330"/>
      <c r="L22" s="328"/>
      <c r="M22" s="331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249" t="s">
        <v>47</v>
      </c>
      <c r="AB22" s="353" t="s">
        <v>245</v>
      </c>
      <c r="AC22" s="250"/>
      <c r="AD22" s="380" t="str">
        <f>D22</f>
        <v>Деловой круглый лес, лиственные породы</v>
      </c>
      <c r="AE22" s="378" t="s">
        <v>231</v>
      </c>
      <c r="AF22" s="541" t="str">
        <f>IF(F22='СВ2 | Первич. | Торговля'!D17,"","Данные не равны CB2")</f>
        <v>Данные не равны CB2</v>
      </c>
      <c r="AG22" s="542" t="str">
        <f>IF(G22='СВ2 | Первич. | Торговля'!E17,"","Данные не равны CB2")</f>
        <v/>
      </c>
      <c r="AH22" s="541" t="str">
        <f>IF(H22='СВ2 | Первич. | Торговля'!F17,"","Данные не равны CB2")</f>
        <v/>
      </c>
      <c r="AI22" s="543" t="str">
        <f>IF(I22='СВ2 | Первич. | Торговля'!G17,"","Данные не равны CB2")</f>
        <v/>
      </c>
      <c r="AJ22" s="541" t="str">
        <f>IF(J22='СВ2 | Первич. | Торговля'!H17,"","Данные не равны CB2")</f>
        <v/>
      </c>
      <c r="AK22" s="543" t="str">
        <f>IF(K22='СВ2 | Первич. | Торговля'!I17,"","Данные не равны CB2")</f>
        <v/>
      </c>
      <c r="AL22" s="541" t="str">
        <f>IF(L22='СВ2 | Первич. | Торговля'!J17,"","Данные не равны CB2")</f>
        <v/>
      </c>
      <c r="AM22" s="544" t="str">
        <f>IF(M22='СВ2 | Первич. | Торговля'!K17,"","Данные не равны CB2")</f>
        <v/>
      </c>
    </row>
    <row r="23" spans="1:39" ht="16.5" x14ac:dyDescent="0.15">
      <c r="A23" s="253"/>
      <c r="B23" s="460">
        <v>4403.91</v>
      </c>
      <c r="C23" s="456"/>
      <c r="D23" s="257" t="s">
        <v>247</v>
      </c>
      <c r="E23" s="374" t="s">
        <v>231</v>
      </c>
      <c r="F23" s="342"/>
      <c r="G23" s="341"/>
      <c r="H23" s="342"/>
      <c r="I23" s="343"/>
      <c r="J23" s="342"/>
      <c r="K23" s="343"/>
      <c r="L23" s="342"/>
      <c r="M23" s="344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253"/>
      <c r="AB23" s="460">
        <v>4403.91</v>
      </c>
      <c r="AC23" s="456"/>
      <c r="AD23" s="207" t="s">
        <v>248</v>
      </c>
      <c r="AE23" s="374" t="s">
        <v>231</v>
      </c>
      <c r="AF23" s="541"/>
      <c r="AG23" s="546"/>
      <c r="AH23" s="545"/>
      <c r="AI23" s="547"/>
      <c r="AJ23" s="545"/>
      <c r="AK23" s="547"/>
      <c r="AL23" s="545"/>
      <c r="AM23" s="548"/>
    </row>
    <row r="24" spans="1:39" ht="16.5" x14ac:dyDescent="0.15">
      <c r="A24" s="253"/>
      <c r="B24" s="460" t="s">
        <v>249</v>
      </c>
      <c r="C24" s="456"/>
      <c r="D24" s="259" t="s">
        <v>250</v>
      </c>
      <c r="E24" s="374" t="s">
        <v>231</v>
      </c>
      <c r="F24" s="332"/>
      <c r="G24" s="333"/>
      <c r="H24" s="332"/>
      <c r="I24" s="334"/>
      <c r="J24" s="332"/>
      <c r="K24" s="334"/>
      <c r="L24" s="332"/>
      <c r="M24" s="335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49"/>
      <c r="Z24" s="549"/>
      <c r="AA24" s="253"/>
      <c r="AB24" s="460" t="s">
        <v>249</v>
      </c>
      <c r="AC24" s="456"/>
      <c r="AD24" s="207" t="s">
        <v>251</v>
      </c>
      <c r="AE24" s="374" t="s">
        <v>231</v>
      </c>
      <c r="AF24" s="541"/>
      <c r="AG24" s="542"/>
      <c r="AH24" s="541"/>
      <c r="AI24" s="543"/>
      <c r="AJ24" s="541"/>
      <c r="AK24" s="543"/>
      <c r="AL24" s="541"/>
      <c r="AM24" s="544"/>
    </row>
    <row r="25" spans="1:39" ht="16.5" x14ac:dyDescent="0.15">
      <c r="A25" s="253"/>
      <c r="B25" s="455" t="s">
        <v>252</v>
      </c>
      <c r="C25" s="456"/>
      <c r="D25" s="256" t="s">
        <v>253</v>
      </c>
      <c r="E25" s="374" t="s">
        <v>231</v>
      </c>
      <c r="F25" s="342"/>
      <c r="G25" s="341"/>
      <c r="H25" s="342"/>
      <c r="I25" s="343"/>
      <c r="J25" s="342"/>
      <c r="K25" s="343"/>
      <c r="L25" s="342"/>
      <c r="M25" s="344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253"/>
      <c r="AB25" s="455" t="s">
        <v>252</v>
      </c>
      <c r="AC25" s="456"/>
      <c r="AD25" s="207" t="s">
        <v>254</v>
      </c>
      <c r="AE25" s="374" t="s">
        <v>231</v>
      </c>
      <c r="AF25" s="541" t="str">
        <f t="shared" ref="AF25:AM25" si="2">IF(AND(ISNUMBER(F25),ISNUMBER(F26),ISNUMBER(F27)),IF((F26+F27)&gt;=F25,"subitems as large as total",""),"неполные данные")</f>
        <v>неполные данные</v>
      </c>
      <c r="AG25" s="546" t="str">
        <f t="shared" si="2"/>
        <v>неполные данные</v>
      </c>
      <c r="AH25" s="545" t="str">
        <f t="shared" si="2"/>
        <v>неполные данные</v>
      </c>
      <c r="AI25" s="547" t="str">
        <f t="shared" si="2"/>
        <v>неполные данные</v>
      </c>
      <c r="AJ25" s="545" t="str">
        <f t="shared" si="2"/>
        <v>неполные данные</v>
      </c>
      <c r="AK25" s="547" t="str">
        <f t="shared" si="2"/>
        <v>неполные данные</v>
      </c>
      <c r="AL25" s="545" t="str">
        <f t="shared" si="2"/>
        <v>неполные данные</v>
      </c>
      <c r="AM25" s="548" t="str">
        <f t="shared" si="2"/>
        <v>неполные данные</v>
      </c>
    </row>
    <row r="26" spans="1:39" ht="16.5" x14ac:dyDescent="0.15">
      <c r="A26" s="253"/>
      <c r="B26" s="452"/>
      <c r="C26" s="450" t="s">
        <v>255</v>
      </c>
      <c r="D26" s="258" t="s">
        <v>236</v>
      </c>
      <c r="E26" s="374" t="s">
        <v>231</v>
      </c>
      <c r="F26" s="336"/>
      <c r="G26" s="337"/>
      <c r="H26" s="336"/>
      <c r="I26" s="338"/>
      <c r="J26" s="336"/>
      <c r="K26" s="338"/>
      <c r="L26" s="336"/>
      <c r="M26" s="339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253"/>
      <c r="AB26" s="452"/>
      <c r="AC26" s="450" t="s">
        <v>255</v>
      </c>
      <c r="AD26" s="550" t="s">
        <v>256</v>
      </c>
      <c r="AE26" s="374" t="s">
        <v>231</v>
      </c>
      <c r="AF26" s="545"/>
      <c r="AG26" s="546"/>
      <c r="AH26" s="545"/>
      <c r="AI26" s="547"/>
      <c r="AJ26" s="545"/>
      <c r="AK26" s="547"/>
      <c r="AL26" s="545"/>
      <c r="AM26" s="548"/>
    </row>
    <row r="27" spans="1:39" ht="31.5" x14ac:dyDescent="0.15">
      <c r="A27" s="253"/>
      <c r="B27" s="451"/>
      <c r="C27" s="461" t="s">
        <v>257</v>
      </c>
      <c r="D27" s="416" t="s">
        <v>238</v>
      </c>
      <c r="E27" s="375" t="s">
        <v>231</v>
      </c>
      <c r="F27" s="336"/>
      <c r="G27" s="337"/>
      <c r="H27" s="336"/>
      <c r="I27" s="338"/>
      <c r="J27" s="336"/>
      <c r="K27" s="338"/>
      <c r="L27" s="336"/>
      <c r="M27" s="339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253"/>
      <c r="AB27" s="451"/>
      <c r="AC27" s="461" t="s">
        <v>257</v>
      </c>
      <c r="AD27" s="551" t="s">
        <v>238</v>
      </c>
      <c r="AE27" s="375" t="s">
        <v>231</v>
      </c>
      <c r="AF27" s="545"/>
      <c r="AG27" s="546"/>
      <c r="AH27" s="545"/>
      <c r="AI27" s="547"/>
      <c r="AJ27" s="545"/>
      <c r="AK27" s="547"/>
      <c r="AL27" s="545"/>
      <c r="AM27" s="548"/>
    </row>
    <row r="28" spans="1:39" ht="16.5" x14ac:dyDescent="0.15">
      <c r="A28" s="253"/>
      <c r="B28" s="462">
        <v>4403.97</v>
      </c>
      <c r="C28" s="450"/>
      <c r="D28" s="259" t="s">
        <v>258</v>
      </c>
      <c r="E28" s="375" t="s">
        <v>231</v>
      </c>
      <c r="F28" s="346"/>
      <c r="G28" s="347"/>
      <c r="H28" s="346"/>
      <c r="I28" s="348"/>
      <c r="J28" s="346"/>
      <c r="K28" s="348"/>
      <c r="L28" s="346"/>
      <c r="M28" s="349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253"/>
      <c r="AB28" s="462">
        <v>4403.97</v>
      </c>
      <c r="AC28" s="450"/>
      <c r="AD28" s="212" t="s">
        <v>259</v>
      </c>
      <c r="AE28" s="375" t="s">
        <v>231</v>
      </c>
      <c r="AF28" s="545"/>
      <c r="AG28" s="546"/>
      <c r="AH28" s="545"/>
      <c r="AI28" s="547"/>
      <c r="AJ28" s="545"/>
      <c r="AK28" s="547"/>
      <c r="AL28" s="545"/>
      <c r="AM28" s="548"/>
    </row>
    <row r="29" spans="1:39" ht="16.5" x14ac:dyDescent="0.15">
      <c r="A29" s="260"/>
      <c r="B29" s="463">
        <v>4403.9799999999996</v>
      </c>
      <c r="C29" s="450"/>
      <c r="D29" s="259" t="s">
        <v>260</v>
      </c>
      <c r="E29" s="375" t="s">
        <v>231</v>
      </c>
      <c r="F29" s="346"/>
      <c r="G29" s="347"/>
      <c r="H29" s="346"/>
      <c r="I29" s="348"/>
      <c r="J29" s="346"/>
      <c r="K29" s="348"/>
      <c r="L29" s="346"/>
      <c r="M29" s="349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260"/>
      <c r="AB29" s="463">
        <v>4403.9799999999996</v>
      </c>
      <c r="AC29" s="450"/>
      <c r="AD29" s="208" t="s">
        <v>261</v>
      </c>
      <c r="AE29" s="375" t="s">
        <v>231</v>
      </c>
      <c r="AF29" s="545"/>
      <c r="AG29" s="546"/>
      <c r="AH29" s="545"/>
      <c r="AI29" s="547"/>
      <c r="AJ29" s="545"/>
      <c r="AK29" s="547"/>
      <c r="AL29" s="545"/>
      <c r="AM29" s="548"/>
    </row>
    <row r="30" spans="1:39" ht="30" x14ac:dyDescent="0.15">
      <c r="A30" s="354" t="s">
        <v>92</v>
      </c>
      <c r="B30" s="355" t="s">
        <v>262</v>
      </c>
      <c r="C30" s="261"/>
      <c r="D30" s="262" t="s">
        <v>263</v>
      </c>
      <c r="E30" s="252" t="s">
        <v>264</v>
      </c>
      <c r="F30" s="328"/>
      <c r="G30" s="330"/>
      <c r="H30" s="328"/>
      <c r="I30" s="330"/>
      <c r="J30" s="328"/>
      <c r="K30" s="330"/>
      <c r="L30" s="328"/>
      <c r="M30" s="331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354" t="s">
        <v>92</v>
      </c>
      <c r="AB30" s="355" t="s">
        <v>262</v>
      </c>
      <c r="AC30" s="261"/>
      <c r="AD30" s="379" t="s">
        <v>263</v>
      </c>
      <c r="AE30" s="252" t="s">
        <v>264</v>
      </c>
      <c r="AF30" s="541" t="str">
        <f>IF(F30='СВ2 | Первич. | Торговля'!D28,"","Данные не равны CB2")</f>
        <v/>
      </c>
      <c r="AG30" s="543" t="str">
        <f>IF(G30='СВ2 | Первич. | Торговля'!E28,"","Данные не равны CB2")</f>
        <v/>
      </c>
      <c r="AH30" s="541" t="str">
        <f>IF(H30='СВ2 | Первич. | Торговля'!F28,"","Данные не равны CB2")</f>
        <v/>
      </c>
      <c r="AI30" s="543" t="str">
        <f>IF(I30='СВ2 | Первич. | Торговля'!G28,"","Данные не равны CB2")</f>
        <v/>
      </c>
      <c r="AJ30" s="541" t="str">
        <f>IF(J30='СВ2 | Первич. | Торговля'!H28,"","Данные не равны CB2")</f>
        <v/>
      </c>
      <c r="AK30" s="543" t="str">
        <f>IF(K30='СВ2 | Первич. | Торговля'!I28,"","Данные не равны CB2")</f>
        <v/>
      </c>
      <c r="AL30" s="541" t="str">
        <f>IF(L30='СВ2 | Первич. | Торговля'!J28,"","Данные не равны CB2")</f>
        <v/>
      </c>
      <c r="AM30" s="544" t="str">
        <f>IF(M30='СВ2 | Первич. | Торговля'!K28,"","Данные не равны CB2")</f>
        <v/>
      </c>
    </row>
    <row r="31" spans="1:39" ht="16.5" x14ac:dyDescent="0.15">
      <c r="A31" s="253"/>
      <c r="B31" s="457">
        <v>4407.12</v>
      </c>
      <c r="C31" s="452"/>
      <c r="D31" s="256" t="s">
        <v>265</v>
      </c>
      <c r="E31" s="255" t="s">
        <v>264</v>
      </c>
      <c r="F31" s="342"/>
      <c r="G31" s="343"/>
      <c r="H31" s="342"/>
      <c r="I31" s="343"/>
      <c r="J31" s="342"/>
      <c r="K31" s="343"/>
      <c r="L31" s="342"/>
      <c r="M31" s="344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253"/>
      <c r="AB31" s="457">
        <v>4407.12</v>
      </c>
      <c r="AC31" s="452"/>
      <c r="AD31" s="207" t="s">
        <v>266</v>
      </c>
      <c r="AE31" s="255" t="s">
        <v>264</v>
      </c>
      <c r="AF31" s="545"/>
      <c r="AG31" s="547"/>
      <c r="AH31" s="545"/>
      <c r="AI31" s="547"/>
      <c r="AJ31" s="545"/>
      <c r="AK31" s="547"/>
      <c r="AL31" s="545"/>
      <c r="AM31" s="548"/>
    </row>
    <row r="32" spans="1:39" ht="16.5" x14ac:dyDescent="0.15">
      <c r="A32" s="253"/>
      <c r="B32" s="457">
        <v>4407.1099999999997</v>
      </c>
      <c r="C32" s="451"/>
      <c r="D32" s="256" t="s">
        <v>267</v>
      </c>
      <c r="E32" s="263" t="s">
        <v>264</v>
      </c>
      <c r="F32" s="332"/>
      <c r="G32" s="334"/>
      <c r="H32" s="332"/>
      <c r="I32" s="334"/>
      <c r="J32" s="332"/>
      <c r="K32" s="334"/>
      <c r="L32" s="332"/>
      <c r="M32" s="335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253"/>
      <c r="AB32" s="457">
        <v>4407.1099999999997</v>
      </c>
      <c r="AC32" s="451"/>
      <c r="AD32" s="207" t="s">
        <v>268</v>
      </c>
      <c r="AE32" s="263" t="s">
        <v>264</v>
      </c>
      <c r="AF32" s="541"/>
      <c r="AG32" s="543"/>
      <c r="AH32" s="541"/>
      <c r="AI32" s="543"/>
      <c r="AJ32" s="541"/>
      <c r="AK32" s="543"/>
      <c r="AL32" s="541"/>
      <c r="AM32" s="544"/>
    </row>
    <row r="33" spans="1:39" ht="55.5" customHeight="1" x14ac:dyDescent="0.15">
      <c r="A33" s="249" t="s">
        <v>93</v>
      </c>
      <c r="B33" s="271" t="s">
        <v>269</v>
      </c>
      <c r="C33" s="264"/>
      <c r="D33" s="251" t="s">
        <v>270</v>
      </c>
      <c r="E33" s="252" t="s">
        <v>264</v>
      </c>
      <c r="F33" s="328"/>
      <c r="G33" s="330"/>
      <c r="H33" s="328"/>
      <c r="I33" s="330"/>
      <c r="J33" s="328"/>
      <c r="K33" s="330"/>
      <c r="L33" s="328"/>
      <c r="M33" s="331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249" t="s">
        <v>93</v>
      </c>
      <c r="AB33" s="271" t="s">
        <v>269</v>
      </c>
      <c r="AC33" s="264"/>
      <c r="AD33" s="380" t="s">
        <v>270</v>
      </c>
      <c r="AE33" s="252" t="s">
        <v>264</v>
      </c>
      <c r="AF33" s="541" t="str">
        <f>IF(F33='СВ2 | Первич. | Торговля'!D29,"","Данные не равны CB2")</f>
        <v/>
      </c>
      <c r="AG33" s="543" t="str">
        <f>IF(G33='СВ2 | Первич. | Торговля'!E29,"","Данные не равны CB2")</f>
        <v/>
      </c>
      <c r="AH33" s="541" t="str">
        <f>IF(H33='СВ2 | Первич. | Торговля'!F29,"","Данные не равны CB2")</f>
        <v/>
      </c>
      <c r="AI33" s="543" t="str">
        <f>IF(I33='СВ2 | Первич. | Торговля'!G29,"","Данные не равны CB2")</f>
        <v/>
      </c>
      <c r="AJ33" s="541" t="str">
        <f>IF(J33='СВ2 | Первич. | Торговля'!H29,"","Данные не равны CB2")</f>
        <v/>
      </c>
      <c r="AK33" s="543" t="str">
        <f>IF(K33='СВ2 | Первич. | Торговля'!I29,"","Данные не равны CB2")</f>
        <v/>
      </c>
      <c r="AL33" s="541" t="str">
        <f>IF(L33='СВ2 | Первич. | Торговля'!J29,"","Данные не равны CB2")</f>
        <v/>
      </c>
      <c r="AM33" s="544" t="str">
        <f>IF(M33='СВ2 | Первич. | Торговля'!K29,"","Данные не равны CB2")</f>
        <v/>
      </c>
    </row>
    <row r="34" spans="1:39" ht="16.5" x14ac:dyDescent="0.15">
      <c r="A34" s="253"/>
      <c r="B34" s="457">
        <v>4407.91</v>
      </c>
      <c r="C34" s="452"/>
      <c r="D34" s="256" t="s">
        <v>271</v>
      </c>
      <c r="E34" s="255" t="s">
        <v>264</v>
      </c>
      <c r="F34" s="332"/>
      <c r="G34" s="334"/>
      <c r="H34" s="332"/>
      <c r="I34" s="334"/>
      <c r="J34" s="332"/>
      <c r="K34" s="334"/>
      <c r="L34" s="332"/>
      <c r="M34" s="335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253"/>
      <c r="AB34" s="457">
        <v>4407.91</v>
      </c>
      <c r="AC34" s="452"/>
      <c r="AD34" s="207" t="s">
        <v>248</v>
      </c>
      <c r="AE34" s="255" t="s">
        <v>264</v>
      </c>
      <c r="AF34" s="541"/>
      <c r="AG34" s="543"/>
      <c r="AH34" s="541"/>
      <c r="AI34" s="543"/>
      <c r="AJ34" s="541"/>
      <c r="AK34" s="543"/>
      <c r="AL34" s="541"/>
      <c r="AM34" s="544"/>
    </row>
    <row r="35" spans="1:39" ht="16.5" x14ac:dyDescent="0.15">
      <c r="A35" s="253"/>
      <c r="B35" s="457">
        <v>4407.92</v>
      </c>
      <c r="C35" s="452"/>
      <c r="D35" s="256" t="s">
        <v>272</v>
      </c>
      <c r="E35" s="255" t="s">
        <v>264</v>
      </c>
      <c r="F35" s="332"/>
      <c r="G35" s="334"/>
      <c r="H35" s="332"/>
      <c r="I35" s="334"/>
      <c r="J35" s="332"/>
      <c r="K35" s="334"/>
      <c r="L35" s="332"/>
      <c r="M35" s="335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253"/>
      <c r="AB35" s="457">
        <v>4407.92</v>
      </c>
      <c r="AC35" s="452"/>
      <c r="AD35" s="207" t="s">
        <v>251</v>
      </c>
      <c r="AE35" s="255" t="s">
        <v>264</v>
      </c>
      <c r="AF35" s="541"/>
      <c r="AG35" s="543"/>
      <c r="AH35" s="541"/>
      <c r="AI35" s="543"/>
      <c r="AJ35" s="541"/>
      <c r="AK35" s="543"/>
      <c r="AL35" s="541"/>
      <c r="AM35" s="544"/>
    </row>
    <row r="36" spans="1:39" ht="16.5" x14ac:dyDescent="0.15">
      <c r="A36" s="253"/>
      <c r="B36" s="457">
        <v>4407.93</v>
      </c>
      <c r="C36" s="452"/>
      <c r="D36" s="256" t="s">
        <v>273</v>
      </c>
      <c r="E36" s="255" t="s">
        <v>264</v>
      </c>
      <c r="F36" s="332"/>
      <c r="G36" s="334"/>
      <c r="H36" s="332"/>
      <c r="I36" s="334"/>
      <c r="J36" s="332"/>
      <c r="K36" s="334"/>
      <c r="L36" s="332"/>
      <c r="M36" s="335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253"/>
      <c r="AB36" s="457">
        <v>4407.93</v>
      </c>
      <c r="AC36" s="452"/>
      <c r="AD36" s="207" t="s">
        <v>274</v>
      </c>
      <c r="AE36" s="255" t="s">
        <v>264</v>
      </c>
      <c r="AF36" s="541"/>
      <c r="AG36" s="543"/>
      <c r="AH36" s="541"/>
      <c r="AI36" s="543"/>
      <c r="AJ36" s="541"/>
      <c r="AK36" s="543"/>
      <c r="AL36" s="541"/>
      <c r="AM36" s="544"/>
    </row>
    <row r="37" spans="1:39" ht="16.5" x14ac:dyDescent="0.15">
      <c r="A37" s="253"/>
      <c r="B37" s="457">
        <v>4407.9399999999996</v>
      </c>
      <c r="C37" s="452"/>
      <c r="D37" s="256" t="s">
        <v>275</v>
      </c>
      <c r="E37" s="255" t="s">
        <v>264</v>
      </c>
      <c r="F37" s="332"/>
      <c r="G37" s="334"/>
      <c r="H37" s="332"/>
      <c r="I37" s="334"/>
      <c r="J37" s="332"/>
      <c r="K37" s="334"/>
      <c r="L37" s="332"/>
      <c r="M37" s="335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253"/>
      <c r="AB37" s="457">
        <v>4407.9399999999996</v>
      </c>
      <c r="AC37" s="452"/>
      <c r="AD37" s="207" t="s">
        <v>276</v>
      </c>
      <c r="AE37" s="255" t="s">
        <v>264</v>
      </c>
      <c r="AF37" s="541"/>
      <c r="AG37" s="543"/>
      <c r="AH37" s="541"/>
      <c r="AI37" s="543"/>
      <c r="AJ37" s="541"/>
      <c r="AK37" s="543"/>
      <c r="AL37" s="541"/>
      <c r="AM37" s="544"/>
    </row>
    <row r="38" spans="1:39" ht="16.5" x14ac:dyDescent="0.15">
      <c r="A38" s="253"/>
      <c r="B38" s="457">
        <v>4407.95</v>
      </c>
      <c r="C38" s="452"/>
      <c r="D38" s="256" t="s">
        <v>277</v>
      </c>
      <c r="E38" s="255" t="s">
        <v>264</v>
      </c>
      <c r="F38" s="332"/>
      <c r="G38" s="334"/>
      <c r="H38" s="332"/>
      <c r="I38" s="334"/>
      <c r="J38" s="332"/>
      <c r="K38" s="334"/>
      <c r="L38" s="332"/>
      <c r="M38" s="335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253"/>
      <c r="AB38" s="457">
        <v>4407.95</v>
      </c>
      <c r="AC38" s="452"/>
      <c r="AD38" s="207" t="s">
        <v>278</v>
      </c>
      <c r="AE38" s="255" t="s">
        <v>264</v>
      </c>
      <c r="AF38" s="541"/>
      <c r="AG38" s="543"/>
      <c r="AH38" s="541"/>
      <c r="AI38" s="543"/>
      <c r="AJ38" s="541"/>
      <c r="AK38" s="543"/>
      <c r="AL38" s="541"/>
      <c r="AM38" s="544"/>
    </row>
    <row r="39" spans="1:39" ht="16.5" x14ac:dyDescent="0.15">
      <c r="A39" s="253"/>
      <c r="B39" s="457">
        <v>4407.97</v>
      </c>
      <c r="C39" s="452"/>
      <c r="D39" s="265" t="s">
        <v>279</v>
      </c>
      <c r="E39" s="255" t="s">
        <v>264</v>
      </c>
      <c r="F39" s="342"/>
      <c r="G39" s="343"/>
      <c r="H39" s="342"/>
      <c r="I39" s="343"/>
      <c r="J39" s="342"/>
      <c r="K39" s="343"/>
      <c r="L39" s="342"/>
      <c r="M39" s="344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253"/>
      <c r="AB39" s="457">
        <v>4407.97</v>
      </c>
      <c r="AC39" s="452"/>
      <c r="AD39" s="212" t="s">
        <v>259</v>
      </c>
      <c r="AE39" s="255" t="s">
        <v>264</v>
      </c>
      <c r="AF39" s="545"/>
      <c r="AG39" s="547"/>
      <c r="AH39" s="545"/>
      <c r="AI39" s="547"/>
      <c r="AJ39" s="545"/>
      <c r="AK39" s="547"/>
      <c r="AL39" s="545"/>
      <c r="AM39" s="548"/>
    </row>
    <row r="40" spans="1:39" ht="17.25" thickBot="1" x14ac:dyDescent="0.2">
      <c r="A40" s="266"/>
      <c r="B40" s="464">
        <v>4407.96</v>
      </c>
      <c r="C40" s="453"/>
      <c r="D40" s="267" t="s">
        <v>280</v>
      </c>
      <c r="E40" s="268" t="s">
        <v>264</v>
      </c>
      <c r="F40" s="350"/>
      <c r="G40" s="351"/>
      <c r="H40" s="350"/>
      <c r="I40" s="351"/>
      <c r="J40" s="350"/>
      <c r="K40" s="351"/>
      <c r="L40" s="350"/>
      <c r="M40" s="352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266"/>
      <c r="AB40" s="464">
        <v>4407.96</v>
      </c>
      <c r="AC40" s="453"/>
      <c r="AD40" s="210" t="s">
        <v>254</v>
      </c>
      <c r="AE40" s="268" t="s">
        <v>264</v>
      </c>
      <c r="AF40" s="552"/>
      <c r="AG40" s="553"/>
      <c r="AH40" s="552"/>
      <c r="AI40" s="553"/>
      <c r="AJ40" s="552"/>
      <c r="AK40" s="553"/>
      <c r="AL40" s="552"/>
      <c r="AM40" s="554"/>
    </row>
    <row r="41" spans="1:39" ht="18.75" customHeight="1" x14ac:dyDescent="0.25">
      <c r="A41" s="200" t="s">
        <v>281</v>
      </c>
      <c r="B41" s="200"/>
      <c r="C41" s="200"/>
      <c r="D41" s="555"/>
      <c r="E41" s="555"/>
      <c r="F41" s="556"/>
      <c r="G41" s="556"/>
      <c r="H41" s="556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</row>
    <row r="42" spans="1:39" ht="15.75" x14ac:dyDescent="0.25">
      <c r="A42" s="184" t="s">
        <v>282</v>
      </c>
      <c r="B42" s="184"/>
      <c r="C42" s="184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  <c r="AL42" s="509"/>
      <c r="AM42" s="509"/>
    </row>
    <row r="43" spans="1:39" ht="20.25" customHeight="1" x14ac:dyDescent="0.25">
      <c r="A43" s="211" t="s">
        <v>283</v>
      </c>
      <c r="B43" s="184"/>
      <c r="C43" s="184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</row>
    <row r="44" spans="1:39" ht="18" x14ac:dyDescent="0.25">
      <c r="A44" s="211" t="s">
        <v>284</v>
      </c>
      <c r="B44" s="184"/>
      <c r="C44" s="184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</row>
    <row r="45" spans="1:39" ht="15.75" x14ac:dyDescent="0.25">
      <c r="A45" s="184"/>
      <c r="B45" s="184"/>
      <c r="C45" s="184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</row>
  </sheetData>
  <mergeCells count="26"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34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285</v>
      </c>
    </row>
    <row r="2" spans="2:2" x14ac:dyDescent="0.15">
      <c r="B2" s="149">
        <f>'CB1-Производство'!D13+'СВ2 | Первич. | Торговля'!D11+'СВ2 | Первич. | Торговля'!H11</f>
        <v>485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286</v>
      </c>
      <c r="B1" t="s">
        <v>287</v>
      </c>
      <c r="C1" t="s">
        <v>288</v>
      </c>
      <c r="D1" t="s">
        <v>289</v>
      </c>
      <c r="E1" t="s">
        <v>290</v>
      </c>
      <c r="F1" t="s">
        <v>291</v>
      </c>
      <c r="G1" t="s">
        <v>292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2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E725BA-9442-4264-BC1B-9105FB697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Notes</vt:lpstr>
      <vt:lpstr>Validation</vt:lpstr>
      <vt:lpstr>Upload</vt:lpstr>
      <vt:lpstr>'CB1-Производство'!Print_Area</vt:lpstr>
      <vt:lpstr>'ЕЭК-ЕС | Породы | Торговля'!Print_Area</vt:lpstr>
      <vt:lpstr>'СВ2 | Первич. | Торговля'!Print_Area</vt:lpstr>
      <vt:lpstr>'СВ3 | Вторичн.| Торговля'!Print_Area</vt:lpstr>
      <vt:lpstr>'CB1-Производство'!Print_Titles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2022-11-07T14:15:29Z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