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11" documentId="13_ncr:1_{23B776B6-47D7-489A-AA2D-B62A7DD89FB0}" xr6:coauthVersionLast="47" xr6:coauthVersionMax="47" xr10:uidLastSave="{FF0732FD-F013-4322-BA03-E1F878D59844}"/>
  <bookViews>
    <workbookView xWindow="-120" yWindow="-120" windowWidth="29040" windowHeight="15840" tabRatio="787" activeTab="11" xr2:uid="{00000000-000D-0000-FFFF-FFFF00000000}"/>
  </bookViews>
  <sheets>
    <sheet name="CB1-Производство" sheetId="56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коэффициенты пересчета" sheetId="54" r:id="rId5"/>
    <sheet name="Прил.1 | СВ1-ПЕРЕХОДНЫЕ ТАБЛИЦЫ" sheetId="52" r:id="rId6"/>
    <sheet name="Прил.2 | СВ2-ПЕРЕХОДНЫЕ ТАБЛИЦЫ" sheetId="49" r:id="rId7"/>
    <sheet name="Прил.3 | СВ3-ПЕРЕХОДНЫЕ ТАБЛИЦЫ" sheetId="50" r:id="rId8"/>
    <sheet name="Notes" sheetId="25" state="hidden" r:id="rId9"/>
    <sheet name="Validation" sheetId="21" state="hidden" r:id="rId10"/>
    <sheet name="Upload" sheetId="22" state="hidden" r:id="rId11"/>
    <sheet name="Прил.4 |СВ2-СВ3-ПЕРЕХОДНЫЕ ТАБ." sheetId="53" r:id="rId12"/>
  </sheets>
  <externalReferences>
    <externalReference r:id="rId13"/>
  </externalReferences>
  <definedNames>
    <definedName name="_xlnm._FilterDatabase" localSheetId="11" hidden="1">'Прил.4 |СВ2-СВ3-ПЕРЕХОДНЫЕ ТАБ.'!$A$1:$D$1276</definedName>
    <definedName name="_xlnm.Print_Area" localSheetId="0">'CB1-Производство'!$A$1:$E$81</definedName>
    <definedName name="_xlnm.Print_Area" localSheetId="3">'ЕЭК-ЕС | Породы | Торговля'!$A$2:$AM$44</definedName>
    <definedName name="_xlnm.Print_Area" localSheetId="5">'Прил.1 | СВ1-ПЕРЕХОДНЫЕ ТАБЛИЦЫ'!$A$1:$C$88</definedName>
    <definedName name="_xlnm.Print_Area" localSheetId="6">'Прил.2 | СВ2-ПЕРЕХОДНЫЕ ТАБЛИЦЫ'!$A$2:$E$77</definedName>
    <definedName name="_xlnm.Print_Area" localSheetId="1">'СВ2 | Первич. | Торговля'!$A$2:$L$69</definedName>
    <definedName name="_xlnm.Print_Area" localSheetId="2">'СВ3 | Вторичн.| Торговля'!$A$2:$F$34</definedName>
    <definedName name="_xlnm.Print_Titles" localSheetId="0">'CB1-Производство'!$1:$11</definedName>
    <definedName name="_xlnm.Print_Titles" localSheetId="5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Торговля'!$A$2:$L$70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2" l="1"/>
  <c r="F46" i="2" s="1"/>
  <c r="H42" i="2" l="1"/>
  <c r="G42" i="2"/>
  <c r="I81" i="56" l="1"/>
  <c r="H81" i="56"/>
  <c r="I80" i="56"/>
  <c r="H80" i="56"/>
  <c r="I79" i="56"/>
  <c r="H79" i="56"/>
  <c r="I78" i="56"/>
  <c r="H78" i="56"/>
  <c r="I77" i="56"/>
  <c r="H77" i="56"/>
  <c r="L76" i="56"/>
  <c r="K76" i="56"/>
  <c r="I76" i="56"/>
  <c r="H76" i="56"/>
  <c r="I75" i="56"/>
  <c r="H75" i="56"/>
  <c r="I74" i="56"/>
  <c r="H74" i="56"/>
  <c r="I73" i="56"/>
  <c r="H73" i="56"/>
  <c r="I72" i="56"/>
  <c r="H72" i="56"/>
  <c r="I71" i="56"/>
  <c r="H71" i="56"/>
  <c r="L70" i="56"/>
  <c r="K70" i="56"/>
  <c r="I70" i="56"/>
  <c r="H70" i="56"/>
  <c r="L69" i="56"/>
  <c r="K69" i="56"/>
  <c r="I69" i="56"/>
  <c r="H69" i="56"/>
  <c r="I68" i="56"/>
  <c r="H68" i="56"/>
  <c r="I67" i="56"/>
  <c r="H67" i="56"/>
  <c r="I66" i="56"/>
  <c r="H66" i="56"/>
  <c r="L65" i="56"/>
  <c r="K65" i="56"/>
  <c r="I65" i="56"/>
  <c r="H65" i="56"/>
  <c r="I64" i="56"/>
  <c r="H64" i="56"/>
  <c r="I63" i="56"/>
  <c r="H63" i="56"/>
  <c r="I62" i="56"/>
  <c r="H62" i="56"/>
  <c r="I61" i="56"/>
  <c r="H61" i="56"/>
  <c r="L60" i="56"/>
  <c r="K60" i="56"/>
  <c r="I60" i="56"/>
  <c r="H60" i="56"/>
  <c r="I59" i="56"/>
  <c r="H59" i="56"/>
  <c r="L58" i="56"/>
  <c r="K58" i="56"/>
  <c r="I58" i="56"/>
  <c r="H58" i="56"/>
  <c r="I57" i="56"/>
  <c r="H57" i="56"/>
  <c r="I56" i="56"/>
  <c r="H56" i="56"/>
  <c r="I55" i="56"/>
  <c r="H55" i="56"/>
  <c r="L54" i="56"/>
  <c r="K54" i="56"/>
  <c r="I54" i="56"/>
  <c r="H54" i="56"/>
  <c r="L53" i="56"/>
  <c r="K53" i="56"/>
  <c r="I53" i="56"/>
  <c r="H53" i="56"/>
  <c r="I52" i="56"/>
  <c r="H52" i="56"/>
  <c r="L51" i="56"/>
  <c r="K51" i="56"/>
  <c r="I51" i="56"/>
  <c r="H51" i="56"/>
  <c r="I50" i="56"/>
  <c r="H50" i="56"/>
  <c r="I49" i="56"/>
  <c r="H49" i="56"/>
  <c r="L48" i="56"/>
  <c r="K48" i="56"/>
  <c r="I48" i="56"/>
  <c r="H48" i="56"/>
  <c r="L47" i="56"/>
  <c r="K47" i="56"/>
  <c r="I47" i="56"/>
  <c r="H47" i="56"/>
  <c r="I46" i="56"/>
  <c r="H46" i="56"/>
  <c r="I45" i="56"/>
  <c r="H45" i="56"/>
  <c r="I44" i="56"/>
  <c r="H44" i="56"/>
  <c r="L43" i="56"/>
  <c r="K43" i="56"/>
  <c r="I43" i="56"/>
  <c r="H43" i="56"/>
  <c r="L42" i="56"/>
  <c r="K42" i="56"/>
  <c r="I42" i="56"/>
  <c r="H42" i="56"/>
  <c r="I41" i="56"/>
  <c r="H41" i="56"/>
  <c r="I40" i="56"/>
  <c r="H40" i="56"/>
  <c r="L39" i="56"/>
  <c r="K39" i="56"/>
  <c r="I39" i="56"/>
  <c r="H39" i="56"/>
  <c r="I38" i="56"/>
  <c r="H38" i="56"/>
  <c r="I37" i="56"/>
  <c r="H37" i="56"/>
  <c r="L36" i="56"/>
  <c r="K36" i="56"/>
  <c r="I36" i="56"/>
  <c r="H36" i="56"/>
  <c r="I35" i="56"/>
  <c r="H35" i="56"/>
  <c r="I34" i="56"/>
  <c r="H34" i="56"/>
  <c r="I33" i="56"/>
  <c r="H33" i="56"/>
  <c r="L32" i="56"/>
  <c r="K32" i="56"/>
  <c r="I32" i="56"/>
  <c r="H32" i="56"/>
  <c r="I31" i="56"/>
  <c r="H31" i="56"/>
  <c r="I30" i="56"/>
  <c r="I29" i="56"/>
  <c r="H29" i="56"/>
  <c r="I28" i="56"/>
  <c r="H28" i="56"/>
  <c r="L27" i="56"/>
  <c r="K27" i="56"/>
  <c r="I27" i="56"/>
  <c r="H27" i="56"/>
  <c r="I26" i="56"/>
  <c r="H26" i="56"/>
  <c r="I25" i="56"/>
  <c r="H25" i="56"/>
  <c r="L24" i="56"/>
  <c r="K24" i="56"/>
  <c r="I24" i="56"/>
  <c r="H24" i="56"/>
  <c r="I23" i="56"/>
  <c r="H23" i="56"/>
  <c r="I22" i="56"/>
  <c r="H22" i="56"/>
  <c r="T21" i="56"/>
  <c r="U21" i="56" s="1"/>
  <c r="S21" i="56"/>
  <c r="L21" i="56"/>
  <c r="K21" i="56"/>
  <c r="I21" i="56"/>
  <c r="H21" i="56"/>
  <c r="T20" i="56"/>
  <c r="U20" i="56" s="1"/>
  <c r="S20" i="56"/>
  <c r="I20" i="56"/>
  <c r="H20" i="56"/>
  <c r="T19" i="56"/>
  <c r="U19" i="56" s="1"/>
  <c r="S19" i="56"/>
  <c r="L19" i="56"/>
  <c r="K19" i="56"/>
  <c r="I19" i="56"/>
  <c r="H19" i="56"/>
  <c r="T18" i="56"/>
  <c r="U18" i="56" s="1"/>
  <c r="S18" i="56"/>
  <c r="L18" i="56"/>
  <c r="K18" i="56"/>
  <c r="I18" i="56"/>
  <c r="H18" i="56"/>
  <c r="T17" i="56"/>
  <c r="U17" i="56" s="1"/>
  <c r="S17" i="56"/>
  <c r="L17" i="56"/>
  <c r="K17" i="56"/>
  <c r="I17" i="56"/>
  <c r="H17" i="56"/>
  <c r="T16" i="56"/>
  <c r="U16" i="56" s="1"/>
  <c r="S16" i="56"/>
  <c r="I16" i="56"/>
  <c r="H16" i="56"/>
  <c r="T15" i="56"/>
  <c r="U15" i="56" s="1"/>
  <c r="S15" i="56"/>
  <c r="I15" i="56"/>
  <c r="H15" i="56"/>
  <c r="T14" i="56"/>
  <c r="S14" i="56"/>
  <c r="S22" i="56" s="1"/>
  <c r="L14" i="56"/>
  <c r="K14" i="56"/>
  <c r="I14" i="56"/>
  <c r="H14" i="56"/>
  <c r="T13" i="56"/>
  <c r="U13" i="56" s="1"/>
  <c r="S13" i="56"/>
  <c r="L13" i="56"/>
  <c r="K13" i="56"/>
  <c r="I13" i="56"/>
  <c r="H13" i="56"/>
  <c r="T12" i="56"/>
  <c r="U12" i="56" s="1"/>
  <c r="S12" i="56"/>
  <c r="I12" i="56"/>
  <c r="L11" i="56"/>
  <c r="K11" i="56"/>
  <c r="S10" i="56"/>
  <c r="K10" i="56"/>
  <c r="J10" i="56"/>
  <c r="I10" i="56"/>
  <c r="E10" i="56"/>
  <c r="T10" i="56" s="1"/>
  <c r="K1" i="56"/>
  <c r="J1" i="56"/>
  <c r="U14" i="56" l="1"/>
  <c r="T22" i="56"/>
  <c r="L10" i="56"/>
  <c r="H27" i="2"/>
  <c r="G27" i="2"/>
  <c r="H20" i="2"/>
  <c r="U22" i="56" l="1"/>
  <c r="H15" i="2"/>
  <c r="G15" i="2"/>
  <c r="L15" i="2"/>
  <c r="K15" i="2"/>
  <c r="L12" i="2"/>
  <c r="K12" i="2"/>
  <c r="T11" i="56" l="1"/>
  <c r="J42" i="2"/>
  <c r="J35" i="2" s="1"/>
  <c r="I42" i="2"/>
  <c r="J15" i="2"/>
  <c r="J11" i="2" s="1"/>
  <c r="I15" i="2"/>
  <c r="I11" i="2" s="1"/>
  <c r="F57" i="2"/>
  <c r="E57" i="2"/>
  <c r="F42" i="2"/>
  <c r="E42" i="2"/>
  <c r="T23" i="56" l="1"/>
  <c r="T24" i="56"/>
  <c r="F15" i="2"/>
  <c r="E15" i="2"/>
  <c r="S11" i="56" s="1"/>
  <c r="S24" i="56" l="1"/>
  <c r="S23" i="56"/>
  <c r="U23" i="56" s="1"/>
  <c r="U11" i="56"/>
  <c r="F124" i="54"/>
  <c r="H45" i="54"/>
  <c r="H42" i="54"/>
  <c r="H41" i="54"/>
  <c r="D26" i="54"/>
  <c r="D24" i="54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N16" i="23" l="1"/>
  <c r="M16" i="23"/>
  <c r="L16" i="23"/>
  <c r="K16" i="23"/>
  <c r="AE52" i="2"/>
  <c r="AD52" i="2"/>
  <c r="AE51" i="2"/>
  <c r="AD51" i="2"/>
  <c r="AE50" i="2"/>
  <c r="AD50" i="2"/>
  <c r="AE49" i="2"/>
  <c r="AD49" i="2"/>
  <c r="AE48" i="2"/>
  <c r="AD48" i="2"/>
  <c r="AE47" i="2"/>
  <c r="AD47" i="2"/>
  <c r="AD37" i="2"/>
  <c r="AE37" i="2"/>
  <c r="AD38" i="2"/>
  <c r="AE38" i="2"/>
  <c r="AD39" i="2"/>
  <c r="AE39" i="2"/>
  <c r="AE36" i="2"/>
  <c r="AD36" i="2"/>
  <c r="AE34" i="2"/>
  <c r="AD34" i="2"/>
  <c r="AE33" i="2"/>
  <c r="AD33" i="2"/>
  <c r="AE32" i="2"/>
  <c r="AD32" i="2"/>
  <c r="AE31" i="2"/>
  <c r="AD31" i="2"/>
  <c r="AD20" i="2"/>
  <c r="AE18" i="2"/>
  <c r="AD18" i="2"/>
  <c r="AE17" i="2"/>
  <c r="AD17" i="2"/>
  <c r="AD16" i="2"/>
  <c r="AE15" i="2"/>
  <c r="AD15" i="2"/>
  <c r="AE14" i="2"/>
  <c r="AD14" i="2"/>
  <c r="AD11" i="2"/>
  <c r="Y64" i="2"/>
  <c r="X64" i="2"/>
  <c r="W64" i="2"/>
  <c r="V64" i="2"/>
  <c r="U64" i="2"/>
  <c r="T64" i="2"/>
  <c r="S64" i="2"/>
  <c r="R64" i="2"/>
  <c r="Y58" i="2"/>
  <c r="X58" i="2"/>
  <c r="W58" i="2"/>
  <c r="V58" i="2"/>
  <c r="U58" i="2"/>
  <c r="T58" i="2"/>
  <c r="S58" i="2"/>
  <c r="R58" i="2"/>
  <c r="Y57" i="2"/>
  <c r="X57" i="2"/>
  <c r="W57" i="2"/>
  <c r="V57" i="2"/>
  <c r="U57" i="2"/>
  <c r="T57" i="2"/>
  <c r="S57" i="2"/>
  <c r="R57" i="2"/>
  <c r="Y53" i="2"/>
  <c r="X53" i="2"/>
  <c r="W53" i="2"/>
  <c r="V53" i="2"/>
  <c r="U53" i="2"/>
  <c r="T53" i="2"/>
  <c r="S53" i="2"/>
  <c r="R53" i="2"/>
  <c r="Y48" i="2"/>
  <c r="X48" i="2"/>
  <c r="W48" i="2"/>
  <c r="V48" i="2"/>
  <c r="U48" i="2"/>
  <c r="T48" i="2"/>
  <c r="S48" i="2"/>
  <c r="R48" i="2"/>
  <c r="Y46" i="2"/>
  <c r="X46" i="2"/>
  <c r="W46" i="2"/>
  <c r="V46" i="2"/>
  <c r="U46" i="2"/>
  <c r="T46" i="2"/>
  <c r="S46" i="2"/>
  <c r="R46" i="2"/>
  <c r="Y42" i="2"/>
  <c r="X42" i="2"/>
  <c r="W42" i="2"/>
  <c r="V42" i="2"/>
  <c r="U42" i="2"/>
  <c r="T42" i="2"/>
  <c r="S42" i="2"/>
  <c r="R42" i="2"/>
  <c r="Y36" i="2"/>
  <c r="X36" i="2"/>
  <c r="W36" i="2"/>
  <c r="V36" i="2"/>
  <c r="U36" i="2"/>
  <c r="T36" i="2"/>
  <c r="S36" i="2"/>
  <c r="R36" i="2"/>
  <c r="Y35" i="2"/>
  <c r="X35" i="2"/>
  <c r="W35" i="2"/>
  <c r="V35" i="2"/>
  <c r="U35" i="2"/>
  <c r="T35" i="2"/>
  <c r="S35" i="2"/>
  <c r="R35" i="2"/>
  <c r="Y31" i="2"/>
  <c r="X31" i="2"/>
  <c r="W31" i="2"/>
  <c r="V31" i="2"/>
  <c r="U31" i="2"/>
  <c r="T31" i="2"/>
  <c r="S31" i="2"/>
  <c r="R31" i="2"/>
  <c r="Y27" i="2"/>
  <c r="X27" i="2"/>
  <c r="W27" i="2"/>
  <c r="V27" i="2"/>
  <c r="U27" i="2"/>
  <c r="T27" i="2"/>
  <c r="S27" i="2"/>
  <c r="R27" i="2"/>
  <c r="Y24" i="2"/>
  <c r="X24" i="2"/>
  <c r="W24" i="2"/>
  <c r="V24" i="2"/>
  <c r="U24" i="2"/>
  <c r="T24" i="2"/>
  <c r="S24" i="2"/>
  <c r="R24" i="2"/>
  <c r="Y20" i="2"/>
  <c r="X20" i="2"/>
  <c r="W20" i="2"/>
  <c r="V20" i="2"/>
  <c r="U20" i="2"/>
  <c r="T20" i="2"/>
  <c r="S20" i="2"/>
  <c r="R20" i="2"/>
  <c r="Y15" i="2"/>
  <c r="X15" i="2"/>
  <c r="W15" i="2"/>
  <c r="V15" i="2"/>
  <c r="U15" i="2"/>
  <c r="T15" i="2"/>
  <c r="S15" i="2"/>
  <c r="Y12" i="2"/>
  <c r="X12" i="2"/>
  <c r="W12" i="2"/>
  <c r="V12" i="2"/>
  <c r="U12" i="2"/>
  <c r="T12" i="2"/>
  <c r="S12" i="2"/>
  <c r="R15" i="2"/>
  <c r="R12" i="2"/>
  <c r="Y11" i="2"/>
  <c r="X11" i="2"/>
  <c r="W11" i="2"/>
  <c r="V11" i="2"/>
  <c r="U11" i="2"/>
  <c r="T11" i="2"/>
  <c r="S11" i="2"/>
  <c r="R11" i="2"/>
  <c r="AE23" i="2" l="1"/>
  <c r="AD23" i="2"/>
  <c r="AB23" i="2"/>
  <c r="AA23" i="2"/>
  <c r="P23" i="2"/>
  <c r="O23" i="2"/>
  <c r="AB14" i="2"/>
  <c r="AA14" i="2"/>
  <c r="P14" i="2"/>
  <c r="O14" i="2"/>
  <c r="AE13" i="2"/>
  <c r="AD13" i="2"/>
  <c r="AB13" i="2"/>
  <c r="AA13" i="2"/>
  <c r="P13" i="2"/>
  <c r="O13" i="2"/>
  <c r="H13" i="51"/>
  <c r="L13" i="51" s="1"/>
  <c r="AL13" i="51" s="1"/>
  <c r="D14" i="23"/>
  <c r="F14" i="23" s="1"/>
  <c r="N14" i="23" s="1"/>
  <c r="G9" i="2"/>
  <c r="K9" i="2" s="1"/>
  <c r="X9" i="2" s="1"/>
  <c r="AD22" i="51"/>
  <c r="AD15" i="51"/>
  <c r="J13" i="51"/>
  <c r="AJ13" i="51" s="1"/>
  <c r="E14" i="23"/>
  <c r="M14" i="23" s="1"/>
  <c r="I9" i="2"/>
  <c r="AD9" i="2" s="1"/>
  <c r="AD25" i="2"/>
  <c r="AE11" i="2"/>
  <c r="K31" i="23"/>
  <c r="N31" i="23"/>
  <c r="M31" i="23"/>
  <c r="L31" i="23"/>
  <c r="AE26" i="2"/>
  <c r="AD26" i="2"/>
  <c r="AE25" i="2"/>
  <c r="AE24" i="2"/>
  <c r="AD24" i="2"/>
  <c r="AE22" i="2"/>
  <c r="AD22" i="2"/>
  <c r="AE21" i="2"/>
  <c r="AD21" i="2"/>
  <c r="AE20" i="2"/>
  <c r="AB26" i="2"/>
  <c r="AA26" i="2"/>
  <c r="P26" i="2"/>
  <c r="O26" i="2"/>
  <c r="AB25" i="2"/>
  <c r="AA25" i="2"/>
  <c r="P25" i="2"/>
  <c r="O25" i="2"/>
  <c r="AB22" i="2"/>
  <c r="AA22" i="2"/>
  <c r="P22" i="2"/>
  <c r="O22" i="2"/>
  <c r="AB21" i="2"/>
  <c r="AA21" i="2"/>
  <c r="P21" i="2"/>
  <c r="O21" i="2"/>
  <c r="AF13" i="51"/>
  <c r="J21" i="23"/>
  <c r="J25" i="23"/>
  <c r="I21" i="23"/>
  <c r="I25" i="23"/>
  <c r="N19" i="23"/>
  <c r="M19" i="23"/>
  <c r="L19" i="23"/>
  <c r="K19" i="23"/>
  <c r="Y41" i="2"/>
  <c r="X41" i="2"/>
  <c r="W41" i="2"/>
  <c r="V41" i="2"/>
  <c r="U41" i="2"/>
  <c r="T41" i="2"/>
  <c r="S41" i="2"/>
  <c r="R41" i="2"/>
  <c r="Y39" i="2"/>
  <c r="X39" i="2"/>
  <c r="W39" i="2"/>
  <c r="V39" i="2"/>
  <c r="U39" i="2"/>
  <c r="T39" i="2"/>
  <c r="S39" i="2"/>
  <c r="R39" i="2"/>
  <c r="Y34" i="2"/>
  <c r="X34" i="2"/>
  <c r="W34" i="2"/>
  <c r="V34" i="2"/>
  <c r="U34" i="2"/>
  <c r="T34" i="2"/>
  <c r="S34" i="2"/>
  <c r="R34" i="2"/>
  <c r="Y30" i="2"/>
  <c r="X30" i="2"/>
  <c r="W30" i="2"/>
  <c r="V30" i="2"/>
  <c r="U30" i="2"/>
  <c r="T30" i="2"/>
  <c r="S30" i="2"/>
  <c r="R30" i="2"/>
  <c r="Y18" i="2"/>
  <c r="X18" i="2"/>
  <c r="W18" i="2"/>
  <c r="V18" i="2"/>
  <c r="U18" i="2"/>
  <c r="T18" i="2"/>
  <c r="S18" i="2"/>
  <c r="R18" i="2"/>
  <c r="L2" i="23"/>
  <c r="K14" i="23"/>
  <c r="R9" i="2"/>
  <c r="AE28" i="2"/>
  <c r="AE29" i="2"/>
  <c r="AE30" i="2"/>
  <c r="AE35" i="2"/>
  <c r="AE40" i="2"/>
  <c r="AE41" i="2"/>
  <c r="AE42" i="2"/>
  <c r="AE43" i="2"/>
  <c r="AE44" i="2"/>
  <c r="AE45" i="2"/>
  <c r="AE46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27" i="2"/>
  <c r="AE19" i="2"/>
  <c r="AE16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28" i="2"/>
  <c r="AD29" i="2"/>
  <c r="AD19" i="2"/>
  <c r="AA8" i="2"/>
  <c r="AA9" i="2"/>
  <c r="AA10" i="2"/>
  <c r="AB12" i="2"/>
  <c r="AB15" i="2"/>
  <c r="AB16" i="2"/>
  <c r="AB17" i="2"/>
  <c r="AB18" i="2"/>
  <c r="AB19" i="2"/>
  <c r="AB20" i="2"/>
  <c r="AB24" i="2"/>
  <c r="AB27" i="2"/>
  <c r="AB28" i="2"/>
  <c r="AB29" i="2"/>
  <c r="AB30" i="2"/>
  <c r="AB35" i="2"/>
  <c r="AB31" i="2"/>
  <c r="AB32" i="2"/>
  <c r="AB33" i="2"/>
  <c r="AB34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12" i="2"/>
  <c r="AA15" i="2"/>
  <c r="AA16" i="2"/>
  <c r="AA17" i="2"/>
  <c r="AA18" i="2"/>
  <c r="AB11" i="2"/>
  <c r="AA11" i="2"/>
  <c r="AE6" i="2"/>
  <c r="AD6" i="2"/>
  <c r="AE12" i="2"/>
  <c r="AD12" i="2"/>
  <c r="O8" i="2"/>
  <c r="O9" i="2"/>
  <c r="O10" i="2"/>
  <c r="V6" i="2"/>
  <c r="U6" i="2"/>
  <c r="X10" i="2"/>
  <c r="Y10" i="2"/>
  <c r="W10" i="2"/>
  <c r="V8" i="2"/>
  <c r="V10" i="2"/>
  <c r="R8" i="2"/>
  <c r="U10" i="2"/>
  <c r="T10" i="2"/>
  <c r="S10" i="2"/>
  <c r="R10" i="2"/>
  <c r="P12" i="2"/>
  <c r="P15" i="2"/>
  <c r="P16" i="2"/>
  <c r="P17" i="2"/>
  <c r="P18" i="2"/>
  <c r="P19" i="2"/>
  <c r="P20" i="2"/>
  <c r="P24" i="2"/>
  <c r="P27" i="2"/>
  <c r="P28" i="2"/>
  <c r="P29" i="2"/>
  <c r="P30" i="2"/>
  <c r="P35" i="2"/>
  <c r="P31" i="2"/>
  <c r="P32" i="2"/>
  <c r="P33" i="2"/>
  <c r="P34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11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AH13" i="51" l="1"/>
  <c r="L14" i="23"/>
  <c r="AE9" i="2"/>
  <c r="V9" i="2"/>
  <c r="T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<sst xmlns="http://schemas.openxmlformats.org/spreadsheetml/2006/main" count="4421" uniqueCount="809">
  <si>
    <t xml:space="preserve"> </t>
  </si>
  <si>
    <t>Страна:</t>
  </si>
  <si>
    <t>Кыргызская Республика</t>
  </si>
  <si>
    <t>Дата:  24 мая 2021 года</t>
  </si>
  <si>
    <t>Фамилия должностного лица, ответственного</t>
  </si>
  <si>
    <t xml:space="preserve">Официальный адрес (полный): </t>
  </si>
  <si>
    <t>г Бишкек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</si>
  <si>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</si>
  <si>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</si>
  <si>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 xml:space="preserve">ул Фрунзе 374 Национальный статистический комитет </t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</si>
  <si>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</si>
  <si>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</si>
  <si>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</si>
  <si>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</si>
  <si>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</si>
  <si>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</si>
  <si>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</si>
  <si>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</si>
  <si>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</si>
  <si>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</si>
  <si>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</si>
  <si>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</si>
  <si>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</si>
  <si>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</si>
  <si>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</si>
  <si>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</si>
  <si>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</si>
  <si>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</si>
  <si>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</si>
  <si>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</si>
  <si>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</si>
  <si>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</si>
  <si>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</si>
  <si>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</si>
  <si>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</si>
  <si>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</si>
  <si>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</si>
  <si>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</si>
  <si>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</si>
  <si>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</si>
  <si>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</si>
  <si>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</si>
  <si>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</si>
  <si>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</si>
  <si>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</si>
  <si>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</si>
  <si>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</si>
  <si>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</si>
  <si>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</si>
  <si>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</si>
  <si>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</si>
  <si>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</si>
  <si>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</si>
  <si>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</si>
  <si>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</si>
  <si>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</si>
  <si>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</si>
  <si>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</si>
  <si>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</si>
  <si>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</si>
  <si>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</si>
  <si>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</si>
  <si>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</si>
  <si>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</si>
  <si>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</si>
  <si>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</si>
  <si>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</si>
  <si>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</si>
  <si>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</si>
  <si>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</si>
  <si>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</si>
  <si>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</si>
  <si>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</si>
  <si>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</si>
  <si>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</si>
  <si>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</si>
  <si>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</si>
  <si>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</si>
  <si>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</si>
  <si>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</si>
  <si>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</si>
  <si>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</si>
  <si>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</si>
  <si>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</si>
  <si>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</si>
  <si>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</si>
  <si>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</si>
  <si>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</si>
  <si>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</si>
  <si>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</si>
  <si>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</si>
  <si>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</si>
  <si>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</si>
  <si>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</si>
  <si>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</si>
  <si>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</si>
  <si>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</si>
  <si>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</si>
  <si>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</si>
  <si>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</si>
  <si>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</si>
  <si>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</si>
  <si>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</si>
  <si>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</si>
  <si>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</si>
  <si>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</si>
  <si>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</si>
  <si>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</si>
  <si>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</si>
  <si>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</si>
  <si>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</si>
  <si>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</si>
  <si>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</si>
  <si>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</si>
  <si>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</si>
  <si>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</si>
  <si>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</si>
  <si>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</si>
  <si>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</si>
  <si>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</si>
  <si>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</si>
  <si>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</si>
  <si>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</si>
  <si>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</si>
  <si>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</si>
  <si>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</si>
  <si>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</si>
  <si>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</si>
  <si>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</si>
  <si>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</si>
  <si>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</si>
  <si>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</si>
  <si>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</si>
  <si>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</si>
  <si>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</si>
  <si>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</si>
  <si>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</si>
  <si>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</si>
  <si>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</si>
  <si>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</si>
  <si>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</si>
  <si>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</si>
  <si>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</si>
  <si>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</si>
  <si>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</si>
  <si>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</si>
  <si>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</si>
  <si>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</si>
  <si>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</si>
  <si>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</si>
  <si>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</si>
  <si>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</si>
  <si>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</si>
  <si>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</si>
  <si>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</si>
  <si>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</si>
  <si>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</si>
  <si>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</si>
  <si>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</si>
  <si>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</si>
  <si>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</si>
  <si>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</si>
  <si>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</si>
  <si>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</si>
  <si>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</si>
  <si>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</si>
  <si>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</si>
  <si>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</si>
  <si>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</si>
  <si>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Дата:  </t>
  </si>
  <si>
    <t xml:space="preserve">  24 мая 2021 года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</si>
  <si>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</si>
  <si>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</si>
  <si>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</si>
  <si>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 xml:space="preserve">Факс: </t>
  </si>
  <si>
    <t>Укажите валюту и единицу стоимости (например, 1000 долл. США):</t>
  </si>
  <si>
    <t xml:space="preserve">_______________  </t>
  </si>
  <si>
    <t xml:space="preserve">Другая </t>
  </si>
  <si>
    <t>ИМПОРТ</t>
  </si>
  <si>
    <t>ЭКСПОРТ</t>
  </si>
  <si>
    <t>Видимое потребление</t>
  </si>
  <si>
    <t>объема</t>
  </si>
  <si>
    <t>единица</t>
  </si>
  <si>
    <t>измерения</t>
  </si>
  <si>
    <t>Стоимость</t>
  </si>
  <si>
    <t>1000 метрич. Т</t>
  </si>
  <si>
    <t>4</t>
  </si>
  <si>
    <t xml:space="preserve">разные ед изм </t>
  </si>
  <si>
    <r>
      <t>1000 m</t>
    </r>
    <r>
      <rPr>
        <vertAlign val="superscript"/>
        <sz val="10"/>
        <rFont val="Univers"/>
        <family val="2"/>
      </rPr>
      <t>3</t>
    </r>
  </si>
  <si>
    <r>
      <t>1000 м</t>
    </r>
    <r>
      <rPr>
        <vertAlign val="superscript"/>
        <sz val="10"/>
        <rFont val="Univers"/>
        <charset val="204"/>
      </rPr>
      <t>2</t>
    </r>
  </si>
  <si>
    <t>Дата: 24 мая 2021г.</t>
  </si>
  <si>
    <t>Фамилия должностного лица, ответственного за предоставление ответа:</t>
  </si>
  <si>
    <t>г. Бишкек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</si>
  <si>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</si>
  <si>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ул. Фрунзе 374</t>
  </si>
  <si>
    <t xml:space="preserve"> Национальный статистический комитет </t>
  </si>
  <si>
    <t>ИЗДЕЛИЯ ИЗ ДРЕВЕСИНЫ, ПРОШЕДШИЕ ВТОРИЧНУЮ ОБРАБОТКУ</t>
  </si>
  <si>
    <t>Телефон:</t>
  </si>
  <si>
    <t>Электронная почта:</t>
  </si>
  <si>
    <t>Если показатель не равен 0 (нулю), просьба проверить его точность!!!</t>
  </si>
  <si>
    <t>1000 долл США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</si>
  <si>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</si>
  <si>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</si>
  <si>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</si>
  <si>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</si>
  <si>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</si>
  <si>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</si>
  <si>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</si>
  <si>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</si>
  <si>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</si>
  <si>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</si>
  <si>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</si>
  <si>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</si>
  <si>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</si>
  <si>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</si>
  <si>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</si>
  <si>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</si>
  <si>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</si>
  <si>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</si>
  <si>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</si>
  <si>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</si>
  <si>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</si>
  <si>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</si>
  <si>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</si>
  <si>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</si>
  <si>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Дата: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</si>
  <si>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</si>
  <si>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</si>
  <si>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</si>
  <si>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</si>
  <si>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</si>
  <si>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Факс:</t>
  </si>
  <si>
    <t>– по необходимости проверить, чтобы итоговый показатель равнялся сумме показателей по подпозициям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</si>
  <si>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</si>
  <si>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</si>
  <si>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</si>
  <si>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</si>
  <si>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</si>
  <si>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</si>
  <si>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</si>
  <si>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4403.23/24</t>
  </si>
  <si>
    <t>Пихта/ель (Abies spp., Picea spp.)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</si>
  <si>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</si>
  <si>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</si>
  <si>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</si>
  <si>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</si>
  <si>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</si>
  <si>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</si>
  <si>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t>4403.21/22</t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</si>
  <si>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</si>
  <si>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</si>
  <si>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4403 21 10</t>
  </si>
  <si>
    <t>4403 21 90
4403 22 00</t>
  </si>
  <si>
    <t>4403.12/41/49/91/93/94
4403.95/96/97/98/99</t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</si>
  <si>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</si>
  <si>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</si>
  <si>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</si>
  <si>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t>4403.93/94</t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</si>
  <si>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</si>
  <si>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</si>
  <si>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4403.95/96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</si>
  <si>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</si>
  <si>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</si>
  <si>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4403 95 10</t>
  </si>
  <si>
    <t>Пиловочник и фанерный кряж</t>
  </si>
  <si>
    <t>4403 95 90
4403 96 00</t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</si>
  <si>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</si>
  <si>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</si>
  <si>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</si>
  <si>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</si>
  <si>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</si>
  <si>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</si>
  <si>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</si>
  <si>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</si>
  <si>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</si>
  <si>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</si>
  <si>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</si>
  <si>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</si>
  <si>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</si>
  <si>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</si>
  <si>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</si>
  <si>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</si>
  <si>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</si>
  <si>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</si>
  <si>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</si>
  <si>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</si>
  <si>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</si>
  <si>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</si>
  <si>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</si>
  <si>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</si>
  <si>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</si>
  <si>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</si>
  <si>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</si>
  <si>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JFSQ</t>
  </si>
  <si>
    <t>ВОПРОСНИК ПО ЛЕСНОМУ СЕКТОРУ</t>
  </si>
  <si>
    <t>Переводные Коэффициенты</t>
  </si>
  <si>
    <t xml:space="preserve">ДАННЫЕ КОЭФФИЦИЕНТЫ ЯВЛЯЮТСЯ ОБОБЩЕННЫМИ.  ПРИВЕТСТВУЕТСЯ ИСПОЛЬЗОВАНИЕ КОЭФФИЦИЕНТА ПЕРЕВОДА В СООТВЕТСТВИИ С ПОРОДОЙ СОРТИМЕНТА ИЛИ КОЭФФИЦИЕНТА, ИСПОЛЬЗУЕМОГО В ВАШЕЙ СТРАНЕ </t>
  </si>
  <si>
    <t>ФАО and ЕЭК Статистические публикации</t>
  </si>
  <si>
    <t>Результаты исследования ЕЭК /ФАО 2009, полученные Вопросником по Переводным коэффициентам (медиана)</t>
  </si>
  <si>
    <t xml:space="preserve">Единица </t>
  </si>
  <si>
    <t>Сортимент</t>
  </si>
  <si>
    <t>соотношение объема и веса</t>
  </si>
  <si>
    <t>соотношение объема и площади</t>
  </si>
  <si>
    <t>объем/вес конечного товара к объему круглого леса</t>
  </si>
  <si>
    <r>
      <t>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на метрич.т</t>
    </r>
  </si>
  <si>
    <r>
      <t>м</t>
    </r>
    <r>
      <rPr>
        <b/>
        <vertAlign val="superscript"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>на м</t>
    </r>
    <r>
      <rPr>
        <b/>
        <vertAlign val="superscript"/>
        <sz val="11"/>
        <rFont val="Arial Narrow"/>
        <family val="2"/>
      </rPr>
      <t>2</t>
    </r>
  </si>
  <si>
    <t xml:space="preserve">эквивалент </t>
  </si>
  <si>
    <t>круглого леса</t>
  </si>
  <si>
    <t>Примечания к результатам исследования ЕЭК /ФАО 2009:</t>
  </si>
  <si>
    <r>
      <t>1000 м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бк</t>
    </r>
  </si>
  <si>
    <t>В сыром состоянии = 1.12</t>
  </si>
  <si>
    <t xml:space="preserve">Based on 891 kg/m3 green, basic density of .41, and 20% moisture seasoned </t>
  </si>
  <si>
    <t>В просушенном состонии/после хранения= 1.82</t>
  </si>
  <si>
    <t>Based on 407 kg/m3 dry, assuming 20% moisture</t>
  </si>
  <si>
    <t>В сыром состоянии =1.05</t>
  </si>
  <si>
    <t xml:space="preserve">Based on 1137 kg/m3 green, specific gravity of .55, and 20% moisture seasoned </t>
  </si>
  <si>
    <t>В просушенном состонии/после хранения=1.43</t>
  </si>
  <si>
    <t>Based on 50/50 ratio of share of logs/pulpwood in industrial roundwood</t>
  </si>
  <si>
    <t>1.2.C.Пихта</t>
  </si>
  <si>
    <t>Пихта (и Ель)</t>
  </si>
  <si>
    <t>Austrian Energy Agency, 2009. weighted by share of standing inventory of European speices (57% spruce, 10% silver fir and remaining species)</t>
  </si>
  <si>
    <t>1.2.C.Сосна</t>
  </si>
  <si>
    <t>Сосна</t>
  </si>
  <si>
    <t>Austrian Energy Agency, 2009, weighted 25% Scots Pine, 2% maritime pine, 2% black pine and remaining species</t>
  </si>
  <si>
    <t>Африка=1.31,
Азия=0.956,
Лат.Ам.= 0.847,
Мир=1.12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</si>
  <si>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</si>
  <si>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</si>
  <si>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</si>
  <si>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</si>
  <si>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1.2.NC.Бук</t>
  </si>
  <si>
    <t>Бук</t>
  </si>
  <si>
    <t>Austrian Energy Agency, 2009</t>
  </si>
  <si>
    <t>1.2.NC.Береза</t>
  </si>
  <si>
    <t>Береза</t>
  </si>
  <si>
    <t>1.2.NC.Эвкалипт</t>
  </si>
  <si>
    <t>Эвкалипт</t>
  </si>
  <si>
    <t>ATIBT, 1982</t>
  </si>
  <si>
    <t>1.2.NC.Дуб</t>
  </si>
  <si>
    <t>Дуб</t>
  </si>
  <si>
    <t>1.2.NC.Тополь</t>
  </si>
  <si>
    <t>Тополь</t>
  </si>
  <si>
    <t>БАЛАНСОВАЯ ДРЕВЕСИНА, КРУГЛАЯ И КОЛОТАЯ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</si>
  <si>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</si>
  <si>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</si>
  <si>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</si>
  <si>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</si>
  <si>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</si>
  <si>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метрич.т</t>
  </si>
  <si>
    <t>Does not include the use of any of the wood fiber to generate the heat to make (add about 30% if inputted wood fiber used to provide heat)</t>
  </si>
  <si>
    <t>3</t>
  </si>
  <si>
    <t>хвойная=1.19</t>
  </si>
  <si>
    <t>Based on swe/odmt of 2.41 and avg delivered mt / odmt of 2.0 in solid m3</t>
  </si>
  <si>
    <t>лиственная = 1.05</t>
  </si>
  <si>
    <t>Based on swe/odmt of 2.01 and avg delivered mt / odmt of 1.79 in solid m3</t>
  </si>
  <si>
    <t>смесь = 1.15</t>
  </si>
  <si>
    <t>ДРЕВЕСНЫЕ ОТХОДЫ</t>
  </si>
  <si>
    <t>В сыром состоянии =1.15</t>
  </si>
  <si>
    <t>Based on wood chips</t>
  </si>
  <si>
    <t>В просушенном состонии/после хранения = 2.12</t>
  </si>
  <si>
    <t>Assumption for seasoned is based on average basic density of .42 from questionnaire and assumes 15% moisture content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</si>
  <si>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</si>
  <si>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</si>
  <si>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</si>
  <si>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>ПИЛОМАТЕРИАЛЫ</t>
  </si>
  <si>
    <t>1.6 / 1.82*</t>
  </si>
  <si>
    <t>В сыром состоянии=1.202</t>
  </si>
  <si>
    <t>Нестроганный/Сырой=1.67</t>
  </si>
  <si>
    <t>Green sawnwood based on basic density of .94, less bark (11%)</t>
  </si>
  <si>
    <t>В сухом состоянии = 1.99</t>
  </si>
  <si>
    <t>Нестроганный/Сухой=1.99</t>
  </si>
  <si>
    <t>Dry sawnwood weight based on basic density of .42, 4% shrinkage and 15% moisture content</t>
  </si>
  <si>
    <t>Строганный/Сухой=2.13</t>
  </si>
  <si>
    <t>6.C.Fir</t>
  </si>
  <si>
    <t>Austrian Energy Agency, 2009. Dried weight (15% moisture content dry weight). Weighted ratio of standing inventory.</t>
  </si>
  <si>
    <t>6.C.Pine</t>
  </si>
  <si>
    <t>В сыром состоянии=1.04</t>
  </si>
  <si>
    <t>Нестроганный/Сырой=1.86</t>
  </si>
  <si>
    <t>Green sawnwood based on basic density of 1.09, less bark (12%)</t>
  </si>
  <si>
    <t>В просушенном состонии/после хранения=1.50</t>
  </si>
  <si>
    <t>Нестроганный/Сухой=2.01</t>
  </si>
  <si>
    <t>Dry sawnwood weight based on basic density of .55, 5% shrinkage and 15% moisture content</t>
  </si>
  <si>
    <t>Строганный/Сухой=2.81</t>
  </si>
  <si>
    <t>6.NC.Ash</t>
  </si>
  <si>
    <t>Ясень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</si>
  <si>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</si>
  <si>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</si>
  <si>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</si>
  <si>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</si>
  <si>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</si>
  <si>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Вишня</t>
  </si>
  <si>
    <t>Giordano, 1976, Tecnologia del legno. Air-dry. Prunus avium.</t>
  </si>
  <si>
    <t>6.NC.Maple</t>
  </si>
  <si>
    <t>Клен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</si>
  <si>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</si>
  <si>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</si>
  <si>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</si>
  <si>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</si>
  <si>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</si>
  <si>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В сыром состоянии=1.20</t>
  </si>
  <si>
    <t>1.5***</t>
  </si>
  <si>
    <t>Green veneer based on basic density of .94, less bark (11%)</t>
  </si>
  <si>
    <t>В просушенном состонии/после хранения=2.06</t>
  </si>
  <si>
    <t>1.6***</t>
  </si>
  <si>
    <t>Dry veneer weight based on basic density of .42, 9% shrinkage and 5% moisture content</t>
  </si>
  <si>
    <t>Green veneer based on basic density of 1.09, less bark (11%)</t>
  </si>
  <si>
    <t>В просушенном состонии/после хранения=1.53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</si>
  <si>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</si>
  <si>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</si>
  <si>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</si>
  <si>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</si>
  <si>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</si>
  <si>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</si>
  <si>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</si>
  <si>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СТРУЖЕЧНЫЕ ПЛИТЫ (ВКЛЮЧАЯ ПЛИТЫ С ОРИЕНТИРОВАННОЙ СТРУЖКОЙ OSB)</t>
  </si>
  <si>
    <t>8.2x</t>
  </si>
  <si>
    <t>СТРУЖЕЧНЫЕ ПЛИТЫ (НЕ ВКЛЮЧАЯ ПЛИТЫ С ОРИЕНТИРОВАННОЙ СТРУЖКОЙ OSB)</t>
  </si>
  <si>
    <t>0.018***</t>
  </si>
  <si>
    <t>ИЗ КОТОРЫХ: OSB</t>
  </si>
  <si>
    <t>solid wood per m3 of product</t>
  </si>
  <si>
    <t>solid wood per m3 of product, mostly insulating board</t>
  </si>
  <si>
    <t>air-dried metric ton (mechanical 2.50, semi-chemical 2.70)</t>
  </si>
  <si>
    <t>9..2</t>
  </si>
  <si>
    <t>air-dried metric ton (unbleached 4.63, bleached 4.50)</t>
  </si>
  <si>
    <t>air-dried metric ton</t>
  </si>
  <si>
    <t>air-dried metric ton (unbleached 4.64 and bleached 5.01)</t>
  </si>
  <si>
    <t>РЕКУПЕРИРОВАННАЯ БУМАГА</t>
  </si>
  <si>
    <t>1.28 метрич.т исходного сырья на метрич.т  выхода продукта</t>
  </si>
  <si>
    <t>12.2</t>
  </si>
  <si>
    <t>12.3</t>
  </si>
  <si>
    <t>ПРОЧИЕ СОРТА БУМАГИ, ИСПОЛЬЗУЕМЫЕ ГЛАВНЫМ ОБРАЗОМ ДЛЯ ЦЕЛЕЙ УПАКОВКИ</t>
  </si>
  <si>
    <t>12.4</t>
  </si>
  <si>
    <t>Для обратного коэффициента перевода, необходимо разделить 1 на коэффициент перевода из данной таблицы, к примеру, чтобы перевести м3 древесного угля в метрич. т, необходимо раделить 1 на коэффициента из таблицы: 1/6 = 0.167</t>
  </si>
  <si>
    <t>Примечания:</t>
  </si>
  <si>
    <t>Меры измерения лесных товаров:</t>
  </si>
  <si>
    <t>метрич.т = метрическая тонна (1000 кг)</t>
  </si>
  <si>
    <t>м3/ед.</t>
  </si>
  <si>
    <r>
      <t>м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куб.метр (плотный объем)</t>
    </r>
  </si>
  <si>
    <t>1000 бордрфутов (пиловочник)</t>
  </si>
  <si>
    <t>4.53**</t>
  </si>
  <si>
    <r>
      <t>м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кв. метр</t>
    </r>
  </si>
  <si>
    <t>1000 бордрфутов (пиломатериалы)</t>
  </si>
  <si>
    <t>номинальных к фактическим м3</t>
  </si>
  <si>
    <t>(s) = плотный объем</t>
  </si>
  <si>
    <t>1000 кв. футов (толщиной 1/8 дюймов)</t>
  </si>
  <si>
    <t>1 корд</t>
  </si>
  <si>
    <t>Коэф. Перевода</t>
  </si>
  <si>
    <t>1 корд (балансовая древесина)</t>
  </si>
  <si>
    <t>1 дюйм = 25.4 мм</t>
  </si>
  <si>
    <t>1 корд (топливная древесина)</t>
  </si>
  <si>
    <r>
      <t>1 кв. фут = 0.0929 м</t>
    </r>
    <r>
      <rPr>
        <vertAlign val="superscript"/>
        <sz val="12"/>
        <rFont val="Arial Narrow"/>
        <family val="2"/>
      </rPr>
      <t>2</t>
    </r>
  </si>
  <si>
    <t>1 куб.фут</t>
  </si>
  <si>
    <t>1 фунт = 0.454 кг</t>
  </si>
  <si>
    <t>1 куб.фут (складочный объем)</t>
  </si>
  <si>
    <t>1 малая (короткая) тонна (2000 фунтов) = 0.9072 метрич.т</t>
  </si>
  <si>
    <t>1 кьюнит</t>
  </si>
  <si>
    <t>1 большая (длинная) тонна (2240 фунтов) = 1.016 метрич.т</t>
  </si>
  <si>
    <t>1 фатом</t>
  </si>
  <si>
    <r>
      <t>Жирный шрифт</t>
    </r>
    <r>
      <rPr>
        <sz val="12"/>
        <rFont val="Arial Narrow"/>
        <family val="2"/>
      </rPr>
      <t xml:space="preserve"> = ФАО коэффициенты</t>
    </r>
  </si>
  <si>
    <t>1 куб.фут по системе Хоппуса</t>
  </si>
  <si>
    <t>1 супер фут по системе Хоппуса</t>
  </si>
  <si>
    <t>*  = Международная организация по тропической древесине (МОТД)</t>
  </si>
  <si>
    <t>1 тонна по системе Хоппуса (50 куб.футов по системе Хоппуса)</t>
  </si>
  <si>
    <t>** = obsolete - more recent figures would be</t>
  </si>
  <si>
    <t>1 стандарт (Петроград)</t>
  </si>
  <si>
    <t>for OR, WA, AK (west of Cascades), SE US (Doyle region):  6.3</t>
  </si>
  <si>
    <t>1 стер</t>
  </si>
  <si>
    <t>Inland west US, Great Lakes US, E. Can.:  5.7</t>
  </si>
  <si>
    <t>1 стер (балансовая древесина)</t>
  </si>
  <si>
    <t>NE US Int 1/4": 5</t>
  </si>
  <si>
    <t>1 стер (топливная древесина)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</si>
  <si>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</si>
  <si>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</si>
  <si>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</si>
  <si>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</si>
  <si>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</si>
  <si>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</si>
  <si>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</si>
  <si>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</si>
  <si>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</si>
  <si>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</si>
  <si>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</si>
  <si>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</si>
  <si>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</si>
  <si>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</si>
  <si>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</si>
  <si>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</si>
  <si>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</si>
  <si>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</si>
  <si>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</si>
  <si>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</si>
  <si>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</si>
  <si>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</si>
  <si>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</si>
  <si>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</si>
  <si>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</si>
  <si>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</si>
  <si>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</si>
  <si>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</si>
  <si>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</si>
  <si>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</si>
  <si>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</si>
  <si>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</si>
  <si>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</si>
  <si>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</si>
  <si>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</si>
  <si>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</si>
  <si>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</si>
  <si>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</si>
  <si>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</si>
  <si>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</si>
  <si>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</si>
  <si>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</si>
  <si>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</si>
  <si>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</si>
  <si>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</si>
  <si>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</si>
  <si>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</si>
  <si>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</si>
  <si>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</si>
  <si>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</si>
  <si>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</si>
  <si>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</si>
  <si>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</si>
  <si>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</si>
  <si>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</si>
  <si>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</si>
  <si>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</si>
  <si>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</si>
  <si>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</si>
  <si>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</si>
  <si>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</si>
  <si>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</si>
  <si>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</si>
  <si>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</si>
  <si>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</si>
  <si>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</si>
  <si>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</si>
  <si>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</si>
  <si>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</si>
  <si>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</si>
  <si>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</si>
  <si>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</si>
  <si>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ГС2017, ГС2012 и МСТК  Rev.4</t>
  </si>
  <si>
    <t>К л а с с и ф и к а ц и и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</si>
  <si>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</si>
  <si>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</si>
  <si>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</si>
  <si>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</si>
  <si>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</si>
  <si>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</si>
  <si>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</si>
  <si>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</si>
  <si>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</si>
  <si>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</si>
  <si>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</si>
  <si>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</si>
  <si>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</si>
  <si>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</si>
  <si>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</si>
  <si>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</si>
  <si>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</si>
  <si>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</si>
  <si>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</si>
  <si>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</si>
  <si>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t>4401.21/22  4401.40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</si>
  <si>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</si>
  <si>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</si>
  <si>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</si>
  <si>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t>ex4401.40</t>
  </si>
  <si>
    <t>ex4401.39</t>
  </si>
  <si>
    <t>ex246.2</t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</si>
  <si>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</si>
  <si>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</si>
  <si>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44.06  44.07</t>
  </si>
  <si>
    <t>248.1  248.2  248.4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</si>
  <si>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</si>
  <si>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</si>
  <si>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</si>
  <si>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</si>
  <si>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</si>
  <si>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</si>
  <si>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</si>
  <si>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</si>
  <si>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</si>
  <si>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</si>
  <si>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</si>
  <si>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</si>
  <si>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</si>
  <si>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</si>
  <si>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</si>
  <si>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</si>
  <si>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</si>
  <si>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</si>
  <si>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</si>
  <si>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</si>
  <si>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</si>
  <si>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</si>
  <si>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</si>
  <si>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</si>
  <si>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</si>
  <si>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</si>
  <si>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634.22/23</t>
  </si>
  <si>
    <t>4410.12</t>
  </si>
  <si>
    <t>ex634.22</t>
  </si>
  <si>
    <t>4411.92</t>
  </si>
  <si>
    <t>ex634.59</t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</si>
  <si>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</si>
  <si>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ex634.54</t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</si>
  <si>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</si>
  <si>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ex634.54  ex634.59</t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</si>
  <si>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</si>
  <si>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</si>
  <si>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</si>
  <si>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</si>
  <si>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</si>
  <si>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</si>
  <si>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</si>
  <si>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</si>
  <si>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</si>
  <si>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</si>
  <si>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</si>
  <si>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</si>
  <si>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</si>
  <si>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</si>
  <si>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</si>
  <si>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</si>
  <si>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</si>
  <si>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</si>
  <si>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</si>
  <si>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</si>
  <si>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</si>
  <si>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</si>
  <si>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</si>
  <si>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</si>
  <si>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</si>
  <si>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</si>
  <si>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</si>
  <si>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</si>
  <si>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</si>
  <si>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</si>
  <si>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</si>
  <si>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</si>
  <si>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</si>
  <si>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</si>
  <si>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ИЗДЕЛИЯ ИЗ ДРЕВЕСИНЫ И БУМАГИ, ПРОШЕДШИЕ ВТОРИЧНУЮ ОБРАБОТКУ</t>
  </si>
  <si>
    <t>ПЕРЕХОДНЫЕ ТАБЛИЦЫ СООТВЕТСТВИЯ КОДОВ ГС2017, ГС2012 
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</si>
  <si>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</si>
  <si>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</si>
  <si>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</si>
  <si>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</si>
  <si>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</si>
  <si>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</si>
  <si>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</si>
  <si>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</si>
  <si>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</si>
  <si>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</si>
  <si>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</si>
  <si>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</si>
  <si>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</si>
  <si>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</si>
  <si>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</si>
  <si>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</si>
  <si>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</si>
  <si>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</si>
  <si>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</si>
  <si>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</si>
  <si>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</si>
  <si>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</si>
  <si>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</si>
  <si>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</si>
  <si>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</si>
  <si>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</si>
  <si>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</si>
  <si>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</si>
  <si>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</si>
  <si>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</si>
  <si>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</si>
  <si>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</si>
  <si>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</si>
  <si>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</si>
  <si>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</si>
  <si>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</si>
  <si>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</si>
  <si>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</si>
  <si>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</si>
  <si>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</si>
  <si>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</si>
  <si>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</si>
  <si>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</si>
  <si>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</si>
  <si>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</si>
  <si>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</si>
  <si>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</si>
  <si>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</si>
  <si>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</si>
  <si>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</si>
  <si>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</si>
  <si>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</si>
  <si>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</si>
  <si>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</si>
  <si>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</si>
  <si>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</si>
  <si>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</si>
  <si>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</si>
  <si>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</si>
  <si>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</si>
  <si>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2"/>
  </si>
  <si>
    <t>440320</t>
  </si>
  <si>
    <t>440341</t>
  </si>
  <si>
    <t>440349</t>
  </si>
  <si>
    <t>440391</t>
  </si>
  <si>
    <t>440392</t>
  </si>
  <si>
    <t>1.2.NC</t>
    <phoneticPr fontId="2"/>
  </si>
  <si>
    <t>440399</t>
  </si>
  <si>
    <t>1.2.NC.T</t>
    <phoneticPr fontId="2"/>
  </si>
  <si>
    <t>2</t>
  </si>
  <si>
    <t>440290</t>
  </si>
  <si>
    <t>440121</t>
  </si>
  <si>
    <t>440122</t>
  </si>
  <si>
    <t>3.1</t>
    <phoneticPr fontId="2"/>
  </si>
  <si>
    <t>3.2</t>
    <phoneticPr fontId="2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</si>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</sst>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,##0.0"/>
  </numFmts>
  <fonts count="97" x14ac:knownFonts="1">
    <font>
      <sz val="10"/>
      <name val="Courier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vertAlign val="superscript"/>
      <sz val="12"/>
      <name val="Univers"/>
      <family val="2"/>
    </font>
    <font>
      <sz val="14"/>
      <color indexed="12"/>
      <name val="Univers"/>
    </font>
    <font>
      <sz val="18"/>
      <color indexed="12"/>
      <name val="Univers"/>
    </font>
    <font>
      <sz val="12"/>
      <color indexed="12"/>
      <name val="Univers"/>
    </font>
    <font>
      <sz val="14"/>
      <color rgb="FFFF0000"/>
      <name val="Univers"/>
    </font>
    <font>
      <b/>
      <sz val="11"/>
      <color rgb="FFFF0000"/>
      <name val="Univers"/>
    </font>
    <font>
      <b/>
      <sz val="11"/>
      <name val="Univers"/>
    </font>
    <font>
      <i/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7"/>
      <color rgb="FF34343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Univers"/>
    </font>
    <font>
      <vertAlign val="superscript"/>
      <sz val="12"/>
      <name val="Arial Narrow"/>
      <family val="2"/>
    </font>
    <font>
      <sz val="11"/>
      <name val="Univers"/>
      <family val="2"/>
      <charset val="204"/>
    </font>
    <font>
      <b/>
      <sz val="10"/>
      <name val="Univers"/>
      <charset val="204"/>
    </font>
    <font>
      <u/>
      <sz val="10"/>
      <color theme="10"/>
      <name val="Courier"/>
    </font>
    <font>
      <vertAlign val="superscript"/>
      <sz val="10"/>
      <name val="Univer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0">
    <xf numFmtId="0" fontId="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9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6">
    <xf numFmtId="0" fontId="0" fillId="0" borderId="0" xfId="0"/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9" xfId="0" applyFont="1" applyBorder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horizontal="left" vertical="center" indent="3"/>
    </xf>
    <xf numFmtId="0" fontId="17" fillId="0" borderId="14" xfId="0" applyFont="1" applyBorder="1" applyAlignment="1">
      <alignment horizontal="left" vertical="center" indent="2"/>
    </xf>
    <xf numFmtId="0" fontId="17" fillId="0" borderId="1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16" fillId="0" borderId="14" xfId="0" applyNumberFormat="1" applyFont="1" applyBorder="1" applyAlignment="1" applyProtection="1">
      <alignment horizontal="right" vertical="center"/>
      <protection locked="0"/>
    </xf>
    <xf numFmtId="3" fontId="16" fillId="0" borderId="12" xfId="0" applyNumberFormat="1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>
      <alignment horizontal="center" vertical="center"/>
    </xf>
    <xf numFmtId="0" fontId="4" fillId="0" borderId="21" xfId="0" applyFont="1" applyBorder="1" applyProtection="1">
      <protection locked="0"/>
    </xf>
    <xf numFmtId="0" fontId="17" fillId="0" borderId="14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17" fillId="0" borderId="3" xfId="0" quotePrefix="1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/>
    </xf>
    <xf numFmtId="0" fontId="3" fillId="0" borderId="14" xfId="0" quotePrefix="1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3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14" fillId="0" borderId="21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4" fillId="0" borderId="22" xfId="0" applyFont="1" applyBorder="1"/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4" fillId="0" borderId="12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6" fillId="0" borderId="30" xfId="0" applyFont="1" applyBorder="1" applyAlignment="1" applyProtection="1">
      <alignment vertical="center"/>
      <protection locked="0"/>
    </xf>
    <xf numFmtId="0" fontId="17" fillId="2" borderId="3" xfId="0" applyFont="1" applyFill="1" applyBorder="1" applyAlignment="1">
      <alignment horizontal="left" vertical="center"/>
    </xf>
    <xf numFmtId="0" fontId="4" fillId="2" borderId="0" xfId="0" applyFont="1" applyFill="1" applyAlignment="1" applyProtection="1">
      <alignment vertical="center"/>
      <protection locked="0"/>
    </xf>
    <xf numFmtId="0" fontId="17" fillId="2" borderId="16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41" xfId="0" applyFont="1" applyBorder="1"/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21" xfId="0" applyFont="1" applyBorder="1"/>
    <xf numFmtId="0" fontId="3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3" xfId="0" applyFont="1" applyBorder="1"/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right"/>
    </xf>
    <xf numFmtId="3" fontId="3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3" fillId="0" borderId="4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3" fontId="29" fillId="0" borderId="14" xfId="0" applyNumberFormat="1" applyFont="1" applyBorder="1" applyAlignment="1" applyProtection="1">
      <alignment horizontal="right" vertical="center"/>
      <protection locked="0"/>
    </xf>
    <xf numFmtId="3" fontId="29" fillId="0" borderId="32" xfId="0" applyNumberFormat="1" applyFont="1" applyBorder="1" applyAlignment="1" applyProtection="1">
      <alignment horizontal="right" vertical="center"/>
      <protection locked="0"/>
    </xf>
    <xf numFmtId="0" fontId="1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0" fillId="0" borderId="0" xfId="0" applyNumberFormat="1"/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4" fillId="0" borderId="38" xfId="0" applyNumberFormat="1" applyFont="1" applyBorder="1" applyProtection="1">
      <protection locked="0"/>
    </xf>
    <xf numFmtId="0" fontId="23" fillId="0" borderId="10" xfId="0" applyFont="1" applyBorder="1" applyAlignment="1">
      <alignment horizontal="center"/>
    </xf>
    <xf numFmtId="0" fontId="4" fillId="0" borderId="50" xfId="0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52" xfId="0" applyFont="1" applyBorder="1" applyProtection="1">
      <protection locked="0"/>
    </xf>
    <xf numFmtId="3" fontId="4" fillId="0" borderId="0" xfId="0" applyNumberFormat="1" applyFont="1" applyProtection="1">
      <protection locked="0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53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54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/>
    <xf numFmtId="3" fontId="3" fillId="0" borderId="31" xfId="0" applyNumberFormat="1" applyFont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horizontal="right" vertical="center"/>
    </xf>
    <xf numFmtId="0" fontId="31" fillId="0" borderId="0" xfId="0" applyFont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33" fillId="0" borderId="0" xfId="7" applyFont="1" applyAlignment="1">
      <alignment vertical="center"/>
    </xf>
    <xf numFmtId="0" fontId="34" fillId="0" borderId="0" xfId="7" applyFont="1" applyAlignment="1">
      <alignment horizontal="left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7" applyFont="1" applyAlignment="1" applyProtection="1">
      <alignment horizontal="left"/>
      <protection locked="0"/>
    </xf>
    <xf numFmtId="0" fontId="3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Protection="1">
      <protection locked="0"/>
    </xf>
    <xf numFmtId="0" fontId="4" fillId="0" borderId="32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1" fillId="0" borderId="0" xfId="0" applyFont="1"/>
    <xf numFmtId="0" fontId="12" fillId="0" borderId="0" xfId="7" applyFont="1" applyProtection="1">
      <protection locked="0"/>
    </xf>
    <xf numFmtId="0" fontId="6" fillId="0" borderId="2" xfId="7" applyFont="1" applyBorder="1" applyAlignment="1">
      <alignment horizontal="center" vertical="center"/>
    </xf>
    <xf numFmtId="0" fontId="6" fillId="0" borderId="14" xfId="7" applyFont="1" applyBorder="1" applyAlignment="1" applyProtection="1">
      <alignment horizontal="center"/>
      <protection locked="0"/>
    </xf>
    <xf numFmtId="0" fontId="8" fillId="4" borderId="0" xfId="2" applyFont="1" applyFill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0" fontId="8" fillId="0" borderId="24" xfId="2" applyFont="1" applyBorder="1" applyAlignment="1">
      <alignment horizontal="left" vertical="center" indent="2"/>
    </xf>
    <xf numFmtId="0" fontId="8" fillId="0" borderId="12" xfId="2" applyFont="1" applyBorder="1" applyAlignment="1">
      <alignment horizontal="left" vertical="center" indent="2"/>
    </xf>
    <xf numFmtId="0" fontId="8" fillId="0" borderId="24" xfId="2" applyFont="1" applyBorder="1" applyAlignment="1">
      <alignment horizontal="left" vertical="center" indent="1"/>
    </xf>
    <xf numFmtId="0" fontId="8" fillId="0" borderId="15" xfId="2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3" xfId="2" applyFont="1" applyBorder="1" applyAlignment="1">
      <alignment horizontal="left" vertical="center" indent="2"/>
    </xf>
    <xf numFmtId="3" fontId="16" fillId="2" borderId="3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Border="1" applyAlignment="1">
      <alignment horizontal="left" vertical="center" indent="1"/>
    </xf>
    <xf numFmtId="3" fontId="3" fillId="0" borderId="49" xfId="0" applyNumberFormat="1" applyFont="1" applyBorder="1" applyAlignment="1" applyProtection="1">
      <alignment horizontal="right" vertical="center" wrapText="1"/>
      <protection locked="0"/>
    </xf>
    <xf numFmtId="3" fontId="3" fillId="2" borderId="14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49" fontId="3" fillId="2" borderId="27" xfId="0" applyNumberFormat="1" applyFont="1" applyFill="1" applyBorder="1" applyAlignment="1">
      <alignment vertical="center"/>
    </xf>
    <xf numFmtId="0" fontId="55" fillId="0" borderId="0" xfId="0" applyFont="1" applyAlignment="1">
      <alignment horizontal="left"/>
    </xf>
    <xf numFmtId="0" fontId="53" fillId="0" borderId="0" xfId="0" applyFont="1"/>
    <xf numFmtId="0" fontId="55" fillId="0" borderId="0" xfId="0" applyFont="1"/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centerContinuous"/>
    </xf>
    <xf numFmtId="0" fontId="55" fillId="0" borderId="0" xfId="0" applyFont="1" applyAlignment="1">
      <alignment vertical="top"/>
    </xf>
    <xf numFmtId="0" fontId="53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 indent="2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4" xfId="0" applyFont="1" applyBorder="1"/>
    <xf numFmtId="0" fontId="17" fillId="0" borderId="61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top" indent="3"/>
    </xf>
    <xf numFmtId="0" fontId="17" fillId="0" borderId="62" xfId="0" applyFont="1" applyBorder="1" applyAlignment="1">
      <alignment horizontal="left" vertical="center" indent="2"/>
    </xf>
    <xf numFmtId="0" fontId="17" fillId="0" borderId="62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top" indent="1"/>
    </xf>
    <xf numFmtId="0" fontId="17" fillId="0" borderId="3" xfId="0" applyFont="1" applyBorder="1" applyAlignment="1">
      <alignment horizontal="left" vertical="top" indent="2"/>
    </xf>
    <xf numFmtId="0" fontId="17" fillId="0" borderId="12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44" fillId="0" borderId="63" xfId="6" applyFont="1" applyBorder="1" applyAlignment="1">
      <alignment horizontal="center"/>
    </xf>
    <xf numFmtId="0" fontId="44" fillId="0" borderId="64" xfId="6" applyFont="1" applyBorder="1" applyAlignment="1">
      <alignment horizontal="center"/>
    </xf>
    <xf numFmtId="0" fontId="57" fillId="0" borderId="64" xfId="0" applyFont="1" applyBorder="1" applyAlignment="1">
      <alignment vertical="center"/>
    </xf>
    <xf numFmtId="0" fontId="44" fillId="0" borderId="64" xfId="6" applyFont="1" applyBorder="1" applyAlignment="1">
      <alignment wrapText="1"/>
    </xf>
    <xf numFmtId="0" fontId="44" fillId="6" borderId="65" xfId="5" applyFont="1" applyFill="1" applyBorder="1" applyAlignment="1">
      <alignment wrapText="1"/>
    </xf>
    <xf numFmtId="0" fontId="44" fillId="6" borderId="66" xfId="5" applyFont="1" applyFill="1" applyBorder="1" applyAlignment="1">
      <alignment wrapText="1"/>
    </xf>
    <xf numFmtId="0" fontId="48" fillId="0" borderId="0" xfId="3" applyFont="1" applyProtection="1">
      <protection locked="0"/>
    </xf>
    <xf numFmtId="0" fontId="49" fillId="0" borderId="0" xfId="3" applyFont="1" applyAlignment="1" applyProtection="1">
      <alignment horizontal="center" vertical="center"/>
      <protection locked="0"/>
    </xf>
    <xf numFmtId="0" fontId="49" fillId="0" borderId="0" xfId="3" applyFont="1" applyAlignment="1" applyProtection="1">
      <alignment vertical="center"/>
      <protection locked="0"/>
    </xf>
    <xf numFmtId="0" fontId="49" fillId="0" borderId="0" xfId="3" applyFont="1" applyAlignment="1" applyProtection="1">
      <alignment horizontal="right" vertical="center"/>
      <protection locked="0"/>
    </xf>
    <xf numFmtId="0" fontId="49" fillId="0" borderId="21" xfId="3" applyFont="1" applyBorder="1" applyAlignment="1" applyProtection="1">
      <alignment horizontal="right" vertical="center"/>
      <protection locked="0"/>
    </xf>
    <xf numFmtId="0" fontId="49" fillId="0" borderId="4" xfId="3" applyFont="1" applyBorder="1" applyAlignment="1" applyProtection="1">
      <alignment horizontal="center" vertical="center"/>
      <protection locked="0"/>
    </xf>
    <xf numFmtId="3" fontId="49" fillId="0" borderId="21" xfId="3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52" fillId="0" borderId="0" xfId="3" applyFont="1" applyAlignment="1" applyProtection="1">
      <alignment vertical="center"/>
      <protection locked="0"/>
    </xf>
    <xf numFmtId="0" fontId="58" fillId="0" borderId="0" xfId="3" applyFont="1" applyAlignment="1" applyProtection="1">
      <alignment vertical="center"/>
      <protection locked="0"/>
    </xf>
    <xf numFmtId="0" fontId="4" fillId="8" borderId="0" xfId="0" applyFont="1" applyFill="1" applyProtection="1">
      <protection locked="0"/>
    </xf>
    <xf numFmtId="0" fontId="45" fillId="5" borderId="100" xfId="6" applyFont="1" applyFill="1" applyBorder="1" applyAlignment="1" applyProtection="1">
      <alignment horizontal="center" vertical="top"/>
      <protection locked="0"/>
    </xf>
    <xf numFmtId="0" fontId="17" fillId="0" borderId="102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31" xfId="0" applyNumberFormat="1" applyFont="1" applyBorder="1" applyAlignment="1">
      <alignment horizontal="left" vertical="center" wrapText="1"/>
    </xf>
    <xf numFmtId="49" fontId="17" fillId="0" borderId="32" xfId="0" applyNumberFormat="1" applyFont="1" applyBorder="1" applyAlignment="1">
      <alignment horizontal="left" vertical="center" wrapText="1"/>
    </xf>
    <xf numFmtId="49" fontId="54" fillId="0" borderId="31" xfId="0" applyNumberFormat="1" applyFont="1" applyBorder="1" applyAlignment="1">
      <alignment horizontal="left" vertical="center" wrapText="1"/>
    </xf>
    <xf numFmtId="49" fontId="17" fillId="0" borderId="35" xfId="0" applyNumberFormat="1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16" xfId="0" applyFont="1" applyFill="1" applyBorder="1" applyAlignment="1">
      <alignment horizontal="left" vertical="center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37" xfId="0" applyNumberFormat="1" applyFont="1" applyFill="1" applyBorder="1" applyAlignment="1">
      <alignment horizontal="left" vertical="center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3" fontId="4" fillId="2" borderId="32" xfId="0" applyNumberFormat="1" applyFont="1" applyFill="1" applyBorder="1" applyAlignment="1" applyProtection="1">
      <alignment horizontal="right" vertical="center"/>
      <protection locked="0"/>
    </xf>
    <xf numFmtId="49" fontId="54" fillId="0" borderId="35" xfId="0" applyNumberFormat="1" applyFont="1" applyBorder="1" applyAlignment="1">
      <alignment horizontal="left" vertical="center" wrapText="1"/>
    </xf>
    <xf numFmtId="0" fontId="17" fillId="2" borderId="27" xfId="7" applyFont="1" applyFill="1" applyBorder="1" applyAlignment="1">
      <alignment horizontal="left" vertical="center"/>
    </xf>
    <xf numFmtId="0" fontId="17" fillId="2" borderId="12" xfId="2" applyFont="1" applyFill="1" applyBorder="1" applyAlignment="1">
      <alignment vertical="center"/>
    </xf>
    <xf numFmtId="0" fontId="17" fillId="2" borderId="23" xfId="2" applyFont="1" applyFill="1" applyBorder="1" applyAlignment="1">
      <alignment vertical="center"/>
    </xf>
    <xf numFmtId="0" fontId="16" fillId="2" borderId="2" xfId="2" applyFont="1" applyFill="1" applyBorder="1" applyAlignment="1">
      <alignment horizontal="center" vertical="center"/>
    </xf>
    <xf numFmtId="0" fontId="17" fillId="0" borderId="5" xfId="7" applyFont="1" applyBorder="1" applyAlignment="1">
      <alignment horizontal="left" vertical="center"/>
    </xf>
    <xf numFmtId="0" fontId="16" fillId="0" borderId="24" xfId="2" applyFont="1" applyBorder="1" applyAlignment="1">
      <alignment horizontal="left" vertical="center" indent="1"/>
    </xf>
    <xf numFmtId="0" fontId="16" fillId="0" borderId="24" xfId="2" applyFont="1" applyBorder="1" applyAlignment="1">
      <alignment horizontal="center" vertical="center"/>
    </xf>
    <xf numFmtId="0" fontId="16" fillId="0" borderId="24" xfId="2" applyFont="1" applyBorder="1" applyAlignment="1">
      <alignment horizontal="left" vertical="center" indent="2"/>
    </xf>
    <xf numFmtId="0" fontId="16" fillId="0" borderId="14" xfId="2" applyFont="1" applyBorder="1" applyAlignment="1">
      <alignment horizontal="left" vertical="center" indent="2"/>
    </xf>
    <xf numFmtId="0" fontId="16" fillId="0" borderId="24" xfId="2" applyFont="1" applyBorder="1" applyAlignment="1">
      <alignment horizontal="left" vertical="center" indent="3"/>
    </xf>
    <xf numFmtId="0" fontId="16" fillId="0" borderId="12" xfId="2" applyFont="1" applyBorder="1" applyAlignment="1">
      <alignment horizontal="left" vertical="center" indent="2"/>
    </xf>
    <xf numFmtId="0" fontId="17" fillId="0" borderId="6" xfId="7" applyFont="1" applyBorder="1" applyAlignment="1">
      <alignment horizontal="left" vertical="center"/>
    </xf>
    <xf numFmtId="0" fontId="17" fillId="2" borderId="16" xfId="2" applyFont="1" applyFill="1" applyBorder="1" applyAlignment="1">
      <alignment horizontal="left" vertical="center"/>
    </xf>
    <xf numFmtId="0" fontId="17" fillId="2" borderId="2" xfId="2" applyFont="1" applyFill="1" applyBorder="1" applyAlignment="1">
      <alignment vertical="center"/>
    </xf>
    <xf numFmtId="0" fontId="16" fillId="0" borderId="14" xfId="2" applyFont="1" applyBorder="1" applyAlignment="1">
      <alignment horizontal="center" vertical="center"/>
    </xf>
    <xf numFmtId="0" fontId="17" fillId="2" borderId="3" xfId="2" applyFont="1" applyFill="1" applyBorder="1" applyAlignment="1">
      <alignment horizontal="left" vertical="center"/>
    </xf>
    <xf numFmtId="0" fontId="16" fillId="0" borderId="3" xfId="2" applyFont="1" applyBorder="1" applyAlignment="1">
      <alignment horizontal="left" vertical="center" indent="2"/>
    </xf>
    <xf numFmtId="0" fontId="17" fillId="0" borderId="29" xfId="7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 indent="2"/>
    </xf>
    <xf numFmtId="0" fontId="16" fillId="0" borderId="15" xfId="2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 indent="1"/>
    </xf>
    <xf numFmtId="0" fontId="24" fillId="0" borderId="7" xfId="0" applyFont="1" applyBorder="1" applyAlignment="1">
      <alignment horizontal="center"/>
    </xf>
    <xf numFmtId="0" fontId="38" fillId="0" borderId="0" xfId="0" applyFont="1"/>
    <xf numFmtId="0" fontId="17" fillId="0" borderId="3" xfId="0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vertical="center" wrapText="1"/>
    </xf>
    <xf numFmtId="49" fontId="54" fillId="0" borderId="18" xfId="0" applyNumberFormat="1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3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 indent="2"/>
    </xf>
    <xf numFmtId="0" fontId="17" fillId="2" borderId="16" xfId="2" applyFont="1" applyFill="1" applyBorder="1" applyAlignment="1">
      <alignment horizontal="left" vertical="center" wrapText="1"/>
    </xf>
    <xf numFmtId="0" fontId="62" fillId="0" borderId="64" xfId="0" applyFont="1" applyBorder="1" applyAlignment="1">
      <alignment horizontal="right" vertical="center"/>
    </xf>
    <xf numFmtId="0" fontId="62" fillId="0" borderId="64" xfId="0" applyFont="1" applyBorder="1" applyAlignment="1">
      <alignment vertical="center"/>
    </xf>
    <xf numFmtId="0" fontId="62" fillId="0" borderId="64" xfId="6" applyFont="1" applyBorder="1" applyAlignment="1">
      <alignment horizontal="right" wrapText="1"/>
    </xf>
    <xf numFmtId="0" fontId="62" fillId="0" borderId="73" xfId="6" applyFont="1" applyBorder="1" applyAlignment="1">
      <alignment horizontal="right" wrapText="1"/>
    </xf>
    <xf numFmtId="0" fontId="62" fillId="0" borderId="67" xfId="0" applyFont="1" applyBorder="1" applyAlignment="1">
      <alignment horizontal="right" vertical="center"/>
    </xf>
    <xf numFmtId="0" fontId="62" fillId="0" borderId="63" xfId="6" applyFont="1" applyBorder="1" applyAlignment="1">
      <alignment horizontal="right" wrapText="1"/>
    </xf>
    <xf numFmtId="0" fontId="63" fillId="0" borderId="40" xfId="6" applyFont="1" applyBorder="1" applyAlignment="1">
      <alignment horizontal="left" wrapText="1"/>
    </xf>
    <xf numFmtId="0" fontId="63" fillId="0" borderId="41" xfId="6" applyFont="1" applyBorder="1" applyAlignment="1">
      <alignment wrapText="1"/>
    </xf>
    <xf numFmtId="0" fontId="62" fillId="0" borderId="67" xfId="6" applyFont="1" applyBorder="1" applyAlignment="1">
      <alignment horizontal="right" wrapText="1"/>
    </xf>
    <xf numFmtId="0" fontId="63" fillId="0" borderId="42" xfId="6" applyFont="1" applyBorder="1" applyAlignment="1">
      <alignment horizontal="left" wrapText="1"/>
    </xf>
    <xf numFmtId="0" fontId="63" fillId="0" borderId="0" xfId="6" applyFont="1" applyAlignment="1">
      <alignment wrapText="1"/>
    </xf>
    <xf numFmtId="0" fontId="63" fillId="0" borderId="64" xfId="6" applyFont="1" applyBorder="1" applyAlignment="1">
      <alignment horizontal="right" wrapText="1"/>
    </xf>
    <xf numFmtId="0" fontId="62" fillId="0" borderId="76" xfId="6" applyFont="1" applyBorder="1" applyAlignment="1">
      <alignment horizontal="right" wrapText="1"/>
    </xf>
    <xf numFmtId="0" fontId="62" fillId="0" borderId="64" xfId="6" applyFont="1" applyBorder="1" applyAlignment="1">
      <alignment wrapText="1"/>
    </xf>
    <xf numFmtId="0" fontId="62" fillId="0" borderId="80" xfId="6" applyFont="1" applyBorder="1" applyAlignment="1">
      <alignment horizontal="right" wrapText="1"/>
    </xf>
    <xf numFmtId="0" fontId="62" fillId="0" borderId="85" xfId="6" applyFont="1" applyBorder="1" applyAlignment="1">
      <alignment horizontal="right" wrapText="1"/>
    </xf>
    <xf numFmtId="0" fontId="62" fillId="0" borderId="86" xfId="6" applyFont="1" applyBorder="1" applyAlignment="1">
      <alignment horizontal="right" wrapText="1"/>
    </xf>
    <xf numFmtId="0" fontId="62" fillId="0" borderId="84" xfId="6" applyFont="1" applyBorder="1" applyAlignment="1">
      <alignment horizontal="right" wrapText="1"/>
    </xf>
    <xf numFmtId="0" fontId="62" fillId="0" borderId="89" xfId="6" applyFont="1" applyBorder="1" applyAlignment="1">
      <alignment horizontal="right" wrapText="1"/>
    </xf>
    <xf numFmtId="0" fontId="63" fillId="0" borderId="84" xfId="6" applyFont="1" applyBorder="1" applyAlignment="1">
      <alignment horizontal="right" wrapText="1"/>
    </xf>
    <xf numFmtId="0" fontId="62" fillId="0" borderId="94" xfId="6" applyFont="1" applyBorder="1" applyAlignment="1">
      <alignment horizontal="right" wrapText="1"/>
    </xf>
    <xf numFmtId="0" fontId="62" fillId="0" borderId="81" xfId="6" applyFont="1" applyBorder="1" applyAlignment="1">
      <alignment horizontal="right" wrapText="1"/>
    </xf>
    <xf numFmtId="0" fontId="62" fillId="0" borderId="85" xfId="5" applyFont="1" applyBorder="1" applyAlignment="1">
      <alignment horizontal="right" wrapText="1"/>
    </xf>
    <xf numFmtId="0" fontId="62" fillId="0" borderId="89" xfId="5" applyFont="1" applyBorder="1" applyAlignment="1">
      <alignment horizontal="right" wrapText="1"/>
    </xf>
    <xf numFmtId="0" fontId="62" fillId="0" borderId="81" xfId="5" applyFont="1" applyBorder="1" applyAlignment="1">
      <alignment horizontal="right" wrapText="1"/>
    </xf>
    <xf numFmtId="0" fontId="62" fillId="0" borderId="84" xfId="5" applyFont="1" applyBorder="1" applyAlignment="1">
      <alignment horizontal="right" wrapText="1"/>
    </xf>
    <xf numFmtId="0" fontId="62" fillId="6" borderId="65" xfId="5" applyFont="1" applyFill="1" applyBorder="1" applyAlignment="1">
      <alignment wrapText="1"/>
    </xf>
    <xf numFmtId="0" fontId="62" fillId="0" borderId="64" xfId="5" applyFont="1" applyBorder="1" applyAlignment="1">
      <alignment horizontal="right" wrapText="1"/>
    </xf>
    <xf numFmtId="0" fontId="62" fillId="0" borderId="67" xfId="5" applyFont="1" applyBorder="1" applyAlignment="1">
      <alignment horizontal="right" wrapText="1"/>
    </xf>
    <xf numFmtId="0" fontId="62" fillId="0" borderId="86" xfId="5" applyFont="1" applyBorder="1" applyAlignment="1">
      <alignment horizontal="right" wrapText="1"/>
    </xf>
    <xf numFmtId="0" fontId="44" fillId="6" borderId="78" xfId="5" applyFont="1" applyFill="1" applyBorder="1" applyAlignment="1">
      <alignment wrapText="1"/>
    </xf>
    <xf numFmtId="3" fontId="3" fillId="0" borderId="12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1" fontId="4" fillId="0" borderId="3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32" xfId="0" applyNumberFormat="1" applyFont="1" applyBorder="1" applyAlignment="1" applyProtection="1">
      <alignment horizontal="right" vertical="center"/>
      <protection locked="0"/>
    </xf>
    <xf numFmtId="49" fontId="3" fillId="2" borderId="27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 applyProtection="1">
      <alignment horizontal="right" vertical="center"/>
      <protection locked="0"/>
    </xf>
    <xf numFmtId="3" fontId="4" fillId="0" borderId="49" xfId="0" applyNumberFormat="1" applyFont="1" applyBorder="1" applyAlignment="1" applyProtection="1">
      <alignment horizontal="right" vertical="center"/>
      <protection locked="0"/>
    </xf>
    <xf numFmtId="0" fontId="49" fillId="0" borderId="4" xfId="3" applyFont="1" applyBorder="1" applyAlignment="1" applyProtection="1">
      <alignment vertical="center" wrapText="1"/>
      <protection locked="0"/>
    </xf>
    <xf numFmtId="0" fontId="49" fillId="0" borderId="0" xfId="3" applyFont="1" applyAlignment="1" applyProtection="1">
      <alignment vertical="center" wrapText="1"/>
      <protection locked="0"/>
    </xf>
    <xf numFmtId="0" fontId="49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0" fontId="1" fillId="0" borderId="0" xfId="3" applyFont="1" applyAlignment="1" applyProtection="1">
      <alignment vertical="center"/>
      <protection locked="0"/>
    </xf>
    <xf numFmtId="0" fontId="17" fillId="0" borderId="7" xfId="0" applyFont="1" applyBorder="1" applyAlignment="1">
      <alignment horizontal="left" vertical="center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31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7" fillId="3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center"/>
    </xf>
    <xf numFmtId="0" fontId="16" fillId="0" borderId="33" xfId="0" applyFont="1" applyBorder="1" applyAlignment="1" applyProtection="1">
      <alignment vertical="center"/>
      <protection locked="0"/>
    </xf>
    <xf numFmtId="0" fontId="16" fillId="0" borderId="49" xfId="0" applyFont="1" applyBorder="1" applyAlignment="1" applyProtection="1">
      <alignment vertical="center"/>
      <protection locked="0"/>
    </xf>
    <xf numFmtId="0" fontId="6" fillId="0" borderId="19" xfId="7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49" fontId="17" fillId="2" borderId="16" xfId="2" applyNumberFormat="1" applyFont="1" applyFill="1" applyBorder="1" applyAlignment="1">
      <alignment horizontal="left" vertical="center" wrapText="1"/>
    </xf>
    <xf numFmtId="3" fontId="16" fillId="2" borderId="14" xfId="7" applyNumberFormat="1" applyFont="1" applyFill="1" applyBorder="1" applyAlignment="1" applyProtection="1">
      <alignment horizontal="right" vertical="center"/>
      <protection locked="0"/>
    </xf>
    <xf numFmtId="3" fontId="16" fillId="2" borderId="21" xfId="7" applyNumberFormat="1" applyFont="1" applyFill="1" applyBorder="1" applyAlignment="1" applyProtection="1">
      <alignment horizontal="right" vertical="center"/>
      <protection locked="0"/>
    </xf>
    <xf numFmtId="3" fontId="16" fillId="2" borderId="19" xfId="7" applyNumberFormat="1" applyFont="1" applyFill="1" applyBorder="1" applyAlignment="1" applyProtection="1">
      <alignment horizontal="right" vertical="center"/>
      <protection locked="0"/>
    </xf>
    <xf numFmtId="3" fontId="16" fillId="2" borderId="32" xfId="7" applyNumberFormat="1" applyFont="1" applyFill="1" applyBorder="1" applyAlignment="1" applyProtection="1">
      <alignment horizontal="right" vertical="center"/>
      <protection locked="0"/>
    </xf>
    <xf numFmtId="3" fontId="16" fillId="0" borderId="14" xfId="7" applyNumberFormat="1" applyFont="1" applyBorder="1" applyAlignment="1" applyProtection="1">
      <alignment horizontal="right" vertical="center"/>
      <protection locked="0"/>
    </xf>
    <xf numFmtId="3" fontId="16" fillId="0" borderId="21" xfId="7" applyNumberFormat="1" applyFont="1" applyBorder="1" applyAlignment="1" applyProtection="1">
      <alignment horizontal="right" vertical="center"/>
      <protection locked="0"/>
    </xf>
    <xf numFmtId="3" fontId="16" fillId="0" borderId="19" xfId="7" applyNumberFormat="1" applyFont="1" applyBorder="1" applyAlignment="1" applyProtection="1">
      <alignment horizontal="right" vertical="center"/>
      <protection locked="0"/>
    </xf>
    <xf numFmtId="3" fontId="16" fillId="0" borderId="32" xfId="7" applyNumberFormat="1" applyFont="1" applyBorder="1" applyAlignment="1" applyProtection="1">
      <alignment horizontal="right" vertical="center"/>
      <protection locked="0"/>
    </xf>
    <xf numFmtId="3" fontId="16" fillId="4" borderId="12" xfId="7" applyNumberFormat="1" applyFont="1" applyFill="1" applyBorder="1" applyAlignment="1" applyProtection="1">
      <alignment horizontal="left" vertical="center"/>
      <protection locked="0"/>
    </xf>
    <xf numFmtId="3" fontId="16" fillId="4" borderId="30" xfId="7" applyNumberFormat="1" applyFont="1" applyFill="1" applyBorder="1" applyAlignment="1" applyProtection="1">
      <alignment horizontal="left" vertical="center"/>
      <protection locked="0"/>
    </xf>
    <xf numFmtId="3" fontId="16" fillId="4" borderId="18" xfId="7" applyNumberFormat="1" applyFont="1" applyFill="1" applyBorder="1" applyAlignment="1" applyProtection="1">
      <alignment horizontal="left" vertical="center"/>
      <protection locked="0"/>
    </xf>
    <xf numFmtId="3" fontId="16" fillId="4" borderId="31" xfId="7" applyNumberFormat="1" applyFont="1" applyFill="1" applyBorder="1" applyAlignment="1" applyProtection="1">
      <alignment horizontal="left" vertical="center"/>
      <protection locked="0"/>
    </xf>
    <xf numFmtId="3" fontId="16" fillId="0" borderId="16" xfId="7" applyNumberFormat="1" applyFont="1" applyBorder="1" applyAlignment="1" applyProtection="1">
      <alignment horizontal="right" vertical="center"/>
      <protection locked="0"/>
    </xf>
    <xf numFmtId="3" fontId="16" fillId="0" borderId="30" xfId="7" applyNumberFormat="1" applyFont="1" applyBorder="1" applyAlignment="1" applyProtection="1">
      <alignment horizontal="right" vertical="center"/>
      <protection locked="0"/>
    </xf>
    <xf numFmtId="3" fontId="16" fillId="0" borderId="12" xfId="7" applyNumberFormat="1" applyFont="1" applyBorder="1" applyAlignment="1" applyProtection="1">
      <alignment horizontal="right" vertical="center"/>
      <protection locked="0"/>
    </xf>
    <xf numFmtId="3" fontId="16" fillId="0" borderId="18" xfId="7" applyNumberFormat="1" applyFont="1" applyBorder="1" applyAlignment="1" applyProtection="1">
      <alignment horizontal="right" vertical="center"/>
      <protection locked="0"/>
    </xf>
    <xf numFmtId="3" fontId="16" fillId="0" borderId="31" xfId="7" applyNumberFormat="1" applyFont="1" applyBorder="1" applyAlignment="1" applyProtection="1">
      <alignment horizontal="right" vertical="center"/>
      <protection locked="0"/>
    </xf>
    <xf numFmtId="3" fontId="16" fillId="2" borderId="12" xfId="7" applyNumberFormat="1" applyFont="1" applyFill="1" applyBorder="1" applyAlignment="1" applyProtection="1">
      <alignment horizontal="right" vertical="center"/>
      <protection locked="0"/>
    </xf>
    <xf numFmtId="3" fontId="16" fillId="0" borderId="12" xfId="7" applyNumberFormat="1" applyFont="1" applyBorder="1" applyAlignment="1" applyProtection="1">
      <alignment horizontal="left" vertical="center"/>
      <protection locked="0"/>
    </xf>
    <xf numFmtId="3" fontId="16" fillId="0" borderId="30" xfId="7" applyNumberFormat="1" applyFont="1" applyBorder="1" applyAlignment="1" applyProtection="1">
      <alignment horizontal="left" vertical="center"/>
      <protection locked="0"/>
    </xf>
    <xf numFmtId="3" fontId="16" fillId="0" borderId="18" xfId="7" applyNumberFormat="1" applyFont="1" applyBorder="1" applyAlignment="1" applyProtection="1">
      <alignment horizontal="left" vertical="center"/>
      <protection locked="0"/>
    </xf>
    <xf numFmtId="3" fontId="16" fillId="0" borderId="31" xfId="7" applyNumberFormat="1" applyFont="1" applyBorder="1" applyAlignment="1" applyProtection="1">
      <alignment horizontal="left" vertical="center"/>
      <protection locked="0"/>
    </xf>
    <xf numFmtId="3" fontId="16" fillId="0" borderId="20" xfId="7" applyNumberFormat="1" applyFont="1" applyBorder="1" applyAlignment="1" applyProtection="1">
      <alignment horizontal="right" vertical="center"/>
      <protection locked="0"/>
    </xf>
    <xf numFmtId="3" fontId="16" fillId="0" borderId="33" xfId="7" applyNumberFormat="1" applyFont="1" applyBorder="1" applyAlignment="1" applyProtection="1">
      <alignment horizontal="right" vertical="center"/>
      <protection locked="0"/>
    </xf>
    <xf numFmtId="3" fontId="16" fillId="0" borderId="49" xfId="7" applyNumberFormat="1" applyFont="1" applyBorder="1" applyAlignment="1" applyProtection="1">
      <alignment horizontal="right" vertical="center"/>
      <protection locked="0"/>
    </xf>
    <xf numFmtId="0" fontId="17" fillId="2" borderId="12" xfId="2" applyFont="1" applyFill="1" applyBorder="1" applyAlignment="1">
      <alignment horizontal="left" vertical="center" wrapText="1"/>
    </xf>
    <xf numFmtId="0" fontId="17" fillId="2" borderId="5" xfId="7" applyFont="1" applyFill="1" applyBorder="1" applyAlignment="1">
      <alignment horizontal="left" vertical="center"/>
    </xf>
    <xf numFmtId="49" fontId="17" fillId="2" borderId="14" xfId="2" applyNumberFormat="1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indent="2"/>
    </xf>
    <xf numFmtId="0" fontId="17" fillId="0" borderId="62" xfId="0" applyFont="1" applyBorder="1" applyAlignment="1">
      <alignment horizontal="left" vertical="center" indent="3"/>
    </xf>
    <xf numFmtId="2" fontId="54" fillId="0" borderId="18" xfId="0" applyNumberFormat="1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0" fontId="17" fillId="0" borderId="18" xfId="0" quotePrefix="1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vertical="center" wrapText="1"/>
    </xf>
    <xf numFmtId="0" fontId="65" fillId="5" borderId="98" xfId="6" applyFont="1" applyFill="1" applyBorder="1" applyAlignment="1" applyProtection="1">
      <alignment horizontal="center" vertical="top"/>
      <protection locked="0"/>
    </xf>
    <xf numFmtId="0" fontId="63" fillId="0" borderId="40" xfId="6" applyFont="1" applyBorder="1" applyAlignment="1">
      <alignment horizontal="left"/>
    </xf>
    <xf numFmtId="0" fontId="63" fillId="0" borderId="42" xfId="6" applyFont="1" applyBorder="1" applyAlignment="1">
      <alignment horizontal="left"/>
    </xf>
    <xf numFmtId="0" fontId="63" fillId="0" borderId="68" xfId="6" applyFont="1" applyBorder="1" applyAlignment="1">
      <alignment horizontal="left" wrapText="1"/>
    </xf>
    <xf numFmtId="0" fontId="63" fillId="0" borderId="70" xfId="6" applyFont="1" applyBorder="1" applyAlignment="1">
      <alignment horizontal="left" wrapText="1"/>
    </xf>
    <xf numFmtId="0" fontId="63" fillId="0" borderId="43" xfId="6" applyFont="1" applyBorder="1" applyAlignment="1">
      <alignment horizontal="left" wrapText="1"/>
    </xf>
    <xf numFmtId="0" fontId="63" fillId="0" borderId="104" xfId="6" applyFont="1" applyBorder="1" applyAlignment="1">
      <alignment horizontal="left" wrapText="1"/>
    </xf>
    <xf numFmtId="0" fontId="63" fillId="0" borderId="106" xfId="6" applyFont="1" applyBorder="1" applyAlignment="1">
      <alignment horizontal="left" wrapText="1"/>
    </xf>
    <xf numFmtId="0" fontId="63" fillId="0" borderId="75" xfId="6" applyFont="1" applyBorder="1" applyAlignment="1">
      <alignment horizontal="left" wrapText="1"/>
    </xf>
    <xf numFmtId="0" fontId="63" fillId="0" borderId="77" xfId="6" applyFont="1" applyBorder="1" applyAlignment="1">
      <alignment horizontal="left" wrapText="1"/>
    </xf>
    <xf numFmtId="0" fontId="63" fillId="0" borderId="79" xfId="6" applyFont="1" applyBorder="1" applyAlignment="1">
      <alignment horizontal="left" wrapText="1"/>
    </xf>
    <xf numFmtId="0" fontId="63" fillId="0" borderId="82" xfId="6" applyFont="1" applyBorder="1" applyAlignment="1">
      <alignment horizontal="left" wrapText="1"/>
    </xf>
    <xf numFmtId="0" fontId="63" fillId="0" borderId="87" xfId="6" applyFont="1" applyBorder="1" applyAlignment="1">
      <alignment horizontal="left" wrapText="1"/>
    </xf>
    <xf numFmtId="0" fontId="63" fillId="0" borderId="71" xfId="6" applyFont="1" applyBorder="1" applyAlignment="1">
      <alignment horizontal="left" wrapText="1"/>
    </xf>
    <xf numFmtId="0" fontId="63" fillId="0" borderId="90" xfId="6" applyFont="1" applyBorder="1" applyAlignment="1">
      <alignment horizontal="left" wrapText="1"/>
    </xf>
    <xf numFmtId="0" fontId="63" fillId="0" borderId="92" xfId="6" applyFont="1" applyBorder="1" applyAlignment="1">
      <alignment horizontal="left" wrapText="1"/>
    </xf>
    <xf numFmtId="0" fontId="63" fillId="0" borderId="96" xfId="6" applyFont="1" applyBorder="1" applyAlignment="1">
      <alignment horizontal="left" wrapText="1"/>
    </xf>
    <xf numFmtId="0" fontId="63" fillId="0" borderId="68" xfId="5" applyFont="1" applyBorder="1" applyAlignment="1">
      <alignment horizontal="left" wrapText="1"/>
    </xf>
    <xf numFmtId="0" fontId="63" fillId="0" borderId="87" xfId="5" applyFont="1" applyBorder="1" applyAlignment="1">
      <alignment horizontal="left" wrapText="1"/>
    </xf>
    <xf numFmtId="0" fontId="63" fillId="0" borderId="71" xfId="5" applyFont="1" applyBorder="1" applyAlignment="1">
      <alignment horizontal="left" wrapText="1"/>
    </xf>
    <xf numFmtId="0" fontId="63" fillId="0" borderId="92" xfId="5" applyFont="1" applyBorder="1" applyAlignment="1">
      <alignment horizontal="left" wrapText="1"/>
    </xf>
    <xf numFmtId="0" fontId="63" fillId="0" borderId="42" xfId="5" applyFont="1" applyBorder="1" applyAlignment="1">
      <alignment horizontal="left" wrapText="1"/>
    </xf>
    <xf numFmtId="0" fontId="63" fillId="0" borderId="40" xfId="5" applyFont="1" applyBorder="1" applyAlignment="1">
      <alignment horizontal="left" wrapText="1"/>
    </xf>
    <xf numFmtId="0" fontId="63" fillId="0" borderId="43" xfId="5" applyFont="1" applyBorder="1" applyAlignment="1">
      <alignment horizontal="left" wrapText="1"/>
    </xf>
    <xf numFmtId="0" fontId="63" fillId="0" borderId="70" xfId="5" applyFont="1" applyBorder="1" applyAlignment="1">
      <alignment horizontal="left" wrapText="1"/>
    </xf>
    <xf numFmtId="0" fontId="63" fillId="0" borderId="70" xfId="5" applyFont="1" applyBorder="1" applyAlignment="1">
      <alignment wrapText="1"/>
    </xf>
    <xf numFmtId="0" fontId="63" fillId="0" borderId="82" xfId="5" applyFont="1" applyBorder="1" applyAlignment="1">
      <alignment wrapText="1"/>
    </xf>
    <xf numFmtId="0" fontId="63" fillId="0" borderId="71" xfId="5" applyFont="1" applyBorder="1" applyAlignment="1">
      <alignment wrapText="1"/>
    </xf>
    <xf numFmtId="0" fontId="63" fillId="0" borderId="0" xfId="0" applyFont="1" applyAlignment="1">
      <alignment vertical="center"/>
    </xf>
    <xf numFmtId="0" fontId="65" fillId="5" borderId="99" xfId="6" applyFont="1" applyFill="1" applyBorder="1" applyAlignment="1" applyProtection="1">
      <alignment horizontal="center" vertical="top"/>
      <protection locked="0"/>
    </xf>
    <xf numFmtId="0" fontId="63" fillId="0" borderId="41" xfId="6" applyFont="1" applyBorder="1" applyAlignment="1">
      <alignment horizontal="left"/>
    </xf>
    <xf numFmtId="0" fontId="63" fillId="0" borderId="0" xfId="6" applyFont="1" applyAlignment="1">
      <alignment horizontal="left"/>
    </xf>
    <xf numFmtId="0" fontId="63" fillId="0" borderId="69" xfId="6" applyFont="1" applyBorder="1" applyAlignment="1">
      <alignment wrapText="1"/>
    </xf>
    <xf numFmtId="0" fontId="63" fillId="0" borderId="1" xfId="6" applyFont="1" applyBorder="1" applyAlignment="1">
      <alignment wrapText="1"/>
    </xf>
    <xf numFmtId="0" fontId="63" fillId="0" borderId="0" xfId="6" applyFont="1" applyAlignment="1">
      <alignment horizontal="left" wrapText="1"/>
    </xf>
    <xf numFmtId="0" fontId="63" fillId="0" borderId="34" xfId="6" applyFont="1" applyBorder="1" applyAlignment="1">
      <alignment wrapText="1"/>
    </xf>
    <xf numFmtId="0" fontId="63" fillId="0" borderId="9" xfId="6" applyFont="1" applyBorder="1" applyAlignment="1">
      <alignment wrapText="1"/>
    </xf>
    <xf numFmtId="0" fontId="63" fillId="0" borderId="74" xfId="6" applyFont="1" applyBorder="1" applyAlignment="1">
      <alignment wrapText="1"/>
    </xf>
    <xf numFmtId="0" fontId="63" fillId="0" borderId="83" xfId="6" applyFont="1" applyBorder="1" applyAlignment="1">
      <alignment wrapText="1"/>
    </xf>
    <xf numFmtId="0" fontId="63" fillId="0" borderId="88" xfId="6" applyFont="1" applyBorder="1" applyAlignment="1">
      <alignment wrapText="1"/>
    </xf>
    <xf numFmtId="0" fontId="63" fillId="0" borderId="72" xfId="6" applyFont="1" applyBorder="1" applyAlignment="1">
      <alignment wrapText="1"/>
    </xf>
    <xf numFmtId="0" fontId="63" fillId="0" borderId="91" xfId="6" applyFont="1" applyBorder="1" applyAlignment="1">
      <alignment wrapText="1"/>
    </xf>
    <xf numFmtId="0" fontId="63" fillId="0" borderId="93" xfId="6" applyFont="1" applyBorder="1" applyAlignment="1">
      <alignment wrapText="1"/>
    </xf>
    <xf numFmtId="0" fontId="63" fillId="0" borderId="97" xfId="6" applyFont="1" applyBorder="1" applyAlignment="1">
      <alignment wrapText="1"/>
    </xf>
    <xf numFmtId="0" fontId="63" fillId="0" borderId="69" xfId="5" applyFont="1" applyBorder="1" applyAlignment="1">
      <alignment wrapText="1"/>
    </xf>
    <xf numFmtId="0" fontId="63" fillId="0" borderId="88" xfId="5" applyFont="1" applyBorder="1" applyAlignment="1">
      <alignment wrapText="1"/>
    </xf>
    <xf numFmtId="0" fontId="63" fillId="0" borderId="72" xfId="5" applyFont="1" applyBorder="1" applyAlignment="1">
      <alignment wrapText="1"/>
    </xf>
    <xf numFmtId="0" fontId="63" fillId="0" borderId="93" xfId="5" applyFont="1" applyBorder="1" applyAlignment="1">
      <alignment wrapText="1"/>
    </xf>
    <xf numFmtId="0" fontId="63" fillId="0" borderId="1" xfId="5" applyFont="1" applyBorder="1" applyAlignment="1">
      <alignment wrapText="1"/>
    </xf>
    <xf numFmtId="0" fontId="63" fillId="0" borderId="83" xfId="5" applyFont="1" applyBorder="1" applyAlignment="1">
      <alignment wrapText="1"/>
    </xf>
    <xf numFmtId="0" fontId="63" fillId="0" borderId="0" xfId="5" applyFont="1" applyAlignment="1">
      <alignment wrapText="1"/>
    </xf>
    <xf numFmtId="0" fontId="63" fillId="0" borderId="74" xfId="5" applyFont="1" applyBorder="1" applyAlignment="1">
      <alignment wrapText="1"/>
    </xf>
    <xf numFmtId="0" fontId="63" fillId="0" borderId="41" xfId="5" applyFont="1" applyBorder="1" applyAlignment="1">
      <alignment wrapText="1"/>
    </xf>
    <xf numFmtId="0" fontId="63" fillId="0" borderId="67" xfId="0" applyFont="1" applyBorder="1" applyAlignment="1">
      <alignment horizontal="right" vertical="center"/>
    </xf>
    <xf numFmtId="0" fontId="63" fillId="0" borderId="64" xfId="0" applyFont="1" applyBorder="1" applyAlignment="1">
      <alignment horizontal="right" vertical="center"/>
    </xf>
    <xf numFmtId="0" fontId="63" fillId="0" borderId="73" xfId="6" applyFont="1" applyBorder="1" applyAlignment="1">
      <alignment horizontal="right" wrapText="1"/>
    </xf>
    <xf numFmtId="0" fontId="63" fillId="0" borderId="105" xfId="6" applyFont="1" applyBorder="1" applyAlignment="1">
      <alignment horizontal="right" wrapText="1"/>
    </xf>
    <xf numFmtId="0" fontId="63" fillId="0" borderId="67" xfId="6" applyFont="1" applyBorder="1" applyAlignment="1">
      <alignment horizontal="right" wrapText="1"/>
    </xf>
    <xf numFmtId="0" fontId="63" fillId="0" borderId="76" xfId="6" applyFont="1" applyBorder="1" applyAlignment="1">
      <alignment horizontal="right" wrapText="1"/>
    </xf>
    <xf numFmtId="0" fontId="63" fillId="0" borderId="78" xfId="6" applyFont="1" applyBorder="1" applyAlignment="1">
      <alignment horizontal="right" wrapText="1"/>
    </xf>
    <xf numFmtId="0" fontId="63" fillId="0" borderId="81" xfId="6" applyFont="1" applyBorder="1" applyAlignment="1">
      <alignment horizontal="right" wrapText="1"/>
    </xf>
    <xf numFmtId="0" fontId="63" fillId="0" borderId="89" xfId="6" applyFont="1" applyBorder="1" applyAlignment="1">
      <alignment horizontal="right" wrapText="1"/>
    </xf>
    <xf numFmtId="0" fontId="63" fillId="0" borderId="85" xfId="6" applyFont="1" applyBorder="1" applyAlignment="1">
      <alignment horizontal="right" wrapText="1"/>
    </xf>
    <xf numFmtId="0" fontId="63" fillId="0" borderId="86" xfId="6" applyFont="1" applyBorder="1" applyAlignment="1">
      <alignment horizontal="right" wrapText="1"/>
    </xf>
    <xf numFmtId="0" fontId="63" fillId="0" borderId="94" xfId="6" applyFont="1" applyBorder="1" applyAlignment="1">
      <alignment horizontal="right" wrapText="1"/>
    </xf>
    <xf numFmtId="0" fontId="63" fillId="0" borderId="94" xfId="6" applyFont="1" applyBorder="1" applyAlignment="1">
      <alignment wrapText="1"/>
    </xf>
    <xf numFmtId="0" fontId="63" fillId="0" borderId="89" xfId="6" applyFont="1" applyBorder="1" applyAlignment="1">
      <alignment wrapText="1"/>
    </xf>
    <xf numFmtId="0" fontId="63" fillId="0" borderId="95" xfId="6" applyFont="1" applyBorder="1" applyAlignment="1">
      <alignment horizontal="right" wrapText="1"/>
    </xf>
    <xf numFmtId="0" fontId="63" fillId="0" borderId="89" xfId="0" applyFont="1" applyBorder="1" applyAlignment="1">
      <alignment horizontal="right" vertical="center"/>
    </xf>
    <xf numFmtId="0" fontId="63" fillId="0" borderId="73" xfId="0" applyFont="1" applyBorder="1" applyAlignment="1">
      <alignment horizontal="right" vertical="center"/>
    </xf>
    <xf numFmtId="0" fontId="63" fillId="0" borderId="66" xfId="6" applyFont="1" applyBorder="1" applyAlignment="1">
      <alignment horizontal="right" wrapText="1"/>
    </xf>
    <xf numFmtId="0" fontId="63" fillId="0" borderId="81" xfId="5" applyFont="1" applyBorder="1" applyAlignment="1">
      <alignment horizontal="right" wrapText="1"/>
    </xf>
    <xf numFmtId="0" fontId="63" fillId="0" borderId="89" xfId="5" applyFont="1" applyBorder="1" applyAlignment="1">
      <alignment horizontal="right" wrapText="1"/>
    </xf>
    <xf numFmtId="0" fontId="63" fillId="0" borderId="85" xfId="5" applyFont="1" applyBorder="1" applyAlignment="1">
      <alignment horizontal="right" wrapText="1"/>
    </xf>
    <xf numFmtId="0" fontId="63" fillId="0" borderId="94" xfId="5" applyFont="1" applyBorder="1" applyAlignment="1">
      <alignment horizontal="right" wrapText="1"/>
    </xf>
    <xf numFmtId="0" fontId="63" fillId="0" borderId="86" xfId="5" applyFont="1" applyBorder="1" applyAlignment="1">
      <alignment horizontal="right" wrapText="1"/>
    </xf>
    <xf numFmtId="0" fontId="63" fillId="0" borderId="84" xfId="5" applyFont="1" applyBorder="1" applyAlignment="1">
      <alignment horizontal="right" wrapText="1"/>
    </xf>
    <xf numFmtId="0" fontId="63" fillId="0" borderId="64" xfId="5" applyFont="1" applyBorder="1" applyAlignment="1">
      <alignment horizontal="right" wrapText="1"/>
    </xf>
    <xf numFmtId="0" fontId="63" fillId="0" borderId="73" xfId="5" applyFont="1" applyBorder="1" applyAlignment="1">
      <alignment horizontal="right" wrapText="1"/>
    </xf>
    <xf numFmtId="0" fontId="63" fillId="0" borderId="67" xfId="5" applyFont="1" applyBorder="1" applyAlignment="1">
      <alignment horizontal="right" wrapText="1"/>
    </xf>
    <xf numFmtId="0" fontId="63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1" xfId="7" applyFont="1" applyBorder="1" applyAlignment="1">
      <alignment horizontal="left" vertical="center"/>
    </xf>
    <xf numFmtId="0" fontId="3" fillId="0" borderId="19" xfId="7" applyFont="1" applyBorder="1" applyAlignment="1" applyProtection="1">
      <alignment vertical="center"/>
      <protection locked="0"/>
    </xf>
    <xf numFmtId="0" fontId="49" fillId="0" borderId="18" xfId="7" applyFont="1" applyBorder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16" fillId="0" borderId="24" xfId="2" quotePrefix="1" applyFont="1" applyBorder="1" applyAlignment="1">
      <alignment horizontal="center" vertical="center"/>
    </xf>
    <xf numFmtId="0" fontId="16" fillId="0" borderId="14" xfId="2" quotePrefix="1" applyFont="1" applyBorder="1" applyAlignment="1">
      <alignment horizontal="center" vertical="center"/>
    </xf>
    <xf numFmtId="0" fontId="16" fillId="0" borderId="16" xfId="2" quotePrefix="1" applyFont="1" applyBorder="1" applyAlignment="1">
      <alignment horizontal="center" vertical="center"/>
    </xf>
    <xf numFmtId="0" fontId="16" fillId="0" borderId="3" xfId="2" quotePrefix="1" applyFont="1" applyBorder="1" applyAlignment="1">
      <alignment horizontal="center" vertical="center"/>
    </xf>
    <xf numFmtId="0" fontId="1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2" borderId="23" xfId="2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6" fillId="0" borderId="0" xfId="0" applyFont="1"/>
    <xf numFmtId="0" fontId="17" fillId="0" borderId="23" xfId="0" applyFont="1" applyBorder="1" applyAlignment="1">
      <alignment horizontal="center" vertical="center"/>
    </xf>
    <xf numFmtId="0" fontId="8" fillId="0" borderId="0" xfId="7" quotePrefix="1" applyFont="1" applyProtection="1">
      <protection locked="0"/>
    </xf>
    <xf numFmtId="0" fontId="4" fillId="0" borderId="16" xfId="0" applyFont="1" applyBorder="1"/>
    <xf numFmtId="0" fontId="23" fillId="0" borderId="23" xfId="0" quotePrefix="1" applyFont="1" applyBorder="1" applyAlignment="1">
      <alignment horizontal="center" vertical="center"/>
    </xf>
    <xf numFmtId="0" fontId="4" fillId="0" borderId="17" xfId="0" applyFont="1" applyBorder="1"/>
    <xf numFmtId="0" fontId="17" fillId="0" borderId="3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4" fillId="2" borderId="38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3" fillId="0" borderId="23" xfId="0" applyFont="1" applyBorder="1" applyAlignment="1">
      <alignment horizontal="center"/>
    </xf>
    <xf numFmtId="0" fontId="53" fillId="0" borderId="4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17" fillId="0" borderId="14" xfId="0" applyNumberFormat="1" applyFont="1" applyBorder="1" applyAlignment="1">
      <alignment horizontal="left" vertical="top" wrapText="1"/>
    </xf>
    <xf numFmtId="49" fontId="54" fillId="0" borderId="14" xfId="0" applyNumberFormat="1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center"/>
    </xf>
    <xf numFmtId="49" fontId="54" fillId="0" borderId="12" xfId="0" applyNumberFormat="1" applyFont="1" applyBorder="1" applyAlignment="1">
      <alignment horizontal="left" vertical="top" wrapText="1"/>
    </xf>
    <xf numFmtId="49" fontId="17" fillId="0" borderId="19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14" xfId="0" quotePrefix="1" applyNumberFormat="1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top"/>
    </xf>
    <xf numFmtId="49" fontId="17" fillId="0" borderId="3" xfId="0" applyNumberFormat="1" applyFont="1" applyBorder="1" applyAlignment="1">
      <alignment horizontal="left" vertical="top" wrapText="1"/>
    </xf>
    <xf numFmtId="49" fontId="54" fillId="0" borderId="16" xfId="0" applyNumberFormat="1" applyFont="1" applyBorder="1" applyAlignment="1">
      <alignment horizontal="left" vertical="top" wrapText="1"/>
    </xf>
    <xf numFmtId="49" fontId="17" fillId="0" borderId="23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top"/>
    </xf>
    <xf numFmtId="49" fontId="17" fillId="0" borderId="19" xfId="0" applyNumberFormat="1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 indent="1"/>
    </xf>
    <xf numFmtId="0" fontId="55" fillId="0" borderId="38" xfId="0" applyFont="1" applyBorder="1" applyAlignment="1">
      <alignment horizontal="center"/>
    </xf>
    <xf numFmtId="0" fontId="3" fillId="0" borderId="18" xfId="7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3" xfId="0" quotePrefix="1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2"/>
    </xf>
    <xf numFmtId="3" fontId="4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7" fillId="0" borderId="3" xfId="0" applyFont="1" applyBorder="1" applyAlignment="1">
      <alignment horizontal="left" vertical="center" wrapText="1" indent="2"/>
    </xf>
    <xf numFmtId="0" fontId="17" fillId="0" borderId="1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15" xfId="0" quotePrefix="1" applyFont="1" applyBorder="1" applyAlignment="1">
      <alignment horizontal="left" vertical="center" wrapText="1" indent="1"/>
    </xf>
    <xf numFmtId="0" fontId="16" fillId="0" borderId="14" xfId="2" applyFont="1" applyBorder="1" applyAlignment="1">
      <alignment horizontal="left" vertical="center" wrapText="1" indent="2"/>
    </xf>
    <xf numFmtId="0" fontId="16" fillId="0" borderId="14" xfId="2" applyFont="1" applyBorder="1" applyAlignment="1">
      <alignment horizontal="left" vertical="center" wrapText="1" indent="3"/>
    </xf>
    <xf numFmtId="0" fontId="8" fillId="0" borderId="14" xfId="2" applyFont="1" applyBorder="1" applyAlignment="1">
      <alignment horizontal="left" vertical="center" wrapText="1" indent="2"/>
    </xf>
    <xf numFmtId="0" fontId="17" fillId="0" borderId="3" xfId="0" quotePrefix="1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left" vertical="center" wrapText="1" indent="1"/>
    </xf>
    <xf numFmtId="0" fontId="17" fillId="0" borderId="61" xfId="0" applyFont="1" applyBorder="1" applyAlignment="1">
      <alignment horizontal="left" vertical="center" wrapText="1"/>
    </xf>
    <xf numFmtId="0" fontId="24" fillId="0" borderId="0" xfId="0" quotePrefix="1" applyFont="1" applyAlignment="1">
      <alignment horizontal="left" vertical="top"/>
    </xf>
    <xf numFmtId="49" fontId="3" fillId="0" borderId="2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left" vertical="top"/>
    </xf>
    <xf numFmtId="49" fontId="54" fillId="0" borderId="35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/>
    </xf>
    <xf numFmtId="0" fontId="22" fillId="0" borderId="9" xfId="0" applyFont="1" applyBorder="1"/>
    <xf numFmtId="0" fontId="22" fillId="0" borderId="9" xfId="0" applyFont="1" applyBorder="1" applyAlignment="1">
      <alignment horizontal="center"/>
    </xf>
    <xf numFmtId="0" fontId="22" fillId="0" borderId="59" xfId="0" applyFont="1" applyBorder="1"/>
    <xf numFmtId="0" fontId="3" fillId="0" borderId="107" xfId="0" applyFont="1" applyBorder="1" applyAlignment="1">
      <alignment horizontal="center"/>
    </xf>
    <xf numFmtId="0" fontId="3" fillId="0" borderId="13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3" fontId="16" fillId="2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31" xfId="0" applyNumberFormat="1" applyFont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>
      <alignment horizontal="left" vertical="top"/>
    </xf>
    <xf numFmtId="49" fontId="3" fillId="0" borderId="25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2" xfId="2" applyNumberFormat="1" applyFont="1" applyBorder="1" applyAlignment="1">
      <alignment vertical="center"/>
    </xf>
    <xf numFmtId="0" fontId="17" fillId="0" borderId="14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7" fillId="0" borderId="0" xfId="7" applyFont="1" applyAlignment="1">
      <alignment horizontal="left"/>
    </xf>
    <xf numFmtId="0" fontId="17" fillId="0" borderId="16" xfId="2" applyFont="1" applyBorder="1" applyAlignment="1">
      <alignment horizontal="left" vertical="center"/>
    </xf>
    <xf numFmtId="0" fontId="17" fillId="0" borderId="12" xfId="2" applyFont="1" applyBorder="1" applyAlignment="1">
      <alignment vertical="center"/>
    </xf>
    <xf numFmtId="0" fontId="17" fillId="0" borderId="12" xfId="2" applyFont="1" applyBorder="1" applyAlignment="1">
      <alignment horizontal="left" vertical="center"/>
    </xf>
    <xf numFmtId="0" fontId="54" fillId="0" borderId="14" xfId="2" applyFont="1" applyBorder="1" applyAlignment="1">
      <alignment horizontal="left" vertical="center"/>
    </xf>
    <xf numFmtId="0" fontId="72" fillId="0" borderId="12" xfId="2" applyFont="1" applyBorder="1" applyAlignment="1">
      <alignment horizontal="left" vertical="center" wrapText="1"/>
    </xf>
    <xf numFmtId="0" fontId="72" fillId="0" borderId="16" xfId="2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vertical="center" wrapText="1"/>
    </xf>
    <xf numFmtId="0" fontId="17" fillId="0" borderId="12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/>
    </xf>
    <xf numFmtId="0" fontId="73" fillId="0" borderId="0" xfId="7" applyFont="1" applyAlignment="1" applyProtection="1">
      <alignment horizontal="left"/>
      <protection locked="0"/>
    </xf>
    <xf numFmtId="0" fontId="74" fillId="0" borderId="10" xfId="1" applyFont="1" applyBorder="1"/>
    <xf numFmtId="0" fontId="75" fillId="0" borderId="9" xfId="1" applyFont="1" applyBorder="1" applyAlignment="1">
      <alignment horizontal="left"/>
    </xf>
    <xf numFmtId="0" fontId="74" fillId="0" borderId="9" xfId="1" applyFont="1" applyBorder="1"/>
    <xf numFmtId="0" fontId="74" fillId="0" borderId="22" xfId="1" applyFont="1" applyBorder="1"/>
    <xf numFmtId="0" fontId="74" fillId="0" borderId="0" xfId="1" applyFont="1"/>
    <xf numFmtId="0" fontId="75" fillId="0" borderId="7" xfId="1" applyFont="1" applyBorder="1" applyAlignment="1">
      <alignment horizontal="center"/>
    </xf>
    <xf numFmtId="0" fontId="76" fillId="0" borderId="0" xfId="1" applyFont="1" applyAlignment="1">
      <alignment horizontal="center"/>
    </xf>
    <xf numFmtId="0" fontId="75" fillId="0" borderId="0" xfId="1" applyFont="1" applyAlignment="1">
      <alignment horizontal="left"/>
    </xf>
    <xf numFmtId="0" fontId="81" fillId="0" borderId="0" xfId="1" applyFont="1" applyAlignment="1">
      <alignment horizontal="left"/>
    </xf>
    <xf numFmtId="0" fontId="75" fillId="0" borderId="21" xfId="1" applyFont="1" applyBorder="1" applyAlignment="1">
      <alignment horizontal="centerContinuous"/>
    </xf>
    <xf numFmtId="0" fontId="74" fillId="0" borderId="21" xfId="1" applyFont="1" applyBorder="1"/>
    <xf numFmtId="0" fontId="74" fillId="0" borderId="39" xfId="1" applyFont="1" applyBorder="1"/>
    <xf numFmtId="0" fontId="75" fillId="0" borderId="27" xfId="1" applyFont="1" applyBorder="1" applyAlignment="1">
      <alignment horizontal="center" vertical="center"/>
    </xf>
    <xf numFmtId="0" fontId="75" fillId="0" borderId="4" xfId="1" applyFont="1" applyBorder="1" applyAlignment="1">
      <alignment horizontal="center" vertical="center"/>
    </xf>
    <xf numFmtId="0" fontId="82" fillId="0" borderId="0" xfId="0" applyFont="1"/>
    <xf numFmtId="0" fontId="74" fillId="0" borderId="24" xfId="1" applyFont="1" applyBorder="1"/>
    <xf numFmtId="0" fontId="74" fillId="0" borderId="3" xfId="1" applyFont="1" applyBorder="1"/>
    <xf numFmtId="0" fontId="74" fillId="0" borderId="45" xfId="1" applyFont="1" applyBorder="1"/>
    <xf numFmtId="0" fontId="74" fillId="0" borderId="46" xfId="1" applyFont="1" applyBorder="1"/>
    <xf numFmtId="0" fontId="74" fillId="0" borderId="109" xfId="1" applyFont="1" applyBorder="1"/>
    <xf numFmtId="0" fontId="75" fillId="0" borderId="5" xfId="1" applyFont="1" applyBorder="1" applyAlignment="1">
      <alignment horizontal="center" vertical="center"/>
    </xf>
    <xf numFmtId="0" fontId="75" fillId="0" borderId="2" xfId="1" applyFont="1" applyBorder="1" applyAlignment="1">
      <alignment horizontal="center" vertical="center"/>
    </xf>
    <xf numFmtId="0" fontId="75" fillId="0" borderId="8" xfId="1" applyFont="1" applyBorder="1" applyAlignment="1">
      <alignment horizontal="center" vertical="center"/>
    </xf>
    <xf numFmtId="0" fontId="83" fillId="0" borderId="53" xfId="1" applyFont="1" applyBorder="1" applyAlignment="1">
      <alignment horizontal="left" vertical="center" wrapText="1"/>
    </xf>
    <xf numFmtId="0" fontId="83" fillId="0" borderId="12" xfId="1" applyFont="1" applyBorder="1" applyAlignment="1">
      <alignment horizontal="center" vertical="center" wrapText="1"/>
    </xf>
    <xf numFmtId="0" fontId="83" fillId="0" borderId="31" xfId="1" applyFont="1" applyBorder="1" applyAlignment="1">
      <alignment vertical="center" wrapText="1"/>
    </xf>
    <xf numFmtId="0" fontId="83" fillId="0" borderId="31" xfId="1" applyFont="1" applyBorder="1" applyAlignment="1">
      <alignment horizontal="left" vertical="center" wrapText="1"/>
    </xf>
    <xf numFmtId="0" fontId="75" fillId="0" borderId="0" xfId="1" applyFont="1" applyAlignment="1">
      <alignment horizontal="center"/>
    </xf>
    <xf numFmtId="0" fontId="75" fillId="0" borderId="35" xfId="1" applyFont="1" applyBorder="1" applyAlignment="1">
      <alignment horizontal="center" vertical="center" wrapText="1"/>
    </xf>
    <xf numFmtId="0" fontId="75" fillId="0" borderId="3" xfId="1" applyFont="1" applyBorder="1" applyAlignment="1">
      <alignment horizontal="center"/>
    </xf>
    <xf numFmtId="0" fontId="74" fillId="0" borderId="8" xfId="1" applyFont="1" applyBorder="1"/>
    <xf numFmtId="0" fontId="75" fillId="0" borderId="108" xfId="1" applyFont="1" applyBorder="1" applyAlignment="1">
      <alignment horizontal="center" vertical="center" wrapText="1"/>
    </xf>
    <xf numFmtId="0" fontId="74" fillId="0" borderId="36" xfId="1" applyFont="1" applyBorder="1"/>
    <xf numFmtId="49" fontId="89" fillId="0" borderId="45" xfId="1" applyNumberFormat="1" applyFont="1" applyBorder="1" applyAlignment="1">
      <alignment horizontal="left" vertical="center"/>
    </xf>
    <xf numFmtId="0" fontId="89" fillId="0" borderId="111" xfId="1" applyFont="1" applyBorder="1" applyAlignment="1">
      <alignment horizontal="center" vertical="center"/>
    </xf>
    <xf numFmtId="0" fontId="89" fillId="0" borderId="55" xfId="1" applyFont="1" applyBorder="1" applyAlignment="1">
      <alignment horizontal="left" vertical="center"/>
    </xf>
    <xf numFmtId="2" fontId="87" fillId="0" borderId="9" xfId="1" applyNumberFormat="1" applyFont="1" applyBorder="1" applyAlignment="1">
      <alignment horizontal="center" vertical="top"/>
    </xf>
    <xf numFmtId="0" fontId="87" fillId="3" borderId="60" xfId="1" applyFont="1" applyFill="1" applyBorder="1" applyAlignment="1">
      <alignment horizontal="center" vertical="top"/>
    </xf>
    <xf numFmtId="0" fontId="87" fillId="3" borderId="109" xfId="1" applyFont="1" applyFill="1" applyBorder="1" applyAlignment="1">
      <alignment horizontal="center" vertical="top"/>
    </xf>
    <xf numFmtId="0" fontId="89" fillId="0" borderId="10" xfId="1" applyFont="1" applyBorder="1" applyAlignment="1">
      <alignment horizontal="left" vertical="top" wrapText="1"/>
    </xf>
    <xf numFmtId="0" fontId="74" fillId="0" borderId="28" xfId="1" applyFont="1" applyBorder="1"/>
    <xf numFmtId="49" fontId="89" fillId="0" borderId="5" xfId="1" applyNumberFormat="1" applyFont="1" applyBorder="1" applyAlignment="1">
      <alignment horizontal="left" vertical="center"/>
    </xf>
    <xf numFmtId="0" fontId="89" fillId="0" borderId="12" xfId="1" applyFont="1" applyBorder="1" applyAlignment="1">
      <alignment horizontal="center" vertical="center"/>
    </xf>
    <xf numFmtId="0" fontId="89" fillId="0" borderId="31" xfId="1" applyFont="1" applyBorder="1" applyAlignment="1">
      <alignment horizontal="left" vertical="center" wrapText="1" indent="1"/>
    </xf>
    <xf numFmtId="2" fontId="87" fillId="0" borderId="30" xfId="1" applyNumberFormat="1" applyFont="1" applyBorder="1" applyAlignment="1">
      <alignment horizontal="center" vertical="top"/>
    </xf>
    <xf numFmtId="0" fontId="87" fillId="3" borderId="3" xfId="1" applyFont="1" applyFill="1" applyBorder="1" applyAlignment="1">
      <alignment horizontal="center" vertical="top"/>
    </xf>
    <xf numFmtId="0" fontId="87" fillId="3" borderId="8" xfId="1" applyFont="1" applyFill="1" applyBorder="1" applyAlignment="1">
      <alignment horizontal="center" vertical="top"/>
    </xf>
    <xf numFmtId="0" fontId="89" fillId="0" borderId="37" xfId="1" applyFont="1" applyBorder="1" applyAlignment="1">
      <alignment horizontal="left" vertical="top" wrapText="1"/>
    </xf>
    <xf numFmtId="2" fontId="87" fillId="3" borderId="8" xfId="1" applyNumberFormat="1" applyFont="1" applyFill="1" applyBorder="1" applyAlignment="1">
      <alignment horizontal="center" vertical="top"/>
    </xf>
    <xf numFmtId="0" fontId="74" fillId="0" borderId="53" xfId="1" applyFont="1" applyBorder="1"/>
    <xf numFmtId="0" fontId="89" fillId="0" borderId="31" xfId="1" applyFont="1" applyBorder="1" applyAlignment="1">
      <alignment horizontal="left" vertical="center" indent="2"/>
    </xf>
    <xf numFmtId="2" fontId="87" fillId="0" borderId="36" xfId="1" applyNumberFormat="1" applyFont="1" applyBorder="1" applyAlignment="1">
      <alignment horizontal="center" vertical="top"/>
    </xf>
    <xf numFmtId="2" fontId="89" fillId="3" borderId="8" xfId="1" applyNumberFormat="1" applyFont="1" applyFill="1" applyBorder="1" applyAlignment="1">
      <alignment horizontal="center" vertical="top"/>
    </xf>
    <xf numFmtId="2" fontId="89" fillId="0" borderId="12" xfId="1" applyNumberFormat="1" applyFont="1" applyBorder="1" applyAlignment="1">
      <alignment horizontal="center" vertical="center"/>
    </xf>
    <xf numFmtId="0" fontId="89" fillId="0" borderId="32" xfId="1" applyFont="1" applyBorder="1" applyAlignment="1">
      <alignment horizontal="left" vertical="center" indent="2"/>
    </xf>
    <xf numFmtId="2" fontId="87" fillId="0" borderId="38" xfId="1" applyNumberFormat="1" applyFont="1" applyBorder="1" applyAlignment="1">
      <alignment horizontal="center" vertical="top"/>
    </xf>
    <xf numFmtId="0" fontId="89" fillId="0" borderId="25" xfId="1" applyFont="1" applyBorder="1" applyAlignment="1">
      <alignment horizontal="left" vertical="top" wrapText="1"/>
    </xf>
    <xf numFmtId="0" fontId="89" fillId="0" borderId="31" xfId="1" applyFont="1" applyBorder="1" applyAlignment="1">
      <alignment horizontal="left" vertical="center" indent="1"/>
    </xf>
    <xf numFmtId="2" fontId="87" fillId="0" borderId="21" xfId="1" applyNumberFormat="1" applyFont="1" applyBorder="1" applyAlignment="1">
      <alignment horizontal="center" vertical="top"/>
    </xf>
    <xf numFmtId="2" fontId="89" fillId="0" borderId="37" xfId="1" applyNumberFormat="1" applyFont="1" applyBorder="1" applyAlignment="1">
      <alignment horizontal="left" vertical="top" wrapText="1"/>
    </xf>
    <xf numFmtId="0" fontId="89" fillId="0" borderId="31" xfId="1" applyFont="1" applyBorder="1" applyAlignment="1">
      <alignment horizontal="left" vertical="center" indent="3"/>
    </xf>
    <xf numFmtId="2" fontId="89" fillId="0" borderId="25" xfId="1" applyNumberFormat="1" applyFont="1" applyBorder="1" applyAlignment="1">
      <alignment horizontal="left" vertical="top" wrapText="1"/>
    </xf>
    <xf numFmtId="0" fontId="91" fillId="0" borderId="31" xfId="0" applyFont="1" applyBorder="1" applyAlignment="1">
      <alignment horizontal="left" vertical="center" indent="3"/>
    </xf>
    <xf numFmtId="0" fontId="74" fillId="0" borderId="53" xfId="1" applyFont="1" applyBorder="1" applyAlignment="1">
      <alignment wrapText="1"/>
    </xf>
    <xf numFmtId="49" fontId="89" fillId="0" borderId="7" xfId="1" applyNumberFormat="1" applyFont="1" applyBorder="1" applyAlignment="1">
      <alignment horizontal="left" vertical="center"/>
    </xf>
    <xf numFmtId="0" fontId="89" fillId="0" borderId="31" xfId="1" applyFont="1" applyBorder="1" applyAlignment="1">
      <alignment horizontal="left" vertical="center" indent="4"/>
    </xf>
    <xf numFmtId="0" fontId="89" fillId="3" borderId="8" xfId="1" applyFont="1" applyFill="1" applyBorder="1" applyAlignment="1">
      <alignment horizontal="center" vertical="top"/>
    </xf>
    <xf numFmtId="0" fontId="74" fillId="0" borderId="53" xfId="1" applyFont="1" applyBorder="1" applyAlignment="1">
      <alignment vertical="top"/>
    </xf>
    <xf numFmtId="49" fontId="89" fillId="0" borderId="11" xfId="1" applyNumberFormat="1" applyFont="1" applyBorder="1" applyAlignment="1">
      <alignment horizontal="left" vertical="center"/>
    </xf>
    <xf numFmtId="0" fontId="89" fillId="0" borderId="20" xfId="1" applyFont="1" applyBorder="1" applyAlignment="1">
      <alignment horizontal="center" vertical="center"/>
    </xf>
    <xf numFmtId="0" fontId="89" fillId="0" borderId="49" xfId="1" applyFont="1" applyBorder="1" applyAlignment="1">
      <alignment horizontal="left" vertical="center" indent="3"/>
    </xf>
    <xf numFmtId="2" fontId="87" fillId="0" borderId="112" xfId="1" applyNumberFormat="1" applyFont="1" applyBorder="1" applyAlignment="1">
      <alignment horizontal="center" vertical="top"/>
    </xf>
    <xf numFmtId="0" fontId="87" fillId="3" borderId="15" xfId="1" applyFont="1" applyFill="1" applyBorder="1" applyAlignment="1">
      <alignment horizontal="center" vertical="top"/>
    </xf>
    <xf numFmtId="0" fontId="89" fillId="3" borderId="108" xfId="1" applyFont="1" applyFill="1" applyBorder="1" applyAlignment="1">
      <alignment horizontal="center" vertical="top"/>
    </xf>
    <xf numFmtId="0" fontId="89" fillId="0" borderId="113" xfId="1" applyFont="1" applyBorder="1" applyAlignment="1">
      <alignment horizontal="left" vertical="top" wrapText="1"/>
    </xf>
    <xf numFmtId="49" fontId="89" fillId="0" borderId="114" xfId="1" applyNumberFormat="1" applyFont="1" applyBorder="1" applyAlignment="1">
      <alignment horizontal="left" vertical="center"/>
    </xf>
    <xf numFmtId="0" fontId="89" fillId="0" borderId="115" xfId="1" applyFont="1" applyBorder="1" applyAlignment="1">
      <alignment horizontal="center" vertical="center"/>
    </xf>
    <xf numFmtId="0" fontId="89" fillId="0" borderId="116" xfId="1" applyFont="1" applyBorder="1" applyAlignment="1">
      <alignment horizontal="left" vertical="center"/>
    </xf>
    <xf numFmtId="2" fontId="87" fillId="0" borderId="110" xfId="1" applyNumberFormat="1" applyFont="1" applyBorder="1" applyAlignment="1">
      <alignment horizontal="center" vertical="top"/>
    </xf>
    <xf numFmtId="0" fontId="89" fillId="0" borderId="55" xfId="1" applyFont="1" applyBorder="1" applyAlignment="1">
      <alignment horizontal="center" vertical="top"/>
    </xf>
    <xf numFmtId="0" fontId="89" fillId="0" borderId="117" xfId="1" applyFont="1" applyBorder="1" applyAlignment="1">
      <alignment horizontal="left" vertical="top" wrapText="1"/>
    </xf>
    <xf numFmtId="0" fontId="89" fillId="0" borderId="55" xfId="1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center"/>
    </xf>
    <xf numFmtId="0" fontId="89" fillId="0" borderId="118" xfId="1" applyFont="1" applyBorder="1" applyAlignment="1">
      <alignment horizontal="left" vertical="center"/>
    </xf>
    <xf numFmtId="2" fontId="87" fillId="0" borderId="7" xfId="1" applyNumberFormat="1" applyFont="1" applyBorder="1" applyAlignment="1">
      <alignment horizontal="center" vertical="top"/>
    </xf>
    <xf numFmtId="0" fontId="89" fillId="0" borderId="8" xfId="1" applyFont="1" applyBorder="1" applyAlignment="1">
      <alignment horizontal="center" vertical="top"/>
    </xf>
    <xf numFmtId="0" fontId="89" fillId="0" borderId="7" xfId="1" applyFont="1" applyBorder="1" applyAlignment="1">
      <alignment horizontal="left" vertical="top" wrapText="1"/>
    </xf>
    <xf numFmtId="0" fontId="89" fillId="0" borderId="32" xfId="1" applyFont="1" applyBorder="1" applyAlignment="1">
      <alignment horizontal="left" vertical="top" wrapText="1"/>
    </xf>
    <xf numFmtId="0" fontId="89" fillId="0" borderId="119" xfId="1" applyFont="1" applyBorder="1" applyAlignment="1">
      <alignment horizontal="left" vertical="center" indent="1"/>
    </xf>
    <xf numFmtId="2" fontId="89" fillId="0" borderId="27" xfId="1" applyNumberFormat="1" applyFont="1" applyBorder="1" applyAlignment="1">
      <alignment horizontal="center" vertical="top"/>
    </xf>
    <xf numFmtId="165" fontId="89" fillId="0" borderId="31" xfId="1" applyNumberFormat="1" applyFont="1" applyBorder="1" applyAlignment="1">
      <alignment horizontal="center" vertical="top"/>
    </xf>
    <xf numFmtId="0" fontId="89" fillId="0" borderId="28" xfId="1" applyFont="1" applyBorder="1" applyAlignment="1">
      <alignment horizontal="left" vertical="top" wrapText="1"/>
    </xf>
    <xf numFmtId="0" fontId="89" fillId="0" borderId="31" xfId="1" applyFont="1" applyBorder="1" applyAlignment="1">
      <alignment horizontal="left" vertical="top" wrapText="1"/>
    </xf>
    <xf numFmtId="0" fontId="89" fillId="0" borderId="8" xfId="1" applyFont="1" applyBorder="1" applyAlignment="1">
      <alignment horizontal="center" vertical="center"/>
    </xf>
    <xf numFmtId="0" fontId="89" fillId="0" borderId="120" xfId="1" applyFont="1" applyBorder="1" applyAlignment="1">
      <alignment horizontal="left" vertical="center"/>
    </xf>
    <xf numFmtId="2" fontId="89" fillId="0" borderId="5" xfId="1" applyNumberFormat="1" applyFont="1" applyBorder="1" applyAlignment="1">
      <alignment horizontal="center" vertical="top"/>
    </xf>
    <xf numFmtId="166" fontId="89" fillId="0" borderId="35" xfId="1" applyNumberFormat="1" applyFont="1" applyBorder="1" applyAlignment="1">
      <alignment horizontal="left" vertical="top" wrapText="1"/>
    </xf>
    <xf numFmtId="0" fontId="89" fillId="0" borderId="32" xfId="1" applyFont="1" applyBorder="1" applyAlignment="1">
      <alignment horizontal="center" vertical="center"/>
    </xf>
    <xf numFmtId="0" fontId="89" fillId="0" borderId="121" xfId="1" applyFont="1" applyBorder="1" applyAlignment="1">
      <alignment horizontal="left" vertical="center"/>
    </xf>
    <xf numFmtId="2" fontId="89" fillId="0" borderId="6" xfId="1" applyNumberFormat="1" applyFont="1" applyBorder="1" applyAlignment="1">
      <alignment horizontal="center" vertical="top"/>
    </xf>
    <xf numFmtId="0" fontId="89" fillId="0" borderId="32" xfId="1" applyFont="1" applyBorder="1" applyAlignment="1">
      <alignment horizontal="center" vertical="top"/>
    </xf>
    <xf numFmtId="0" fontId="89" fillId="0" borderId="35" xfId="1" applyFont="1" applyBorder="1" applyAlignment="1">
      <alignment horizontal="left" vertical="top" wrapText="1"/>
    </xf>
    <xf numFmtId="0" fontId="89" fillId="0" borderId="54" xfId="1" applyFont="1" applyBorder="1" applyAlignment="1">
      <alignment horizontal="center" vertical="center"/>
    </xf>
    <xf numFmtId="0" fontId="89" fillId="0" borderId="122" xfId="1" applyFont="1" applyBorder="1" applyAlignment="1">
      <alignment horizontal="left" vertical="center"/>
    </xf>
    <xf numFmtId="0" fontId="87" fillId="3" borderId="14" xfId="1" applyFont="1" applyFill="1" applyBorder="1" applyAlignment="1">
      <alignment horizontal="center" vertical="top"/>
    </xf>
    <xf numFmtId="2" fontId="89" fillId="0" borderId="32" xfId="1" applyNumberFormat="1" applyFont="1" applyBorder="1" applyAlignment="1">
      <alignment horizontal="left" vertical="top" wrapText="1"/>
    </xf>
    <xf numFmtId="0" fontId="89" fillId="0" borderId="2" xfId="1" applyFont="1" applyBorder="1" applyAlignment="1">
      <alignment horizontal="center" vertical="center"/>
    </xf>
    <xf numFmtId="0" fontId="89" fillId="0" borderId="7" xfId="1" applyFont="1" applyBorder="1" applyAlignment="1">
      <alignment horizontal="left" vertical="center"/>
    </xf>
    <xf numFmtId="49" fontId="89" fillId="0" borderId="10" xfId="1" applyNumberFormat="1" applyFont="1" applyBorder="1" applyAlignment="1">
      <alignment horizontal="left" vertical="center"/>
    </xf>
    <xf numFmtId="0" fontId="89" fillId="0" borderId="51" xfId="1" applyFont="1" applyBorder="1" applyAlignment="1">
      <alignment horizontal="center" vertical="center"/>
    </xf>
    <xf numFmtId="2" fontId="89" fillId="0" borderId="53" xfId="1" applyNumberFormat="1" applyFont="1" applyBorder="1" applyAlignment="1">
      <alignment horizontal="center" vertical="top"/>
    </xf>
    <xf numFmtId="0" fontId="87" fillId="3" borderId="12" xfId="1" applyFont="1" applyFill="1" applyBorder="1" applyAlignment="1">
      <alignment horizontal="center" vertical="top"/>
    </xf>
    <xf numFmtId="0" fontId="89" fillId="0" borderId="31" xfId="1" applyFont="1" applyBorder="1" applyAlignment="1">
      <alignment horizontal="center" vertical="top"/>
    </xf>
    <xf numFmtId="2" fontId="89" fillId="0" borderId="31" xfId="1" applyNumberFormat="1" applyFont="1" applyBorder="1" applyAlignment="1">
      <alignment horizontal="left" vertical="top" wrapText="1"/>
    </xf>
    <xf numFmtId="0" fontId="89" fillId="0" borderId="19" xfId="1" applyFont="1" applyBorder="1" applyAlignment="1">
      <alignment horizontal="center" vertical="center"/>
    </xf>
    <xf numFmtId="0" fontId="89" fillId="0" borderId="120" xfId="1" applyFont="1" applyBorder="1" applyAlignment="1">
      <alignment horizontal="left" vertical="center" indent="1"/>
    </xf>
    <xf numFmtId="0" fontId="89" fillId="0" borderId="122" xfId="1" applyFont="1" applyBorder="1" applyAlignment="1">
      <alignment horizontal="left" vertical="center" indent="1"/>
    </xf>
    <xf numFmtId="2" fontId="89" fillId="0" borderId="29" xfId="1" applyNumberFormat="1" applyFont="1" applyBorder="1" applyAlignment="1">
      <alignment horizontal="center" vertical="top"/>
    </xf>
    <xf numFmtId="0" fontId="89" fillId="0" borderId="108" xfId="1" applyFont="1" applyBorder="1" applyAlignment="1">
      <alignment horizontal="center" vertical="top"/>
    </xf>
    <xf numFmtId="2" fontId="89" fillId="0" borderId="8" xfId="1" applyNumberFormat="1" applyFont="1" applyBorder="1" applyAlignment="1">
      <alignment horizontal="left" vertical="top" wrapText="1"/>
    </xf>
    <xf numFmtId="2" fontId="87" fillId="0" borderId="110" xfId="1" quotePrefix="1" applyNumberFormat="1" applyFont="1" applyBorder="1" applyAlignment="1">
      <alignment horizontal="center" vertical="top"/>
    </xf>
    <xf numFmtId="0" fontId="89" fillId="0" borderId="110" xfId="1" applyFont="1" applyBorder="1" applyAlignment="1">
      <alignment horizontal="left" vertical="top" wrapText="1"/>
    </xf>
    <xf numFmtId="2" fontId="87" fillId="0" borderId="27" xfId="1" applyNumberFormat="1" applyFont="1" applyBorder="1" applyAlignment="1">
      <alignment horizontal="center" vertical="top"/>
    </xf>
    <xf numFmtId="0" fontId="89" fillId="0" borderId="35" xfId="1" applyFont="1" applyBorder="1" applyAlignment="1">
      <alignment horizontal="center" vertical="top"/>
    </xf>
    <xf numFmtId="2" fontId="87" fillId="0" borderId="5" xfId="1" applyNumberFormat="1" applyFont="1" applyBorder="1" applyAlignment="1">
      <alignment horizontal="center" vertical="top"/>
    </xf>
    <xf numFmtId="0" fontId="89" fillId="0" borderId="121" xfId="1" applyFont="1" applyBorder="1" applyAlignment="1">
      <alignment horizontal="left" vertical="center" indent="1"/>
    </xf>
    <xf numFmtId="2" fontId="87" fillId="0" borderId="6" xfId="1" applyNumberFormat="1" applyFont="1" applyBorder="1" applyAlignment="1">
      <alignment horizontal="center" vertical="top"/>
    </xf>
    <xf numFmtId="0" fontId="89" fillId="0" borderId="120" xfId="1" applyFont="1" applyBorder="1" applyAlignment="1">
      <alignment horizontal="left" vertical="center" indent="2"/>
    </xf>
    <xf numFmtId="0" fontId="89" fillId="0" borderId="121" xfId="1" applyFont="1" applyBorder="1" applyAlignment="1">
      <alignment horizontal="left" vertical="center" indent="2"/>
    </xf>
    <xf numFmtId="0" fontId="89" fillId="0" borderId="6" xfId="1" applyFont="1" applyBorder="1" applyAlignment="1">
      <alignment horizontal="left" vertical="top" wrapText="1"/>
    </xf>
    <xf numFmtId="2" fontId="87" fillId="0" borderId="25" xfId="1" applyNumberFormat="1" applyFont="1" applyBorder="1" applyAlignment="1">
      <alignment horizontal="center" vertical="top"/>
    </xf>
    <xf numFmtId="49" fontId="89" fillId="0" borderId="29" xfId="1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89" fillId="0" borderId="122" xfId="1" applyFont="1" applyBorder="1" applyAlignment="1">
      <alignment horizontal="left" vertical="center" indent="2"/>
    </xf>
    <xf numFmtId="2" fontId="87" fillId="0" borderId="11" xfId="1" applyNumberFormat="1" applyFont="1" applyBorder="1" applyAlignment="1">
      <alignment horizontal="center" vertical="top" wrapText="1"/>
    </xf>
    <xf numFmtId="0" fontId="87" fillId="3" borderId="15" xfId="1" applyFont="1" applyFill="1" applyBorder="1" applyAlignment="1">
      <alignment horizontal="center" vertical="top" wrapText="1"/>
    </xf>
    <xf numFmtId="0" fontId="89" fillId="0" borderId="108" xfId="1" applyFont="1" applyBorder="1" applyAlignment="1">
      <alignment horizontal="center" vertical="top" wrapText="1"/>
    </xf>
    <xf numFmtId="0" fontId="89" fillId="0" borderId="11" xfId="1" applyFont="1" applyBorder="1" applyAlignment="1">
      <alignment horizontal="left" vertical="top" wrapText="1"/>
    </xf>
    <xf numFmtId="0" fontId="89" fillId="0" borderId="49" xfId="1" applyFont="1" applyBorder="1" applyAlignment="1">
      <alignment horizontal="left" vertical="top" wrapText="1"/>
    </xf>
    <xf numFmtId="0" fontId="89" fillId="0" borderId="19" xfId="1" applyFont="1" applyBorder="1" applyAlignment="1">
      <alignment horizontal="center" vertical="top"/>
    </xf>
    <xf numFmtId="2" fontId="87" fillId="0" borderId="28" xfId="1" applyNumberFormat="1" applyFont="1" applyBorder="1" applyAlignment="1">
      <alignment horizontal="center" vertical="top"/>
    </xf>
    <xf numFmtId="0" fontId="74" fillId="0" borderId="16" xfId="1" applyFont="1" applyBorder="1" applyAlignment="1">
      <alignment vertical="top"/>
    </xf>
    <xf numFmtId="0" fontId="74" fillId="0" borderId="14" xfId="1" applyFont="1" applyBorder="1" applyAlignment="1">
      <alignment vertical="top"/>
    </xf>
    <xf numFmtId="0" fontId="74" fillId="0" borderId="0" xfId="1" applyFont="1" applyAlignment="1">
      <alignment vertical="top"/>
    </xf>
    <xf numFmtId="0" fontId="87" fillId="0" borderId="14" xfId="1" applyFont="1" applyBorder="1" applyAlignment="1">
      <alignment horizontal="center" vertical="top"/>
    </xf>
    <xf numFmtId="0" fontId="89" fillId="0" borderId="53" xfId="1" applyFont="1" applyBorder="1" applyAlignment="1">
      <alignment horizontal="left" vertical="top" wrapText="1"/>
    </xf>
    <xf numFmtId="0" fontId="87" fillId="0" borderId="2" xfId="1" applyFont="1" applyBorder="1" applyAlignment="1">
      <alignment horizontal="center" vertical="top"/>
    </xf>
    <xf numFmtId="0" fontId="89" fillId="0" borderId="123" xfId="1" applyFont="1" applyBorder="1" applyAlignment="1">
      <alignment horizontal="left" vertical="center"/>
    </xf>
    <xf numFmtId="2" fontId="87" fillId="3" borderId="110" xfId="1" applyNumberFormat="1" applyFont="1" applyFill="1" applyBorder="1" applyAlignment="1">
      <alignment horizontal="center" vertical="top"/>
    </xf>
    <xf numFmtId="0" fontId="87" fillId="3" borderId="51" xfId="1" applyFont="1" applyFill="1" applyBorder="1" applyAlignment="1">
      <alignment horizontal="center" vertical="top"/>
    </xf>
    <xf numFmtId="0" fontId="89" fillId="0" borderId="23" xfId="1" applyFont="1" applyBorder="1" applyAlignment="1">
      <alignment horizontal="center" vertical="top"/>
    </xf>
    <xf numFmtId="2" fontId="87" fillId="0" borderId="37" xfId="1" applyNumberFormat="1" applyFont="1" applyBorder="1" applyAlignment="1">
      <alignment horizontal="center" vertical="top"/>
    </xf>
    <xf numFmtId="0" fontId="89" fillId="0" borderId="12" xfId="1" applyFont="1" applyBorder="1" applyAlignment="1">
      <alignment horizontal="center" vertical="top"/>
    </xf>
    <xf numFmtId="0" fontId="74" fillId="0" borderId="53" xfId="1" applyFont="1" applyBorder="1" applyAlignment="1">
      <alignment horizontal="left" vertical="top"/>
    </xf>
    <xf numFmtId="0" fontId="74" fillId="0" borderId="53" xfId="1" applyFont="1" applyBorder="1" applyAlignment="1">
      <alignment horizontal="left" vertical="center"/>
    </xf>
    <xf numFmtId="0" fontId="89" fillId="0" borderId="121" xfId="1" applyFont="1" applyBorder="1" applyAlignment="1">
      <alignment horizontal="left" vertical="center" indent="3"/>
    </xf>
    <xf numFmtId="2" fontId="87" fillId="0" borderId="7" xfId="1" applyNumberFormat="1" applyFont="1" applyBorder="1" applyAlignment="1">
      <alignment horizontal="center" vertical="top" wrapText="1"/>
    </xf>
    <xf numFmtId="0" fontId="87" fillId="0" borderId="16" xfId="1" applyFont="1" applyBorder="1" applyAlignment="1">
      <alignment horizontal="center" vertical="top"/>
    </xf>
    <xf numFmtId="0" fontId="89" fillId="0" borderId="8" xfId="1" applyFont="1" applyBorder="1" applyAlignment="1">
      <alignment horizontal="center" vertical="top" wrapText="1"/>
    </xf>
    <xf numFmtId="0" fontId="89" fillId="0" borderId="120" xfId="1" quotePrefix="1" applyFont="1" applyBorder="1" applyAlignment="1">
      <alignment horizontal="left" vertical="center" wrapText="1" indent="1"/>
    </xf>
    <xf numFmtId="49" fontId="87" fillId="0" borderId="18" xfId="1" applyNumberFormat="1" applyFont="1" applyBorder="1" applyAlignment="1">
      <alignment horizontal="center" vertical="top"/>
    </xf>
    <xf numFmtId="49" fontId="89" fillId="0" borderId="31" xfId="1" applyNumberFormat="1" applyFont="1" applyBorder="1" applyAlignment="1">
      <alignment horizontal="center" vertical="top"/>
    </xf>
    <xf numFmtId="49" fontId="89" fillId="0" borderId="19" xfId="1" applyNumberFormat="1" applyFont="1" applyBorder="1" applyAlignment="1">
      <alignment horizontal="center" vertical="top"/>
    </xf>
    <xf numFmtId="49" fontId="89" fillId="0" borderId="32" xfId="1" applyNumberFormat="1" applyFont="1" applyBorder="1" applyAlignment="1">
      <alignment horizontal="center" vertical="top"/>
    </xf>
    <xf numFmtId="0" fontId="89" fillId="0" borderId="121" xfId="1" quotePrefix="1" applyFont="1" applyBorder="1" applyAlignment="1">
      <alignment horizontal="left" vertical="center" indent="2"/>
    </xf>
    <xf numFmtId="49" fontId="89" fillId="0" borderId="2" xfId="1" applyNumberFormat="1" applyFont="1" applyBorder="1" applyAlignment="1">
      <alignment horizontal="center" vertical="top"/>
    </xf>
    <xf numFmtId="49" fontId="89" fillId="0" borderId="8" xfId="1" applyNumberFormat="1" applyFont="1" applyBorder="1" applyAlignment="1">
      <alignment horizontal="center" vertical="top"/>
    </xf>
    <xf numFmtId="2" fontId="87" fillId="3" borderId="37" xfId="1" applyNumberFormat="1" applyFont="1" applyFill="1" applyBorder="1" applyAlignment="1">
      <alignment horizontal="center" vertical="top"/>
    </xf>
    <xf numFmtId="0" fontId="87" fillId="3" borderId="18" xfId="1" applyFont="1" applyFill="1" applyBorder="1" applyAlignment="1">
      <alignment horizontal="center" vertical="top"/>
    </xf>
    <xf numFmtId="0" fontId="89" fillId="0" borderId="2" xfId="1" applyFont="1" applyBorder="1" applyAlignment="1">
      <alignment horizontal="center" vertical="top"/>
    </xf>
    <xf numFmtId="0" fontId="89" fillId="0" borderId="120" xfId="1" applyFont="1" applyBorder="1" applyAlignment="1">
      <alignment horizontal="left" vertical="center" wrapText="1" indent="2"/>
    </xf>
    <xf numFmtId="0" fontId="89" fillId="0" borderId="18" xfId="1" applyFont="1" applyBorder="1" applyAlignment="1">
      <alignment horizontal="center" vertical="top"/>
    </xf>
    <xf numFmtId="2" fontId="87" fillId="0" borderId="11" xfId="1" applyNumberFormat="1" applyFont="1" applyBorder="1" applyAlignment="1">
      <alignment horizontal="center" vertical="top"/>
    </xf>
    <xf numFmtId="0" fontId="89" fillId="0" borderId="33" xfId="1" applyFont="1" applyBorder="1" applyAlignment="1">
      <alignment horizontal="center" vertical="top"/>
    </xf>
    <xf numFmtId="0" fontId="89" fillId="0" borderId="49" xfId="1" applyFont="1" applyBorder="1" applyAlignment="1">
      <alignment horizontal="center" vertical="top"/>
    </xf>
    <xf numFmtId="2" fontId="87" fillId="3" borderId="45" xfId="1" applyNumberFormat="1" applyFont="1" applyFill="1" applyBorder="1" applyAlignment="1">
      <alignment horizontal="center" vertical="top" wrapText="1"/>
    </xf>
    <xf numFmtId="0" fontId="87" fillId="3" borderId="60" xfId="1" applyFont="1" applyFill="1" applyBorder="1" applyAlignment="1">
      <alignment horizontal="center" vertical="top" wrapText="1"/>
    </xf>
    <xf numFmtId="0" fontId="89" fillId="0" borderId="109" xfId="1" applyFont="1" applyBorder="1" applyAlignment="1">
      <alignment horizontal="center" vertical="top" wrapText="1"/>
    </xf>
    <xf numFmtId="0" fontId="89" fillId="3" borderId="45" xfId="1" applyFont="1" applyFill="1" applyBorder="1" applyAlignment="1">
      <alignment horizontal="left" vertical="top" wrapText="1"/>
    </xf>
    <xf numFmtId="2" fontId="87" fillId="3" borderId="5" xfId="1" applyNumberFormat="1" applyFont="1" applyFill="1" applyBorder="1" applyAlignment="1">
      <alignment horizontal="center" vertical="top"/>
    </xf>
    <xf numFmtId="0" fontId="89" fillId="3" borderId="5" xfId="1" applyFont="1" applyFill="1" applyBorder="1" applyAlignment="1">
      <alignment horizontal="left" vertical="top" wrapText="1"/>
    </xf>
    <xf numFmtId="0" fontId="89" fillId="0" borderId="124" xfId="1" applyFont="1" applyBorder="1" applyAlignment="1">
      <alignment horizontal="left" vertical="center" indent="1"/>
    </xf>
    <xf numFmtId="0" fontId="89" fillId="0" borderId="120" xfId="1" applyFont="1" applyBorder="1" applyAlignment="1">
      <alignment horizontal="left" vertical="center" indent="3"/>
    </xf>
    <xf numFmtId="2" fontId="87" fillId="3" borderId="29" xfId="1" applyNumberFormat="1" applyFont="1" applyFill="1" applyBorder="1" applyAlignment="1">
      <alignment horizontal="center" vertical="top"/>
    </xf>
    <xf numFmtId="0" fontId="89" fillId="3" borderId="29" xfId="1" applyFont="1" applyFill="1" applyBorder="1" applyAlignment="1">
      <alignment horizontal="left" vertical="top" wrapText="1"/>
    </xf>
    <xf numFmtId="2" fontId="89" fillId="0" borderId="49" xfId="1" applyNumberFormat="1" applyFont="1" applyBorder="1" applyAlignment="1">
      <alignment horizontal="left" vertical="top" wrapText="1"/>
    </xf>
    <xf numFmtId="0" fontId="89" fillId="3" borderId="11" xfId="1" applyFont="1" applyFill="1" applyBorder="1" applyAlignment="1">
      <alignment horizontal="left" vertical="top" wrapText="1"/>
    </xf>
    <xf numFmtId="0" fontId="89" fillId="0" borderId="55" xfId="1" applyFont="1" applyBorder="1" applyAlignment="1">
      <alignment horizontal="center" vertical="top" wrapText="1"/>
    </xf>
    <xf numFmtId="2" fontId="87" fillId="3" borderId="5" xfId="1" applyNumberFormat="1" applyFont="1" applyFill="1" applyBorder="1" applyAlignment="1">
      <alignment horizontal="center" vertical="top" wrapText="1"/>
    </xf>
    <xf numFmtId="0" fontId="87" fillId="3" borderId="3" xfId="1" applyFont="1" applyFill="1" applyBorder="1" applyAlignment="1">
      <alignment horizontal="center" vertical="top" wrapText="1"/>
    </xf>
    <xf numFmtId="0" fontId="89" fillId="0" borderId="31" xfId="1" applyFont="1" applyBorder="1" applyAlignment="1">
      <alignment horizontal="center" vertical="top" wrapText="1"/>
    </xf>
    <xf numFmtId="0" fontId="87" fillId="0" borderId="31" xfId="1" applyFont="1" applyBorder="1" applyAlignment="1">
      <alignment horizontal="center" vertical="top" wrapText="1"/>
    </xf>
    <xf numFmtId="0" fontId="89" fillId="0" borderId="120" xfId="1" quotePrefix="1" applyFont="1" applyBorder="1" applyAlignment="1">
      <alignment horizontal="left" vertical="center" indent="2"/>
    </xf>
    <xf numFmtId="0" fontId="89" fillId="0" borderId="121" xfId="1" applyFont="1" applyBorder="1" applyAlignment="1">
      <alignment horizontal="left" vertical="center" wrapText="1" indent="2"/>
    </xf>
    <xf numFmtId="0" fontId="89" fillId="0" borderId="122" xfId="1" applyFont="1" applyBorder="1" applyAlignment="1">
      <alignment horizontal="left" vertical="center" wrapText="1" indent="1"/>
    </xf>
    <xf numFmtId="2" fontId="87" fillId="3" borderId="29" xfId="1" applyNumberFormat="1" applyFont="1" applyFill="1" applyBorder="1" applyAlignment="1">
      <alignment horizontal="center" vertical="top" wrapText="1"/>
    </xf>
    <xf numFmtId="0" fontId="87" fillId="0" borderId="49" xfId="1" applyFont="1" applyBorder="1" applyAlignment="1">
      <alignment horizontal="center" vertical="top" wrapText="1"/>
    </xf>
    <xf numFmtId="0" fontId="75" fillId="0" borderId="0" xfId="1" applyFont="1" applyAlignment="1">
      <alignment horizontal="left" vertical="top"/>
    </xf>
    <xf numFmtId="0" fontId="74" fillId="0" borderId="0" xfId="1" applyFont="1" applyAlignment="1">
      <alignment horizontal="left" vertical="top"/>
    </xf>
    <xf numFmtId="0" fontId="75" fillId="0" borderId="0" xfId="1" quotePrefix="1" applyFont="1" applyAlignment="1">
      <alignment horizontal="left" vertical="top" wrapText="1"/>
    </xf>
    <xf numFmtId="0" fontId="74" fillId="0" borderId="0" xfId="1" applyFont="1" applyAlignment="1">
      <alignment horizontal="left" vertical="top" indent="2"/>
    </xf>
    <xf numFmtId="0" fontId="75" fillId="0" borderId="0" xfId="1" applyFont="1"/>
    <xf numFmtId="0" fontId="75" fillId="0" borderId="0" xfId="1" applyFont="1" applyAlignment="1">
      <alignment vertical="top"/>
    </xf>
    <xf numFmtId="0" fontId="75" fillId="0" borderId="21" xfId="1" applyFont="1" applyBorder="1" applyAlignment="1">
      <alignment vertical="top"/>
    </xf>
    <xf numFmtId="0" fontId="75" fillId="0" borderId="30" xfId="1" applyFont="1" applyBorder="1" applyAlignment="1">
      <alignment horizontal="center" vertical="top"/>
    </xf>
    <xf numFmtId="0" fontId="74" fillId="0" borderId="2" xfId="1" applyFont="1" applyBorder="1" applyAlignment="1">
      <alignment wrapText="1"/>
    </xf>
    <xf numFmtId="0" fontId="75" fillId="0" borderId="30" xfId="1" applyFont="1" applyBorder="1" applyAlignment="1">
      <alignment horizontal="right"/>
    </xf>
    <xf numFmtId="0" fontId="75" fillId="0" borderId="18" xfId="1" applyFont="1" applyBorder="1" applyAlignment="1">
      <alignment horizontal="right"/>
    </xf>
    <xf numFmtId="165" fontId="75" fillId="0" borderId="2" xfId="1" applyNumberFormat="1" applyFont="1" applyBorder="1" applyAlignment="1">
      <alignment horizontal="center" vertical="center"/>
    </xf>
    <xf numFmtId="0" fontId="74" fillId="0" borderId="0" xfId="1" applyFont="1" applyAlignment="1">
      <alignment horizontal="left" vertical="center"/>
    </xf>
    <xf numFmtId="0" fontId="83" fillId="0" borderId="0" xfId="1" applyFont="1" applyAlignment="1">
      <alignment vertical="top" wrapText="1"/>
    </xf>
    <xf numFmtId="0" fontId="75" fillId="0" borderId="30" xfId="1" applyFont="1" applyBorder="1"/>
    <xf numFmtId="0" fontId="74" fillId="0" borderId="18" xfId="1" applyFont="1" applyBorder="1"/>
    <xf numFmtId="0" fontId="74" fillId="0" borderId="2" xfId="1" applyFont="1" applyBorder="1"/>
    <xf numFmtId="0" fontId="75" fillId="0" borderId="18" xfId="1" applyFont="1" applyBorder="1"/>
    <xf numFmtId="0" fontId="75" fillId="0" borderId="36" xfId="1" applyFont="1" applyBorder="1" applyAlignment="1">
      <alignment vertical="top"/>
    </xf>
    <xf numFmtId="0" fontId="74" fillId="0" borderId="36" xfId="1" applyFont="1" applyBorder="1" applyAlignment="1">
      <alignment vertical="top"/>
    </xf>
    <xf numFmtId="0" fontId="75" fillId="0" borderId="36" xfId="1" applyFont="1" applyBorder="1"/>
    <xf numFmtId="0" fontId="74" fillId="8" borderId="0" xfId="1" applyFont="1" applyFill="1"/>
    <xf numFmtId="0" fontId="74" fillId="8" borderId="0" xfId="1" applyFont="1" applyFill="1" applyAlignment="1">
      <alignment horizontal="left" indent="2"/>
    </xf>
    <xf numFmtId="0" fontId="74" fillId="8" borderId="0" xfId="1" applyFont="1" applyFill="1" applyAlignment="1">
      <alignment horizontal="left"/>
    </xf>
    <xf numFmtId="0" fontId="74" fillId="0" borderId="0" xfId="1" applyFont="1" applyAlignment="1">
      <alignment horizontal="right"/>
    </xf>
    <xf numFmtId="0" fontId="83" fillId="8" borderId="0" xfId="1" applyFont="1" applyFill="1"/>
    <xf numFmtId="0" fontId="83" fillId="8" borderId="0" xfId="1" applyFont="1" applyFill="1" applyAlignment="1">
      <alignment horizontal="left" indent="1"/>
    </xf>
    <xf numFmtId="0" fontId="95" fillId="0" borderId="13" xfId="8" applyBorder="1" applyAlignment="1" applyProtection="1">
      <alignment vertical="center"/>
      <protection locked="0"/>
    </xf>
    <xf numFmtId="0" fontId="94" fillId="0" borderId="3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4" fillId="0" borderId="50" xfId="0" applyFont="1" applyBorder="1" applyAlignment="1" applyProtection="1">
      <alignment vertical="center"/>
      <protection locked="0"/>
    </xf>
    <xf numFmtId="167" fontId="16" fillId="0" borderId="12" xfId="0" applyNumberFormat="1" applyFont="1" applyBorder="1" applyAlignment="1" applyProtection="1">
      <alignment horizontal="right" vertical="center"/>
      <protection locked="0"/>
    </xf>
    <xf numFmtId="167" fontId="16" fillId="0" borderId="18" xfId="0" applyNumberFormat="1" applyFont="1" applyBorder="1" applyAlignment="1" applyProtection="1">
      <alignment horizontal="right" vertical="center"/>
      <protection locked="0"/>
    </xf>
    <xf numFmtId="167" fontId="16" fillId="0" borderId="31" xfId="0" applyNumberFormat="1" applyFont="1" applyBorder="1" applyAlignment="1" applyProtection="1">
      <alignment horizontal="right" vertical="center"/>
      <protection locked="0"/>
    </xf>
    <xf numFmtId="167" fontId="16" fillId="0" borderId="3" xfId="0" applyNumberFormat="1" applyFont="1" applyBorder="1" applyAlignment="1" applyProtection="1">
      <alignment horizontal="right" vertical="center"/>
      <protection locked="0"/>
    </xf>
    <xf numFmtId="167" fontId="16" fillId="2" borderId="12" xfId="0" applyNumberFormat="1" applyFont="1" applyFill="1" applyBorder="1" applyAlignment="1" applyProtection="1">
      <alignment horizontal="right" vertical="center"/>
      <protection locked="0"/>
    </xf>
    <xf numFmtId="167" fontId="16" fillId="2" borderId="31" xfId="0" applyNumberFormat="1" applyFont="1" applyFill="1" applyBorder="1" applyAlignment="1" applyProtection="1">
      <alignment horizontal="right" vertical="center"/>
      <protection locked="0"/>
    </xf>
    <xf numFmtId="167" fontId="16" fillId="2" borderId="14" xfId="0" applyNumberFormat="1" applyFont="1" applyFill="1" applyBorder="1" applyAlignment="1" applyProtection="1">
      <alignment horizontal="right" vertical="center"/>
      <protection locked="0"/>
    </xf>
    <xf numFmtId="167" fontId="16" fillId="0" borderId="14" xfId="0" applyNumberFormat="1" applyFont="1" applyBorder="1" applyAlignment="1" applyProtection="1">
      <alignment horizontal="right" vertical="center"/>
      <protection locked="0"/>
    </xf>
    <xf numFmtId="167" fontId="16" fillId="0" borderId="15" xfId="0" applyNumberFormat="1" applyFont="1" applyBorder="1" applyAlignment="1" applyProtection="1">
      <alignment horizontal="right" vertical="center"/>
      <protection locked="0"/>
    </xf>
    <xf numFmtId="4" fontId="16" fillId="2" borderId="14" xfId="0" applyNumberFormat="1" applyFont="1" applyFill="1" applyBorder="1" applyAlignment="1" applyProtection="1">
      <alignment horizontal="right" vertical="center"/>
      <protection locked="0"/>
    </xf>
    <xf numFmtId="4" fontId="16" fillId="2" borderId="32" xfId="0" applyNumberFormat="1" applyFont="1" applyFill="1" applyBorder="1" applyAlignment="1" applyProtection="1">
      <alignment horizontal="right" vertical="center"/>
      <protection locked="0"/>
    </xf>
    <xf numFmtId="167" fontId="16" fillId="2" borderId="18" xfId="0" applyNumberFormat="1" applyFont="1" applyFill="1" applyBorder="1" applyAlignment="1" applyProtection="1">
      <alignment horizontal="right" vertical="center"/>
      <protection locked="0"/>
    </xf>
    <xf numFmtId="167" fontId="16" fillId="2" borderId="19" xfId="0" applyNumberFormat="1" applyFont="1" applyFill="1" applyBorder="1" applyAlignment="1" applyProtection="1">
      <alignment horizontal="right" vertical="center"/>
      <protection locked="0"/>
    </xf>
    <xf numFmtId="167" fontId="16" fillId="0" borderId="19" xfId="0" applyNumberFormat="1" applyFont="1" applyBorder="1" applyAlignment="1" applyProtection="1">
      <alignment horizontal="right" vertical="center"/>
      <protection locked="0"/>
    </xf>
    <xf numFmtId="167" fontId="4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95" fillId="0" borderId="13" xfId="8" applyFill="1" applyBorder="1" applyAlignment="1" applyProtection="1">
      <alignment vertical="center"/>
      <protection locked="0"/>
    </xf>
    <xf numFmtId="0" fontId="15" fillId="0" borderId="30" xfId="0" applyFont="1" applyBorder="1" applyAlignment="1">
      <alignment vertical="center"/>
    </xf>
    <xf numFmtId="3" fontId="16" fillId="0" borderId="3" xfId="0" applyNumberFormat="1" applyFont="1" applyBorder="1" applyAlignment="1" applyProtection="1">
      <alignment horizontal="right" vertical="center"/>
      <protection locked="0"/>
    </xf>
    <xf numFmtId="3" fontId="16" fillId="0" borderId="125" xfId="0" applyNumberFormat="1" applyFont="1" applyBorder="1" applyAlignment="1" applyProtection="1">
      <alignment horizontal="right" vertical="center"/>
      <protection locked="0"/>
    </xf>
    <xf numFmtId="3" fontId="16" fillId="0" borderId="126" xfId="0" applyNumberFormat="1" applyFont="1" applyBorder="1" applyAlignment="1" applyProtection="1">
      <alignment horizontal="right" vertical="center"/>
      <protection locked="0"/>
    </xf>
    <xf numFmtId="3" fontId="16" fillId="0" borderId="127" xfId="0" applyNumberFormat="1" applyFont="1" applyBorder="1" applyAlignment="1" applyProtection="1">
      <alignment horizontal="right" vertical="center"/>
      <protection locked="0"/>
    </xf>
    <xf numFmtId="3" fontId="93" fillId="0" borderId="12" xfId="0" applyNumberFormat="1" applyFont="1" applyBorder="1" applyAlignment="1" applyProtection="1">
      <alignment horizontal="right" vertical="center"/>
      <protection locked="0"/>
    </xf>
    <xf numFmtId="3" fontId="93" fillId="0" borderId="125" xfId="0" applyNumberFormat="1" applyFont="1" applyBorder="1" applyAlignment="1" applyProtection="1">
      <alignment horizontal="right" vertical="center"/>
      <protection locked="0"/>
    </xf>
    <xf numFmtId="3" fontId="93" fillId="0" borderId="14" xfId="0" applyNumberFormat="1" applyFont="1" applyBorder="1" applyAlignment="1" applyProtection="1">
      <alignment horizontal="right" vertical="center"/>
      <protection locked="0"/>
    </xf>
    <xf numFmtId="3" fontId="93" fillId="0" borderId="126" xfId="0" applyNumberFormat="1" applyFont="1" applyBorder="1" applyAlignment="1" applyProtection="1">
      <alignment horizontal="right" vertical="center"/>
      <protection locked="0"/>
    </xf>
    <xf numFmtId="3" fontId="16" fillId="0" borderId="16" xfId="0" applyNumberFormat="1" applyFont="1" applyBorder="1" applyAlignment="1" applyProtection="1">
      <alignment horizontal="right" vertical="center"/>
      <protection locked="0"/>
    </xf>
    <xf numFmtId="3" fontId="16" fillId="0" borderId="128" xfId="0" applyNumberFormat="1" applyFont="1" applyBorder="1" applyAlignment="1" applyProtection="1">
      <alignment horizontal="right" vertical="center"/>
      <protection locked="0"/>
    </xf>
    <xf numFmtId="3" fontId="16" fillId="0" borderId="44" xfId="0" applyNumberFormat="1" applyFont="1" applyBorder="1" applyAlignment="1" applyProtection="1">
      <alignment horizontal="right" vertical="center"/>
      <protection locked="0"/>
    </xf>
    <xf numFmtId="3" fontId="16" fillId="0" borderId="129" xfId="0" applyNumberFormat="1" applyFont="1" applyBorder="1" applyAlignment="1" applyProtection="1">
      <alignment horizontal="right" vertical="center"/>
      <protection locked="0"/>
    </xf>
    <xf numFmtId="167" fontId="22" fillId="0" borderId="9" xfId="0" applyNumberFormat="1" applyFont="1" applyBorder="1"/>
    <xf numFmtId="167" fontId="4" fillId="0" borderId="0" xfId="0" applyNumberFormat="1" applyFont="1"/>
    <xf numFmtId="167" fontId="26" fillId="0" borderId="21" xfId="0" applyNumberFormat="1" applyFont="1" applyBorder="1" applyAlignment="1" applyProtection="1">
      <alignment horizontal="left" vertical="center"/>
      <protection locked="0"/>
    </xf>
    <xf numFmtId="167" fontId="17" fillId="0" borderId="12" xfId="0" applyNumberFormat="1" applyFont="1" applyBorder="1" applyAlignment="1">
      <alignment horizontal="center" vertical="center"/>
    </xf>
    <xf numFmtId="167" fontId="16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1" fillId="7" borderId="0" xfId="3" applyFont="1" applyFill="1" applyProtection="1">
      <protection locked="0"/>
    </xf>
    <xf numFmtId="0" fontId="1" fillId="0" borderId="21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9" fontId="1" fillId="0" borderId="0" xfId="9" applyFont="1" applyBorder="1" applyProtection="1">
      <protection locked="0"/>
    </xf>
    <xf numFmtId="9" fontId="49" fillId="7" borderId="0" xfId="9" applyFont="1" applyFill="1" applyBorder="1" applyProtection="1">
      <protection locked="0"/>
    </xf>
    <xf numFmtId="0" fontId="4" fillId="0" borderId="21" xfId="0" applyFont="1" applyBorder="1" applyAlignment="1" applyProtection="1">
      <alignment vertical="center"/>
      <protection locked="0"/>
    </xf>
    <xf numFmtId="1" fontId="4" fillId="0" borderId="21" xfId="0" applyNumberFormat="1" applyFont="1" applyBorder="1" applyAlignment="1" applyProtection="1">
      <alignment vertical="center"/>
      <protection locked="0"/>
    </xf>
    <xf numFmtId="9" fontId="1" fillId="0" borderId="21" xfId="9" applyFont="1" applyBorder="1" applyProtection="1">
      <protection locked="0"/>
    </xf>
    <xf numFmtId="0" fontId="1" fillId="7" borderId="0" xfId="3" applyFont="1" applyFill="1" applyAlignment="1" applyProtection="1">
      <alignment vertical="center"/>
      <protection locked="0"/>
    </xf>
    <xf numFmtId="0" fontId="3" fillId="0" borderId="16" xfId="0" applyFont="1" applyBorder="1" applyAlignment="1">
      <alignment horizontal="left" vertical="center" wrapText="1" indent="1"/>
    </xf>
    <xf numFmtId="9" fontId="1" fillId="7" borderId="0" xfId="9" applyFont="1" applyFill="1" applyBorder="1" applyProtection="1">
      <protection locked="0"/>
    </xf>
    <xf numFmtId="9" fontId="1" fillId="0" borderId="30" xfId="9" applyFont="1" applyBorder="1" applyProtection="1">
      <protection locked="0"/>
    </xf>
    <xf numFmtId="9" fontId="49" fillId="0" borderId="30" xfId="9" applyFont="1" applyBorder="1" applyAlignment="1" applyProtection="1">
      <alignment vertical="center"/>
      <protection locked="0"/>
    </xf>
    <xf numFmtId="9" fontId="1" fillId="0" borderId="0" xfId="9" applyFont="1" applyAlignment="1" applyProtection="1">
      <alignment vertical="center"/>
      <protection locked="0"/>
    </xf>
    <xf numFmtId="9" fontId="49" fillId="0" borderId="0" xfId="9" applyFont="1" applyBorder="1" applyProtection="1">
      <protection locked="0"/>
    </xf>
    <xf numFmtId="9" fontId="58" fillId="0" borderId="0" xfId="9" applyFont="1" applyAlignment="1" applyProtection="1">
      <alignment vertical="center"/>
      <protection locked="0"/>
    </xf>
    <xf numFmtId="164" fontId="1" fillId="0" borderId="0" xfId="9" applyNumberFormat="1" applyFont="1" applyAlignment="1" applyProtection="1">
      <alignment vertical="center"/>
      <protection locked="0"/>
    </xf>
    <xf numFmtId="164" fontId="58" fillId="0" borderId="0" xfId="9" applyNumberFormat="1" applyFont="1" applyAlignment="1" applyProtection="1">
      <alignment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3" fontId="4" fillId="0" borderId="0" xfId="0" applyNumberFormat="1" applyFont="1" applyAlignment="1" applyProtection="1">
      <alignment vertical="center"/>
      <protection locked="0"/>
    </xf>
    <xf numFmtId="0" fontId="14" fillId="0" borderId="0" xfId="0" applyFont="1"/>
    <xf numFmtId="0" fontId="31" fillId="0" borderId="21" xfId="0" applyFont="1" applyBorder="1" applyAlignment="1" applyProtection="1">
      <alignment horizontal="right" vertical="center"/>
      <protection locked="0"/>
    </xf>
    <xf numFmtId="3" fontId="16" fillId="0" borderId="18" xfId="0" applyNumberFormat="1" applyFont="1" applyBorder="1" applyAlignment="1" applyProtection="1">
      <alignment horizontal="right" vertical="center"/>
      <protection locked="0"/>
    </xf>
    <xf numFmtId="3" fontId="16" fillId="0" borderId="19" xfId="0" applyNumberFormat="1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/>
    </xf>
    <xf numFmtId="0" fontId="4" fillId="10" borderId="14" xfId="0" quotePrefix="1" applyFont="1" applyFill="1" applyBorder="1" applyAlignment="1">
      <alignment horizontal="center" vertical="center"/>
    </xf>
    <xf numFmtId="167" fontId="16" fillId="0" borderId="32" xfId="0" applyNumberFormat="1" applyFont="1" applyBorder="1" applyAlignment="1" applyProtection="1">
      <alignment horizontal="right" vertical="center"/>
      <protection locked="0"/>
    </xf>
    <xf numFmtId="167" fontId="4" fillId="0" borderId="14" xfId="0" applyNumberFormat="1" applyFont="1" applyBorder="1" applyAlignment="1" applyProtection="1">
      <alignment horizontal="center" vertical="center"/>
      <protection locked="0"/>
    </xf>
    <xf numFmtId="167" fontId="4" fillId="0" borderId="12" xfId="0" applyNumberFormat="1" applyFont="1" applyBorder="1" applyAlignment="1" applyProtection="1">
      <alignment horizontal="center" vertical="center"/>
      <protection locked="0"/>
    </xf>
    <xf numFmtId="167" fontId="93" fillId="0" borderId="14" xfId="0" applyNumberFormat="1" applyFont="1" applyBorder="1" applyAlignment="1" applyProtection="1">
      <alignment horizontal="right" vertical="center"/>
      <protection locked="0"/>
    </xf>
    <xf numFmtId="3" fontId="94" fillId="0" borderId="15" xfId="0" applyNumberFormat="1" applyFont="1" applyBorder="1" applyAlignment="1" applyProtection="1">
      <alignment horizontal="center" vertical="center"/>
      <protection locked="0"/>
    </xf>
    <xf numFmtId="167" fontId="16" fillId="2" borderId="32" xfId="0" applyNumberFormat="1" applyFont="1" applyFill="1" applyBorder="1" applyAlignment="1" applyProtection="1">
      <alignment horizontal="right" vertical="center"/>
      <protection locked="0"/>
    </xf>
    <xf numFmtId="167" fontId="16" fillId="0" borderId="108" xfId="0" applyNumberFormat="1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65" fontId="16" fillId="0" borderId="31" xfId="0" applyNumberFormat="1" applyFont="1" applyBorder="1" applyAlignment="1" applyProtection="1">
      <alignment vertical="center"/>
      <protection locked="0"/>
    </xf>
    <xf numFmtId="165" fontId="16" fillId="0" borderId="18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165" fontId="16" fillId="0" borderId="33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/>
    </xf>
    <xf numFmtId="0" fontId="17" fillId="0" borderId="30" xfId="0" applyFont="1" applyBorder="1" applyAlignment="1">
      <alignment vertical="center"/>
    </xf>
    <xf numFmtId="0" fontId="17" fillId="0" borderId="30" xfId="0" applyFont="1" applyBorder="1" applyAlignment="1" applyProtection="1">
      <alignment vertical="center"/>
      <protection locked="0"/>
    </xf>
    <xf numFmtId="0" fontId="17" fillId="0" borderId="13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18" xfId="0" applyFont="1" applyBorder="1" applyAlignment="1">
      <alignment horizontal="left" vertical="center"/>
    </xf>
    <xf numFmtId="0" fontId="8" fillId="0" borderId="0" xfId="0" applyFont="1"/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0" xfId="7" applyFont="1" applyAlignment="1" applyProtection="1">
      <alignment horizontal="left"/>
      <protection locked="0"/>
    </xf>
    <xf numFmtId="0" fontId="6" fillId="0" borderId="0" xfId="7" applyFont="1" applyProtection="1">
      <protection locked="0"/>
    </xf>
    <xf numFmtId="0" fontId="8" fillId="0" borderId="0" xfId="7" applyFont="1" applyProtection="1">
      <protection locked="0"/>
    </xf>
    <xf numFmtId="0" fontId="6" fillId="0" borderId="10" xfId="7" applyFont="1" applyBorder="1" applyAlignment="1">
      <alignment horizontal="left"/>
    </xf>
    <xf numFmtId="0" fontId="6" fillId="0" borderId="9" xfId="7" applyFont="1" applyBorder="1" applyAlignment="1">
      <alignment horizontal="left"/>
    </xf>
    <xf numFmtId="0" fontId="8" fillId="0" borderId="9" xfId="7" applyFont="1" applyBorder="1"/>
    <xf numFmtId="0" fontId="3" fillId="0" borderId="51" xfId="7" applyFont="1" applyBorder="1" applyAlignment="1">
      <alignment vertical="center"/>
    </xf>
    <xf numFmtId="0" fontId="6" fillId="0" borderId="7" xfId="7" applyFont="1" applyBorder="1" applyAlignment="1">
      <alignment horizontal="center"/>
    </xf>
    <xf numFmtId="0" fontId="12" fillId="0" borderId="0" xfId="7" applyFont="1" applyAlignment="1">
      <alignment horizontal="center"/>
    </xf>
    <xf numFmtId="0" fontId="8" fillId="0" borderId="0" xfId="7" applyFont="1"/>
    <xf numFmtId="0" fontId="4" fillId="0" borderId="21" xfId="2" applyFont="1" applyBorder="1" applyAlignment="1" applyProtection="1">
      <alignment vertical="center"/>
      <protection locked="0"/>
    </xf>
    <xf numFmtId="0" fontId="4" fillId="0" borderId="30" xfId="2" applyFont="1" applyBorder="1" applyAlignment="1" applyProtection="1">
      <alignment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6" fillId="0" borderId="0" xfId="7" applyFont="1" applyAlignment="1">
      <alignment horizontal="left"/>
    </xf>
    <xf numFmtId="0" fontId="3" fillId="0" borderId="18" xfId="7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6" fillId="0" borderId="0" xfId="7" applyFont="1" applyAlignment="1" applyProtection="1">
      <alignment horizontal="left" vertical="center"/>
      <protection locked="0"/>
    </xf>
    <xf numFmtId="0" fontId="8" fillId="0" borderId="0" xfId="7" applyFont="1" applyAlignment="1">
      <alignment vertical="center"/>
    </xf>
    <xf numFmtId="0" fontId="6" fillId="0" borderId="0" xfId="7" applyFont="1" applyAlignment="1">
      <alignment horizontal="left" vertical="center"/>
    </xf>
    <xf numFmtId="0" fontId="6" fillId="0" borderId="22" xfId="7" applyFont="1" applyBorder="1" applyAlignment="1">
      <alignment vertical="center"/>
    </xf>
    <xf numFmtId="0" fontId="6" fillId="0" borderId="25" xfId="7" applyFont="1" applyBorder="1" applyAlignment="1">
      <alignment horizontal="center"/>
    </xf>
    <xf numFmtId="0" fontId="6" fillId="0" borderId="0" xfId="7" applyFont="1" applyAlignment="1">
      <alignment horizontal="centerContinuous"/>
    </xf>
    <xf numFmtId="0" fontId="8" fillId="0" borderId="21" xfId="7" applyFont="1" applyBorder="1"/>
    <xf numFmtId="0" fontId="8" fillId="0" borderId="0" xfId="7" applyFont="1" applyAlignment="1">
      <alignment horizontal="left"/>
    </xf>
    <xf numFmtId="0" fontId="8" fillId="0" borderId="22" xfId="7" applyFont="1" applyBorder="1"/>
    <xf numFmtId="0" fontId="6" fillId="0" borderId="27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6" fillId="0" borderId="16" xfId="7" applyFont="1" applyBorder="1" applyAlignment="1">
      <alignment horizontal="center" vertical="center"/>
    </xf>
    <xf numFmtId="0" fontId="6" fillId="0" borderId="3" xfId="7" applyFont="1" applyBorder="1" applyAlignment="1" applyProtection="1">
      <alignment horizontal="center"/>
      <protection locked="0"/>
    </xf>
    <xf numFmtId="0" fontId="8" fillId="0" borderId="3" xfId="7" applyFont="1" applyBorder="1" applyAlignment="1">
      <alignment horizontal="left" vertical="center"/>
    </xf>
    <xf numFmtId="0" fontId="6" fillId="0" borderId="12" xfId="7" applyFont="1" applyBorder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0" fontId="8" fillId="0" borderId="0" xfId="7" applyFont="1" applyAlignment="1" applyProtection="1">
      <alignment vertical="center"/>
      <protection locked="0"/>
    </xf>
    <xf numFmtId="3" fontId="31" fillId="0" borderId="14" xfId="7" applyNumberFormat="1" applyFont="1" applyBorder="1" applyAlignment="1" applyProtection="1">
      <alignment vertical="center"/>
      <protection locked="0"/>
    </xf>
    <xf numFmtId="3" fontId="31" fillId="0" borderId="21" xfId="7" applyNumberFormat="1" applyFont="1" applyBorder="1" applyAlignment="1" applyProtection="1">
      <alignment vertical="center"/>
      <protection locked="0"/>
    </xf>
    <xf numFmtId="3" fontId="31" fillId="0" borderId="19" xfId="7" applyNumberFormat="1" applyFont="1" applyBorder="1" applyAlignment="1" applyProtection="1">
      <alignment vertical="center"/>
      <protection locked="0"/>
    </xf>
    <xf numFmtId="3" fontId="31" fillId="0" borderId="32" xfId="7" applyNumberFormat="1" applyFont="1" applyBorder="1" applyAlignment="1" applyProtection="1">
      <alignment vertical="center"/>
      <protection locked="0"/>
    </xf>
    <xf numFmtId="3" fontId="31" fillId="0" borderId="12" xfId="7" applyNumberFormat="1" applyFont="1" applyBorder="1" applyAlignment="1" applyProtection="1">
      <alignment vertical="center"/>
      <protection locked="0"/>
    </xf>
    <xf numFmtId="3" fontId="31" fillId="0" borderId="30" xfId="7" applyNumberFormat="1" applyFont="1" applyBorder="1" applyAlignment="1" applyProtection="1">
      <alignment vertical="center"/>
      <protection locked="0"/>
    </xf>
    <xf numFmtId="3" fontId="31" fillId="0" borderId="18" xfId="7" applyNumberFormat="1" applyFont="1" applyBorder="1" applyAlignment="1" applyProtection="1">
      <alignment vertical="center"/>
      <protection locked="0"/>
    </xf>
    <xf numFmtId="3" fontId="31" fillId="0" borderId="31" xfId="7" applyNumberFormat="1" applyFont="1" applyBorder="1" applyAlignment="1" applyProtection="1">
      <alignment vertical="center"/>
      <protection locked="0"/>
    </xf>
    <xf numFmtId="0" fontId="6" fillId="0" borderId="0" xfId="7" applyFont="1" applyAlignment="1" applyProtection="1">
      <alignment vertical="center"/>
      <protection locked="0"/>
    </xf>
    <xf numFmtId="0" fontId="8" fillId="0" borderId="24" xfId="2" applyFont="1" applyBorder="1" applyAlignment="1">
      <alignment horizontal="left" vertical="center" indent="3"/>
    </xf>
    <xf numFmtId="0" fontId="8" fillId="0" borderId="14" xfId="2" applyFont="1" applyBorder="1" applyAlignment="1">
      <alignment horizontal="left" vertical="center" wrapText="1" indent="3"/>
    </xf>
    <xf numFmtId="3" fontId="31" fillId="0" borderId="20" xfId="7" applyNumberFormat="1" applyFont="1" applyBorder="1" applyAlignment="1" applyProtection="1">
      <alignment vertical="center"/>
      <protection locked="0"/>
    </xf>
    <xf numFmtId="3" fontId="31" fillId="0" borderId="33" xfId="7" applyNumberFormat="1" applyFont="1" applyBorder="1" applyAlignment="1" applyProtection="1">
      <alignment vertical="center"/>
      <protection locked="0"/>
    </xf>
    <xf numFmtId="3" fontId="31" fillId="0" borderId="49" xfId="7" applyNumberFormat="1" applyFont="1" applyBorder="1" applyAlignment="1" applyProtection="1">
      <alignment vertical="center"/>
      <protection locked="0"/>
    </xf>
    <xf numFmtId="0" fontId="8" fillId="4" borderId="0" xfId="7" applyFont="1" applyFill="1"/>
    <xf numFmtId="0" fontId="8" fillId="4" borderId="0" xfId="7" applyFont="1" applyFill="1" applyProtection="1">
      <protection locked="0"/>
    </xf>
    <xf numFmtId="0" fontId="6" fillId="0" borderId="0" xfId="0" applyFont="1"/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8" fillId="0" borderId="9" xfId="0" applyFont="1" applyBorder="1"/>
    <xf numFmtId="0" fontId="8" fillId="0" borderId="59" xfId="0" applyFont="1" applyBorder="1"/>
    <xf numFmtId="0" fontId="6" fillId="0" borderId="7" xfId="0" applyFont="1" applyBorder="1" applyAlignment="1">
      <alignment horizontal="center"/>
    </xf>
    <xf numFmtId="0" fontId="8" fillId="0" borderId="22" xfId="0" applyFont="1" applyBorder="1"/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Continuous"/>
    </xf>
    <xf numFmtId="0" fontId="8" fillId="0" borderId="39" xfId="0" applyFont="1" applyBorder="1"/>
    <xf numFmtId="0" fontId="40" fillId="0" borderId="14" xfId="0" applyFont="1" applyBorder="1"/>
    <xf numFmtId="49" fontId="17" fillId="0" borderId="5" xfId="0" applyNumberFormat="1" applyFont="1" applyBorder="1" applyAlignment="1">
      <alignment horizontal="left" vertical="center" wrapText="1"/>
    </xf>
    <xf numFmtId="0" fontId="17" fillId="0" borderId="102" xfId="0" applyFont="1" applyBorder="1" applyAlignment="1">
      <alignment horizontal="left" vertical="center" wrapText="1" indent="1"/>
    </xf>
    <xf numFmtId="0" fontId="17" fillId="0" borderId="62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horizontal="left" vertical="center" wrapText="1" indent="3"/>
    </xf>
    <xf numFmtId="0" fontId="17" fillId="0" borderId="2" xfId="0" applyFont="1" applyBorder="1" applyAlignment="1">
      <alignment vertical="center" wrapText="1"/>
    </xf>
    <xf numFmtId="49" fontId="17" fillId="0" borderId="37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32" xfId="0" quotePrefix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 indent="1"/>
    </xf>
    <xf numFmtId="0" fontId="54" fillId="0" borderId="32" xfId="0" quotePrefix="1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49" fontId="17" fillId="0" borderId="28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 indent="1"/>
    </xf>
    <xf numFmtId="0" fontId="17" fillId="0" borderId="3" xfId="0" quotePrefix="1" applyFont="1" applyBorder="1" applyAlignment="1">
      <alignment horizontal="left" vertical="center" wrapText="1" indent="2"/>
    </xf>
    <xf numFmtId="0" fontId="17" fillId="0" borderId="12" xfId="0" applyFont="1" applyBorder="1" applyAlignment="1">
      <alignment horizontal="left" vertical="center" wrapText="1" indent="1"/>
    </xf>
    <xf numFmtId="49" fontId="17" fillId="0" borderId="11" xfId="0" applyNumberFormat="1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9" borderId="7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4" xfId="0" applyFont="1" applyBorder="1" applyAlignment="1">
      <alignment vertical="center" wrapText="1"/>
    </xf>
    <xf numFmtId="0" fontId="17" fillId="0" borderId="62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indent="2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3" applyFont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49" fillId="0" borderId="0" xfId="3" applyFont="1" applyAlignment="1" applyProtection="1">
      <alignment horizontal="center" vertical="center"/>
      <protection locked="0"/>
    </xf>
    <xf numFmtId="0" fontId="49" fillId="0" borderId="21" xfId="3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vertical="center"/>
      <protection locked="0"/>
    </xf>
    <xf numFmtId="0" fontId="23" fillId="0" borderId="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7" fillId="0" borderId="10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24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30" fillId="0" borderId="21" xfId="0" applyFont="1" applyBorder="1" applyAlignment="1">
      <alignment horizontal="right" vertical="center"/>
    </xf>
    <xf numFmtId="0" fontId="64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left" vertical="center"/>
    </xf>
    <xf numFmtId="0" fontId="25" fillId="0" borderId="46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4" xfId="0" quotePrefix="1" applyFont="1" applyBorder="1" applyAlignment="1">
      <alignment horizontal="center" vertical="center" wrapText="1"/>
    </xf>
    <xf numFmtId="0" fontId="3" fillId="0" borderId="48" xfId="2" applyFont="1" applyBorder="1" applyAlignment="1" applyProtection="1">
      <alignment horizontal="center" vertical="center"/>
      <protection locked="0"/>
    </xf>
    <xf numFmtId="0" fontId="4" fillId="0" borderId="48" xfId="2" applyFont="1" applyBorder="1" applyAlignment="1" applyProtection="1">
      <alignment horizontal="center" vertical="center"/>
      <protection locked="0"/>
    </xf>
    <xf numFmtId="0" fontId="4" fillId="0" borderId="52" xfId="2" applyFont="1" applyBorder="1" applyAlignment="1" applyProtection="1">
      <alignment horizontal="center" vertical="center"/>
      <protection locked="0"/>
    </xf>
    <xf numFmtId="0" fontId="3" fillId="0" borderId="18" xfId="7" applyFont="1" applyBorder="1" applyAlignment="1" applyProtection="1">
      <alignment vertical="center"/>
      <protection locked="0"/>
    </xf>
    <xf numFmtId="0" fontId="4" fillId="0" borderId="30" xfId="2" applyFont="1" applyBorder="1" applyAlignment="1" applyProtection="1">
      <alignment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4" fillId="0" borderId="0" xfId="7" applyFont="1" applyAlignment="1">
      <alignment horizontal="center" vertical="top"/>
    </xf>
    <xf numFmtId="0" fontId="13" fillId="0" borderId="0" xfId="7" applyFont="1" applyAlignment="1">
      <alignment horizontal="center" vertical="top"/>
    </xf>
    <xf numFmtId="0" fontId="13" fillId="0" borderId="24" xfId="7" applyFont="1" applyBorder="1" applyAlignment="1">
      <alignment horizontal="center" vertical="top"/>
    </xf>
    <xf numFmtId="0" fontId="23" fillId="0" borderId="0" xfId="2" applyFont="1" applyAlignment="1">
      <alignment horizontal="center"/>
    </xf>
    <xf numFmtId="0" fontId="6" fillId="0" borderId="0" xfId="7" applyFont="1" applyAlignment="1">
      <alignment vertical="top"/>
    </xf>
    <xf numFmtId="0" fontId="4" fillId="0" borderId="0" xfId="2" applyFont="1" applyAlignment="1">
      <alignment vertical="top"/>
    </xf>
    <xf numFmtId="0" fontId="4" fillId="0" borderId="22" xfId="2" applyFont="1" applyBorder="1" applyAlignment="1">
      <alignment vertical="top"/>
    </xf>
    <xf numFmtId="0" fontId="3" fillId="0" borderId="18" xfId="7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39" xfId="2" applyFont="1" applyBorder="1" applyAlignment="1" applyProtection="1">
      <alignment horizontal="center" vertical="center"/>
      <protection locked="0"/>
    </xf>
    <xf numFmtId="0" fontId="69" fillId="0" borderId="0" xfId="7" applyFont="1" applyAlignment="1" applyProtection="1">
      <alignment horizontal="left" wrapText="1"/>
      <protection locked="0"/>
    </xf>
    <xf numFmtId="0" fontId="35" fillId="0" borderId="23" xfId="7" applyFont="1" applyBorder="1" applyAlignment="1">
      <alignment horizontal="center" vertical="center"/>
    </xf>
    <xf numFmtId="0" fontId="35" fillId="0" borderId="4" xfId="7" applyFont="1" applyBorder="1" applyAlignment="1">
      <alignment horizontal="center" vertical="center"/>
    </xf>
    <xf numFmtId="0" fontId="35" fillId="0" borderId="17" xfId="7" applyFont="1" applyBorder="1" applyAlignment="1">
      <alignment horizontal="center" vertical="center"/>
    </xf>
    <xf numFmtId="0" fontId="35" fillId="0" borderId="56" xfId="7" applyFont="1" applyBorder="1" applyAlignment="1">
      <alignment horizontal="center" vertical="center"/>
    </xf>
    <xf numFmtId="0" fontId="6" fillId="0" borderId="19" xfId="7" applyFont="1" applyBorder="1" applyAlignment="1">
      <alignment horizontal="center" vertical="center"/>
    </xf>
    <xf numFmtId="0" fontId="6" fillId="0" borderId="38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 vertical="center"/>
    </xf>
    <xf numFmtId="0" fontId="6" fillId="0" borderId="39" xfId="7" applyFont="1" applyBorder="1" applyAlignment="1">
      <alignment horizontal="center" vertical="center"/>
    </xf>
    <xf numFmtId="0" fontId="74" fillId="0" borderId="12" xfId="1" applyFont="1" applyBorder="1" applyAlignment="1">
      <alignment horizontal="left"/>
    </xf>
    <xf numFmtId="0" fontId="74" fillId="0" borderId="12" xfId="1" applyFont="1" applyBorder="1" applyAlignment="1">
      <alignment horizontal="left" vertical="top"/>
    </xf>
    <xf numFmtId="0" fontId="74" fillId="0" borderId="12" xfId="1" applyFont="1" applyBorder="1" applyAlignment="1">
      <alignment horizontal="left" vertical="top" wrapText="1"/>
    </xf>
    <xf numFmtId="0" fontId="84" fillId="0" borderId="27" xfId="1" applyFont="1" applyBorder="1" applyAlignment="1">
      <alignment horizontal="center" vertical="center"/>
    </xf>
    <xf numFmtId="0" fontId="84" fillId="0" borderId="29" xfId="1" applyFont="1" applyBorder="1" applyAlignment="1">
      <alignment horizontal="center" vertical="center"/>
    </xf>
    <xf numFmtId="0" fontId="84" fillId="0" borderId="16" xfId="1" applyFont="1" applyBorder="1" applyAlignment="1">
      <alignment horizontal="center" vertical="center"/>
    </xf>
    <xf numFmtId="0" fontId="84" fillId="0" borderId="15" xfId="1" applyFont="1" applyBorder="1" applyAlignment="1">
      <alignment horizontal="center" vertical="center"/>
    </xf>
    <xf numFmtId="0" fontId="75" fillId="0" borderId="12" xfId="1" applyFont="1" applyBorder="1" applyAlignment="1">
      <alignment horizontal="center" vertical="top"/>
    </xf>
    <xf numFmtId="0" fontId="74" fillId="0" borderId="12" xfId="1" applyFont="1" applyBorder="1" applyAlignment="1">
      <alignment horizontal="left" wrapText="1"/>
    </xf>
    <xf numFmtId="0" fontId="77" fillId="0" borderId="0" xfId="1" applyFont="1" applyAlignment="1">
      <alignment horizontal="center"/>
    </xf>
    <xf numFmtId="0" fontId="78" fillId="0" borderId="0" xfId="1" applyFont="1" applyAlignment="1">
      <alignment horizontal="center"/>
    </xf>
    <xf numFmtId="0" fontId="79" fillId="0" borderId="0" xfId="1" applyFont="1" applyAlignment="1">
      <alignment horizontal="center"/>
    </xf>
    <xf numFmtId="0" fontId="80" fillId="0" borderId="0" xfId="1" applyFont="1" applyAlignment="1"/>
    <xf numFmtId="0" fontId="83" fillId="0" borderId="23" xfId="1" applyFont="1" applyBorder="1" applyAlignment="1">
      <alignment horizontal="left" vertical="center" wrapText="1"/>
    </xf>
    <xf numFmtId="0" fontId="83" fillId="0" borderId="4" xfId="1" applyFont="1" applyBorder="1" applyAlignment="1">
      <alignment horizontal="left" vertical="center" wrapText="1"/>
    </xf>
    <xf numFmtId="0" fontId="83" fillId="0" borderId="2" xfId="1" applyFont="1" applyBorder="1" applyAlignment="1">
      <alignment horizontal="left" vertical="center" wrapText="1"/>
    </xf>
    <xf numFmtId="0" fontId="83" fillId="0" borderId="0" xfId="1" applyFont="1" applyAlignment="1">
      <alignment horizontal="left" vertical="center" wrapText="1"/>
    </xf>
    <xf numFmtId="0" fontId="84" fillId="0" borderId="110" xfId="1" applyFont="1" applyBorder="1" applyAlignment="1">
      <alignment horizontal="center" vertical="center" wrapText="1"/>
    </xf>
    <xf numFmtId="0" fontId="84" fillId="0" borderId="48" xfId="1" applyFont="1" applyBorder="1" applyAlignment="1">
      <alignment horizontal="center" vertical="center" wrapText="1"/>
    </xf>
    <xf numFmtId="0" fontId="84" fillId="0" borderId="52" xfId="1" applyFont="1" applyBorder="1" applyAlignment="1">
      <alignment horizontal="center" vertical="center" wrapText="1"/>
    </xf>
    <xf numFmtId="0" fontId="84" fillId="0" borderId="10" xfId="1" applyFont="1" applyBorder="1" applyAlignment="1">
      <alignment horizontal="center" vertical="center" wrapText="1"/>
    </xf>
    <xf numFmtId="0" fontId="84" fillId="0" borderId="59" xfId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  <xf numFmtId="0" fontId="38" fillId="0" borderId="0" xfId="0" quotePrefix="1" applyFont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59" fillId="0" borderId="0" xfId="0" quotePrefix="1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17" fillId="3" borderId="18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top" wrapText="1"/>
    </xf>
    <xf numFmtId="0" fontId="38" fillId="0" borderId="0" xfId="0" quotePrefix="1" applyFont="1" applyAlignment="1">
      <alignment vertical="top" wrapText="1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8" fillId="0" borderId="22" xfId="0" applyFont="1" applyBorder="1" applyAlignment="1"/>
    <xf numFmtId="0" fontId="2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8" fillId="0" borderId="22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6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4" fillId="9" borderId="18" xfId="0" applyFont="1" applyFill="1" applyBorder="1" applyAlignment="1">
      <alignment horizontal="left" vertical="center" wrapText="1"/>
    </xf>
    <xf numFmtId="0" fontId="24" fillId="9" borderId="30" xfId="0" applyFont="1" applyFill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</cellXfs>
  <cellStyles count="10">
    <cellStyle name="Hyperlink" xfId="8" builtinId="8"/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Sheet1" xfId="5" xr:uid="{00000000-0005-0000-0000-000004000000}"/>
    <cellStyle name="Normal_Sheet2" xfId="6" xr:uid="{00000000-0005-0000-0000-000005000000}"/>
    <cellStyle name="Normal_YBFPQNEW" xfId="7" xr:uid="{00000000-0005-0000-0000-000006000000}"/>
    <cellStyle name="Процентный 2" xfId="9" xr:uid="{00000000-0005-0000-0000-000009000000}"/>
  </cellStyles>
  <dxfs count="0"/>
  <tableStyles count="0" defaultTableStyle="TableStyleMedium9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0</xdr:row>
      <xdr:rowOff>95250</xdr:rowOff>
    </xdr:from>
    <xdr:ext cx="362902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5250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2</xdr:col>
      <xdr:colOff>790575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!!%20&#1047;&#1040;&#1044;&#1040;&#1053;&#1048;&#1071;%20_2021%20&#1075;&#1086;&#1076;\&#1052;&#1040;&#1049;\&#1042;&#1086;&#1087;&#1088;&#1086;&#1089;&#1085;&#1080;&#1082;%20&#1087;&#1086;%20&#1083;&#1077;&#1089;&#1091;\&#1055;&#1088;&#1086;&#1080;&#1079;&#1074;&#1086;&#1076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1-Производство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zoomScaleNormal="100" zoomScaleSheetLayoutView="100" workbookViewId="0">
      <selection activeCell="D1" sqref="D1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59" t="s">
        <v>0</v>
      </c>
      <c r="C1" s="528" t="s">
        <v>1</v>
      </c>
      <c r="D1" s="895" t="s">
        <v>2</v>
      </c>
      <c r="E1" s="529" t="s">
        <v>3</v>
      </c>
      <c r="H1" s="14"/>
      <c r="I1" s="14"/>
      <c r="J1" s="88" t="str">
        <f>C1</f>
        <v>Страна:</v>
      </c>
      <c r="K1" s="88" t="str">
        <f>D1</f>
        <v>Кыргызская Республика</v>
      </c>
      <c r="L1" s="14"/>
    </row>
    <row r="2" spans="1:29" ht="17.100000000000001" customHeight="1" x14ac:dyDescent="0.2">
      <c r="A2" s="16"/>
      <c r="B2" s="58" t="s">
        <v>0</v>
      </c>
      <c r="C2" s="535" t="s">
        <v>4</v>
      </c>
      <c r="D2" s="931"/>
      <c r="E2" s="932"/>
      <c r="H2" s="14"/>
      <c r="I2" s="14"/>
      <c r="J2" s="14"/>
      <c r="K2" s="14"/>
      <c r="L2" s="14"/>
    </row>
    <row r="3" spans="1:29" ht="17.100000000000001" customHeight="1" x14ac:dyDescent="0.2">
      <c r="A3" s="16"/>
      <c r="B3" s="58" t="s">
        <v>0</v>
      </c>
      <c r="C3" s="1111" t="s">
        <v>808</v>
      </c>
      <c r="D3" s="1112"/>
      <c r="E3" s="1113"/>
      <c r="H3" s="14"/>
      <c r="I3" s="14"/>
      <c r="J3" s="14"/>
      <c r="K3" s="14"/>
      <c r="L3" s="14"/>
    </row>
    <row r="4" spans="1:29" ht="17.100000000000001" customHeight="1" x14ac:dyDescent="0.2">
      <c r="A4" s="16"/>
      <c r="B4" s="58"/>
      <c r="C4" s="530" t="s">
        <v>5</v>
      </c>
      <c r="D4" s="931"/>
      <c r="E4" s="894" t="s">
        <v>6</v>
      </c>
      <c r="F4" s="933"/>
      <c r="G4" s="12"/>
      <c r="H4" s="14"/>
      <c r="I4" s="14"/>
      <c r="J4" s="14"/>
      <c r="K4" s="14"/>
      <c r="L4" s="14"/>
      <c r="T4" s="259" t="s">
        <v>7</v>
      </c>
      <c r="U4" s="259"/>
    </row>
    <row r="5" spans="1:29" ht="17.100000000000001" customHeight="1" x14ac:dyDescent="0.2">
      <c r="A5" s="1114" t="s">
        <v>8</v>
      </c>
      <c r="B5" s="1115"/>
      <c r="C5" s="1116" t="s">
        <v>9</v>
      </c>
      <c r="D5" s="1117"/>
      <c r="E5" s="1118"/>
      <c r="H5" s="14"/>
      <c r="I5" s="14"/>
      <c r="J5" s="14"/>
      <c r="K5" s="14"/>
      <c r="L5" s="14"/>
      <c r="T5" s="259" t="s">
        <v>10</v>
      </c>
      <c r="U5" s="259"/>
    </row>
    <row r="6" spans="1:29" ht="17.100000000000001" customHeight="1" x14ac:dyDescent="0.3">
      <c r="A6" s="1114"/>
      <c r="B6" s="1115"/>
      <c r="C6" s="911"/>
      <c r="D6" s="20"/>
      <c r="E6" s="934"/>
      <c r="H6" s="14"/>
      <c r="I6" s="14"/>
      <c r="J6" s="14"/>
      <c r="K6" s="14"/>
      <c r="L6" s="14"/>
      <c r="Q6" s="248" t="s">
        <v>11</v>
      </c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935"/>
      <c r="AC6" s="935"/>
    </row>
    <row r="7" spans="1:29" ht="16.5" customHeight="1" x14ac:dyDescent="0.2">
      <c r="A7" s="1119" t="s">
        <v>12</v>
      </c>
      <c r="B7" s="1120"/>
      <c r="C7" s="530" t="s">
        <v>13</v>
      </c>
      <c r="D7" s="893"/>
      <c r="E7" s="531" t="s">
        <v>174</v>
      </c>
      <c r="H7" s="14"/>
      <c r="I7" s="1121" t="s">
        <v>14</v>
      </c>
      <c r="J7" s="14"/>
      <c r="K7" s="1122" t="s">
        <v>15</v>
      </c>
      <c r="L7" s="1122"/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</row>
    <row r="8" spans="1:29" ht="19.5" customHeight="1" x14ac:dyDescent="0.2">
      <c r="A8" s="1119" t="s">
        <v>16</v>
      </c>
      <c r="B8" s="1120"/>
      <c r="C8" s="1123" t="s">
        <v>17</v>
      </c>
      <c r="D8" s="1124"/>
      <c r="E8" s="892"/>
      <c r="H8" s="14"/>
      <c r="I8" s="1121"/>
      <c r="J8" s="14"/>
      <c r="K8" s="1122"/>
      <c r="L8" s="1122"/>
      <c r="Q8" s="935" t="s">
        <v>18</v>
      </c>
      <c r="R8" s="935"/>
      <c r="S8" s="935"/>
      <c r="T8" s="935"/>
      <c r="U8" s="935"/>
      <c r="V8" s="935"/>
      <c r="W8" s="1101"/>
      <c r="X8" s="1101"/>
      <c r="Y8" s="1101"/>
      <c r="Z8" s="935"/>
      <c r="AA8" s="935"/>
      <c r="AB8" s="935"/>
      <c r="AC8" s="935"/>
    </row>
    <row r="9" spans="1:29" ht="9" customHeight="1" x14ac:dyDescent="0.2">
      <c r="A9" s="56"/>
      <c r="B9" s="36"/>
      <c r="C9" s="20"/>
      <c r="D9" s="39">
        <v>51</v>
      </c>
      <c r="E9" s="40">
        <v>51</v>
      </c>
      <c r="H9" s="90" t="s">
        <v>0</v>
      </c>
      <c r="I9" s="91"/>
      <c r="J9" s="89" t="s">
        <v>0</v>
      </c>
      <c r="K9" s="89"/>
      <c r="L9" s="89"/>
      <c r="Q9" s="935"/>
      <c r="R9" s="935"/>
      <c r="S9" s="935"/>
      <c r="T9" s="935"/>
      <c r="U9" s="935"/>
      <c r="V9" s="936"/>
      <c r="W9" s="1101"/>
      <c r="X9" s="1101"/>
      <c r="Y9" s="1101"/>
      <c r="Z9" s="935"/>
      <c r="AA9" s="935"/>
      <c r="AB9" s="935"/>
      <c r="AC9" s="935"/>
    </row>
    <row r="10" spans="1:29" ht="12.75" customHeight="1" x14ac:dyDescent="0.2">
      <c r="A10" s="17" t="s">
        <v>19</v>
      </c>
      <c r="B10" s="57" t="s">
        <v>20</v>
      </c>
      <c r="C10" s="1102" t="s">
        <v>21</v>
      </c>
      <c r="D10" s="366">
        <v>2019</v>
      </c>
      <c r="E10" s="22">
        <f>D10+1</f>
        <v>2020</v>
      </c>
      <c r="H10" s="83" t="s">
        <v>19</v>
      </c>
      <c r="I10" s="57" t="str">
        <f>B10</f>
        <v>Товар</v>
      </c>
      <c r="J10" s="83" t="str">
        <f>C10</f>
        <v>Единица</v>
      </c>
      <c r="K10" s="629">
        <f>D10</f>
        <v>2019</v>
      </c>
      <c r="L10" s="630">
        <f>E10</f>
        <v>2020</v>
      </c>
      <c r="Q10" s="935"/>
      <c r="R10" s="935"/>
      <c r="S10" s="937">
        <f>D10</f>
        <v>2019</v>
      </c>
      <c r="T10" s="937">
        <f>E10</f>
        <v>2020</v>
      </c>
      <c r="U10" s="937" t="s">
        <v>22</v>
      </c>
      <c r="V10" s="936"/>
      <c r="W10" s="6" t="s">
        <v>23</v>
      </c>
      <c r="X10" s="938"/>
      <c r="Y10" s="938"/>
      <c r="Z10" s="935"/>
      <c r="AB10" s="935"/>
      <c r="AC10" s="935"/>
    </row>
    <row r="11" spans="1:29" ht="12.75" customHeight="1" x14ac:dyDescent="0.2">
      <c r="A11" s="3" t="s">
        <v>24</v>
      </c>
      <c r="B11" s="1"/>
      <c r="C11" s="1103"/>
      <c r="D11" s="2" t="s">
        <v>25</v>
      </c>
      <c r="E11" s="4" t="s">
        <v>25</v>
      </c>
      <c r="H11" s="84" t="s">
        <v>24</v>
      </c>
      <c r="I11" s="92"/>
      <c r="J11" s="93"/>
      <c r="K11" s="57" t="str">
        <f>D11</f>
        <v>Объем</v>
      </c>
      <c r="L11" s="631" t="str">
        <f>E11</f>
        <v>Объем</v>
      </c>
      <c r="Q11" s="1104" t="s">
        <v>26</v>
      </c>
      <c r="R11" s="383" t="s">
        <v>27</v>
      </c>
      <c r="S11" s="384">
        <f>IF(ISNUMBER(D17+'СВ2 | Первич. | Торговля'!E15-'СВ2 | Первич. | Торговля'!I15-D27),D17+'СВ2 | Первич. | Торговля'!E15-'СВ2 | Первич. | Торговля'!I15-D27,"Missing data")</f>
        <v>113.5</v>
      </c>
      <c r="T11" s="384">
        <f>IF(ISNUMBER(E17+'СВ2 | Первич. | Торговля'!G15-'СВ2 | Первич. | Торговля'!K15-E27),E17+'СВ2 | Первич. | Торговля'!G15-'СВ2 | Первич. | Торговля'!K15-E27,"Missing data")</f>
        <v>25.1</v>
      </c>
      <c r="U11" s="939">
        <f t="shared" ref="U11:U23" si="0">IF(ISNUMBER(T11/S11-1),T11/S11-1,"missing data")</f>
        <v>-0.77885462555066076</v>
      </c>
      <c r="V11" s="940"/>
      <c r="W11" s="935" t="s">
        <v>28</v>
      </c>
      <c r="X11" s="938"/>
      <c r="Y11" s="938"/>
      <c r="Z11" s="935"/>
      <c r="AB11" s="935"/>
      <c r="AC11" s="935"/>
    </row>
    <row r="12" spans="1:29" s="18" customFormat="1" ht="12.75" customHeight="1" x14ac:dyDescent="0.2">
      <c r="A12" s="1106" t="s">
        <v>29</v>
      </c>
      <c r="B12" s="1107"/>
      <c r="C12" s="1107"/>
      <c r="D12" s="1107"/>
      <c r="E12" s="1108"/>
      <c r="H12" s="107"/>
      <c r="I12" s="1109" t="str">
        <f>A12</f>
        <v>ВЫВОЗКИ КРУГЛОГО ЛЕСА (НЕОБРАБОТАННЫХ ЛЕСОМАТЕРИАЛОВ)</v>
      </c>
      <c r="J12" s="1107"/>
      <c r="K12" s="1107"/>
      <c r="L12" s="1110"/>
      <c r="Q12" s="1105"/>
      <c r="R12" s="941" t="s">
        <v>30</v>
      </c>
      <c r="S12" s="942">
        <f>IF(ISNUMBER(D52-D53*X28),(D52-D53)*X28,"missing data")</f>
        <v>0</v>
      </c>
      <c r="T12" s="942">
        <f>IF(ISNUMBER(E52-E53*X28),(E52-E53)*X28,"missing data")</f>
        <v>0</v>
      </c>
      <c r="U12" s="943" t="str">
        <f t="shared" si="0"/>
        <v>missing data</v>
      </c>
      <c r="V12" s="256"/>
      <c r="W12" s="935" t="s">
        <v>31</v>
      </c>
      <c r="Y12" s="250"/>
      <c r="Z12" s="250"/>
      <c r="AB12" s="250"/>
      <c r="AC12" s="250"/>
    </row>
    <row r="13" spans="1:29" s="18" customFormat="1" ht="12.75" customHeight="1" x14ac:dyDescent="0.2">
      <c r="A13" s="281">
        <v>1</v>
      </c>
      <c r="B13" s="274" t="s">
        <v>32</v>
      </c>
      <c r="C13" s="275" t="s">
        <v>33</v>
      </c>
      <c r="D13" s="278"/>
      <c r="E13" s="283"/>
      <c r="H13" s="49">
        <f t="shared" ref="H13:H29" si="1">A13</f>
        <v>1</v>
      </c>
      <c r="I13" s="43" t="str">
        <f t="shared" ref="I13:I29" si="2">B13</f>
        <v>КРУГЛЫЙ ЛЕС (НЕОБРАБОТАННЫЕ ЛЕСОМАТЕРИАЛЫ)</v>
      </c>
      <c r="J13" s="532" t="s">
        <v>33</v>
      </c>
      <c r="K13" s="94">
        <f>D13-(D14+D17)</f>
        <v>0</v>
      </c>
      <c r="L13" s="95">
        <f>E13-(E14+E17)</f>
        <v>0</v>
      </c>
      <c r="Q13" s="380" t="s">
        <v>34</v>
      </c>
      <c r="R13" s="385" t="s">
        <v>35</v>
      </c>
      <c r="S13" s="386">
        <f>IF(ISNUMBER(D36*X29),D36*X29,"missing data")</f>
        <v>0</v>
      </c>
      <c r="T13" s="386">
        <f>IF(ISNUMBER(E36*X29),E36*X29,"missing data")</f>
        <v>0</v>
      </c>
      <c r="U13" s="939" t="str">
        <f t="shared" si="0"/>
        <v>missing data</v>
      </c>
      <c r="V13" s="944"/>
      <c r="W13" s="258">
        <v>2.4</v>
      </c>
      <c r="X13" s="250"/>
      <c r="Y13" s="250"/>
      <c r="Z13" s="250"/>
      <c r="AB13" s="250"/>
      <c r="AC13" s="250"/>
    </row>
    <row r="14" spans="1:29" s="12" customFormat="1" ht="25.5" x14ac:dyDescent="0.2">
      <c r="A14" s="87">
        <v>1.1000000000000001</v>
      </c>
      <c r="B14" s="602" t="s">
        <v>36</v>
      </c>
      <c r="C14" s="71" t="s">
        <v>33</v>
      </c>
      <c r="D14" s="136"/>
      <c r="E14" s="137"/>
      <c r="H14" s="43">
        <f t="shared" si="1"/>
        <v>1.1000000000000001</v>
      </c>
      <c r="I14" s="945" t="str">
        <f t="shared" si="2"/>
        <v>ТОПЛИВНАЯ ДРЕВЕСИНА (ВКЛЮЧАЯ ДРЕВЕСИНУ ДЛЯ ПРОИЗВОДСТВА ДРЕВЕСНОГО УГЛЯ)</v>
      </c>
      <c r="J14" s="71" t="s">
        <v>33</v>
      </c>
      <c r="K14" s="96">
        <f>D14-(D15+D16)</f>
        <v>0</v>
      </c>
      <c r="L14" s="97">
        <f>E14-(E15+E16)</f>
        <v>0</v>
      </c>
      <c r="Q14" s="381"/>
      <c r="R14" s="383" t="s">
        <v>37</v>
      </c>
      <c r="S14" s="384">
        <f>IF(ISNUMBER(D39),D39,"Missing data")</f>
        <v>150</v>
      </c>
      <c r="T14" s="384">
        <f>IF(ISNUMBER(E39),E39,"Missing data")</f>
        <v>144</v>
      </c>
      <c r="U14" s="939">
        <f t="shared" si="0"/>
        <v>-4.0000000000000036E-2</v>
      </c>
      <c r="V14" s="946"/>
      <c r="W14" s="258">
        <v>1</v>
      </c>
      <c r="X14" s="250"/>
      <c r="Z14" s="391"/>
      <c r="AB14" s="391"/>
      <c r="AC14" s="391"/>
    </row>
    <row r="15" spans="1:29" s="12" customFormat="1" ht="14.25" x14ac:dyDescent="0.2">
      <c r="A15" s="87" t="s">
        <v>38</v>
      </c>
      <c r="B15" s="51" t="s">
        <v>39</v>
      </c>
      <c r="C15" s="71" t="s">
        <v>33</v>
      </c>
      <c r="D15" s="136"/>
      <c r="E15" s="137"/>
      <c r="H15" s="43" t="str">
        <f t="shared" si="1"/>
        <v>1.1.C</v>
      </c>
      <c r="I15" s="46" t="str">
        <f t="shared" si="2"/>
        <v>Хвойные породы</v>
      </c>
      <c r="J15" s="71" t="s">
        <v>33</v>
      </c>
      <c r="K15" s="98"/>
      <c r="L15" s="99"/>
      <c r="Q15" s="381"/>
      <c r="R15" s="383" t="s">
        <v>40</v>
      </c>
      <c r="S15" s="384" t="str">
        <f>IF(ISNUMBER(D43),D43,"Missing data")</f>
        <v>Missing data</v>
      </c>
      <c r="T15" s="384" t="str">
        <f>IF(ISNUMBER(E43),E43,"Missing data")</f>
        <v>Missing data</v>
      </c>
      <c r="U15" s="939" t="str">
        <f t="shared" si="0"/>
        <v>missing data</v>
      </c>
      <c r="V15" s="946"/>
      <c r="W15" s="258">
        <v>1</v>
      </c>
      <c r="Z15" s="391"/>
      <c r="AB15" s="391"/>
      <c r="AC15" s="391"/>
    </row>
    <row r="16" spans="1:29" s="12" customFormat="1" ht="14.25" x14ac:dyDescent="0.2">
      <c r="A16" s="87" t="s">
        <v>41</v>
      </c>
      <c r="B16" s="51" t="s">
        <v>42</v>
      </c>
      <c r="C16" s="71" t="s">
        <v>33</v>
      </c>
      <c r="D16" s="136"/>
      <c r="E16" s="137"/>
      <c r="H16" s="43" t="str">
        <f t="shared" si="1"/>
        <v>1.1.NC</v>
      </c>
      <c r="I16" s="46" t="str">
        <f t="shared" si="2"/>
        <v>Лиственные породы</v>
      </c>
      <c r="J16" s="71" t="s">
        <v>33</v>
      </c>
      <c r="K16" s="100"/>
      <c r="L16" s="101"/>
      <c r="Q16" s="381"/>
      <c r="R16" s="383" t="s">
        <v>43</v>
      </c>
      <c r="S16" s="384" t="str">
        <f>IF(ISNUMBER(D48),D48,"Missing data")</f>
        <v>Missing data</v>
      </c>
      <c r="T16" s="384" t="str">
        <f>IF(ISNUMBER(E48),E48,"Missing data")</f>
        <v>Missing data</v>
      </c>
      <c r="U16" s="939" t="str">
        <f t="shared" si="0"/>
        <v>missing data</v>
      </c>
      <c r="V16" s="946"/>
      <c r="W16" s="258">
        <v>1</v>
      </c>
      <c r="Y16" s="250"/>
      <c r="Z16" s="391"/>
      <c r="AB16" s="391"/>
      <c r="AC16" s="391"/>
    </row>
    <row r="17" spans="1:29" s="12" customFormat="1" ht="14.25" x14ac:dyDescent="0.2">
      <c r="A17" s="87">
        <v>1.2</v>
      </c>
      <c r="B17" s="45" t="s">
        <v>44</v>
      </c>
      <c r="C17" s="71" t="s">
        <v>33</v>
      </c>
      <c r="D17" s="136"/>
      <c r="E17" s="137"/>
      <c r="H17" s="43">
        <f t="shared" si="1"/>
        <v>1.2</v>
      </c>
      <c r="I17" s="45" t="str">
        <f t="shared" si="2"/>
        <v>ДЕЛОВОЙ КРУГЛЫЙ ЛЕС</v>
      </c>
      <c r="J17" s="71" t="s">
        <v>33</v>
      </c>
      <c r="K17" s="96">
        <f>D17-(D18+D19)</f>
        <v>0</v>
      </c>
      <c r="L17" s="96">
        <f>E17-(E18+E19)</f>
        <v>0</v>
      </c>
      <c r="Q17" s="381"/>
      <c r="R17" s="385" t="s">
        <v>45</v>
      </c>
      <c r="S17" s="386" t="str">
        <f>IF(ISNUMBER(D52),D52,"missing data")</f>
        <v>missing data</v>
      </c>
      <c r="T17" s="386" t="str">
        <f>IF(ISNUMBER(E52),E52,"missing data")</f>
        <v>missing data</v>
      </c>
      <c r="U17" s="939" t="str">
        <f t="shared" si="0"/>
        <v>missing data</v>
      </c>
      <c r="V17" s="946"/>
      <c r="W17" s="258">
        <v>1.58</v>
      </c>
      <c r="X17" s="250"/>
      <c r="Y17" s="250"/>
      <c r="Z17" s="391"/>
      <c r="AB17" s="391"/>
      <c r="AC17" s="391"/>
    </row>
    <row r="18" spans="1:29" s="12" customFormat="1" ht="14.25" x14ac:dyDescent="0.2">
      <c r="A18" s="87" t="s">
        <v>46</v>
      </c>
      <c r="B18" s="46" t="s">
        <v>39</v>
      </c>
      <c r="C18" s="71" t="s">
        <v>33</v>
      </c>
      <c r="D18" s="136"/>
      <c r="E18" s="137"/>
      <c r="H18" s="43" t="str">
        <f t="shared" si="1"/>
        <v>1.2.C</v>
      </c>
      <c r="I18" s="46" t="str">
        <f t="shared" si="2"/>
        <v>Хвойные породы</v>
      </c>
      <c r="J18" s="71" t="s">
        <v>33</v>
      </c>
      <c r="K18" s="102">
        <f>D18-(D22+D25+D28)</f>
        <v>0</v>
      </c>
      <c r="L18" s="102">
        <f>E18-(E22+E25+E28)</f>
        <v>0</v>
      </c>
      <c r="Q18" s="381"/>
      <c r="R18" s="385" t="s">
        <v>47</v>
      </c>
      <c r="S18" s="386" t="str">
        <f>IF(ISNUMBER(D54),D54,"missing data")</f>
        <v>missing data</v>
      </c>
      <c r="T18" s="386" t="str">
        <f>IF(ISNUMBER(E54),E54,"missing data")</f>
        <v>missing data</v>
      </c>
      <c r="U18" s="939" t="str">
        <f t="shared" si="0"/>
        <v>missing data</v>
      </c>
      <c r="V18" s="946"/>
      <c r="W18" s="258">
        <v>1.8</v>
      </c>
      <c r="X18" s="250"/>
      <c r="Y18" s="391"/>
      <c r="Z18" s="391"/>
      <c r="AB18" s="391"/>
      <c r="AC18" s="391"/>
    </row>
    <row r="19" spans="1:29" s="12" customFormat="1" ht="14.25" x14ac:dyDescent="0.2">
      <c r="A19" s="87" t="s">
        <v>48</v>
      </c>
      <c r="B19" s="46" t="s">
        <v>42</v>
      </c>
      <c r="C19" s="71" t="s">
        <v>33</v>
      </c>
      <c r="D19" s="136"/>
      <c r="E19" s="137"/>
      <c r="H19" s="43" t="str">
        <f t="shared" si="1"/>
        <v>1.2.NC</v>
      </c>
      <c r="I19" s="46" t="str">
        <f t="shared" si="2"/>
        <v>Лиственные породы</v>
      </c>
      <c r="J19" s="71" t="s">
        <v>33</v>
      </c>
      <c r="K19" s="102">
        <f>D19-(D23+D26+D29)</f>
        <v>0</v>
      </c>
      <c r="L19" s="102">
        <f>E19-(E23+E26+E29)</f>
        <v>0</v>
      </c>
      <c r="Q19" s="381"/>
      <c r="R19" s="383" t="s">
        <v>49</v>
      </c>
      <c r="S19" s="384" t="str">
        <f>IF(ISNUMBER(D59),D59,"missing data")</f>
        <v>missing data</v>
      </c>
      <c r="T19" s="384" t="str">
        <f>IF(ISNUMBER(E59),E59,"missing data")</f>
        <v>missing data</v>
      </c>
      <c r="U19" s="939" t="str">
        <f t="shared" si="0"/>
        <v>missing data</v>
      </c>
      <c r="V19" s="946"/>
      <c r="W19" s="258">
        <v>2.5</v>
      </c>
      <c r="X19" s="250"/>
      <c r="Y19" s="391"/>
      <c r="Z19" s="391"/>
      <c r="AB19" s="391"/>
      <c r="AC19" s="391"/>
    </row>
    <row r="20" spans="1:29" s="12" customFormat="1" ht="14.25" x14ac:dyDescent="0.2">
      <c r="A20" s="87" t="s">
        <v>50</v>
      </c>
      <c r="B20" s="48" t="s">
        <v>51</v>
      </c>
      <c r="C20" s="71" t="s">
        <v>33</v>
      </c>
      <c r="D20" s="136"/>
      <c r="E20" s="137"/>
      <c r="H20" s="43" t="str">
        <f t="shared" si="1"/>
        <v>1.2.NC.T</v>
      </c>
      <c r="I20" s="47" t="str">
        <f t="shared" si="2"/>
        <v>в том числе тропические породы</v>
      </c>
      <c r="J20" s="71" t="s">
        <v>33</v>
      </c>
      <c r="K20" s="102"/>
      <c r="L20" s="103"/>
      <c r="Q20" s="381"/>
      <c r="R20" s="385" t="s">
        <v>52</v>
      </c>
      <c r="S20" s="386" t="str">
        <f>IF(ISNUMBER(D60),D60,"missing data")</f>
        <v>missing data</v>
      </c>
      <c r="T20" s="386" t="str">
        <f>IF(ISNUMBER(E60),E60,"missing data")</f>
        <v>missing data</v>
      </c>
      <c r="U20" s="939" t="str">
        <f t="shared" si="0"/>
        <v>missing data</v>
      </c>
      <c r="V20" s="944"/>
      <c r="W20" s="258">
        <v>4.9000000000000004</v>
      </c>
      <c r="X20" s="391"/>
      <c r="Y20" s="391"/>
      <c r="Z20" s="391"/>
      <c r="AA20" s="391"/>
      <c r="AB20" s="391"/>
      <c r="AC20" s="391"/>
    </row>
    <row r="21" spans="1:29" s="12" customFormat="1" ht="14.25" x14ac:dyDescent="0.2">
      <c r="A21" s="87" t="s">
        <v>53</v>
      </c>
      <c r="B21" s="46" t="s">
        <v>54</v>
      </c>
      <c r="C21" s="71" t="s">
        <v>33</v>
      </c>
      <c r="D21" s="136"/>
      <c r="E21" s="137"/>
      <c r="H21" s="43" t="str">
        <f t="shared" si="1"/>
        <v>1.2.1</v>
      </c>
      <c r="I21" s="46" t="str">
        <f t="shared" si="2"/>
        <v>ПИЛОВОЧНИК И ФАНЕРНЫЙ КРЯЖ</v>
      </c>
      <c r="J21" s="71" t="s">
        <v>33</v>
      </c>
      <c r="K21" s="104">
        <f>D21-(D22+D23)</f>
        <v>0</v>
      </c>
      <c r="L21" s="104">
        <f>E21-(E22+E23)</f>
        <v>0</v>
      </c>
      <c r="Q21" s="382"/>
      <c r="R21" s="387" t="s">
        <v>55</v>
      </c>
      <c r="S21" s="388" t="str">
        <f>IF(ISNUMBER(D64),D64,"missing data")</f>
        <v>missing data</v>
      </c>
      <c r="T21" s="388" t="str">
        <f>IF(ISNUMBER(E64),E64,"missing data")</f>
        <v>missing data</v>
      </c>
      <c r="U21" s="943" t="str">
        <f t="shared" si="0"/>
        <v>missing data</v>
      </c>
      <c r="V21" s="944"/>
      <c r="W21" s="258">
        <v>5.7</v>
      </c>
      <c r="X21" s="391"/>
      <c r="Y21" s="391"/>
      <c r="AA21" s="391"/>
      <c r="AB21" s="391"/>
      <c r="AC21" s="391"/>
    </row>
    <row r="22" spans="1:29" s="12" customFormat="1" ht="14.25" x14ac:dyDescent="0.2">
      <c r="A22" s="87" t="s">
        <v>56</v>
      </c>
      <c r="B22" s="47" t="s">
        <v>39</v>
      </c>
      <c r="C22" s="71" t="s">
        <v>33</v>
      </c>
      <c r="D22" s="136"/>
      <c r="E22" s="137"/>
      <c r="H22" s="43" t="str">
        <f t="shared" si="1"/>
        <v>1.2.1.C</v>
      </c>
      <c r="I22" s="47" t="str">
        <f t="shared" si="2"/>
        <v>Хвойные породы</v>
      </c>
      <c r="J22" s="71" t="s">
        <v>33</v>
      </c>
      <c r="K22" s="98"/>
      <c r="L22" s="98"/>
      <c r="Q22" s="253" t="s">
        <v>57</v>
      </c>
      <c r="R22" s="389" t="s">
        <v>34</v>
      </c>
      <c r="S22" s="390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390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947" t="str">
        <f t="shared" si="0"/>
        <v>missing data</v>
      </c>
      <c r="X22" s="391"/>
      <c r="Y22" s="391"/>
      <c r="Z22" s="391"/>
      <c r="AA22" s="391"/>
      <c r="AB22" s="391"/>
      <c r="AC22" s="391"/>
    </row>
    <row r="23" spans="1:29" s="12" customFormat="1" ht="14.25" x14ac:dyDescent="0.15">
      <c r="A23" s="87" t="s">
        <v>58</v>
      </c>
      <c r="B23" s="48" t="s">
        <v>42</v>
      </c>
      <c r="C23" s="71" t="s">
        <v>33</v>
      </c>
      <c r="D23" s="136"/>
      <c r="E23" s="137"/>
      <c r="H23" s="43" t="str">
        <f t="shared" si="1"/>
        <v>1.2.1.NC</v>
      </c>
      <c r="I23" s="47" t="str">
        <f t="shared" si="2"/>
        <v>Лиственные породы</v>
      </c>
      <c r="J23" s="71" t="s">
        <v>33</v>
      </c>
      <c r="K23" s="98"/>
      <c r="L23" s="98"/>
      <c r="Q23" s="249"/>
      <c r="R23" s="252" t="s">
        <v>59</v>
      </c>
      <c r="S23" s="254" t="str">
        <f>IF(ISNUMBER(S11*X31+S12-S22),S11*X31+S12-S22,"missing data")</f>
        <v>missing data</v>
      </c>
      <c r="T23" s="254" t="str">
        <f>IF(ISNUMBER(T11*X31+T12-T22),T11*X31+T12-T22,"missing data")</f>
        <v>missing data</v>
      </c>
      <c r="U23" s="948" t="str">
        <f t="shared" si="0"/>
        <v>missing data</v>
      </c>
      <c r="V23" s="257" t="s">
        <v>60</v>
      </c>
      <c r="X23" s="391"/>
      <c r="Z23" s="391"/>
      <c r="AA23" s="391"/>
      <c r="AB23" s="391"/>
      <c r="AC23" s="391"/>
    </row>
    <row r="24" spans="1:29" s="12" customFormat="1" ht="38.25" customHeight="1" x14ac:dyDescent="0.15">
      <c r="A24" s="633" t="s">
        <v>61</v>
      </c>
      <c r="B24" s="628" t="s">
        <v>62</v>
      </c>
      <c r="C24" s="71" t="s">
        <v>33</v>
      </c>
      <c r="D24" s="136"/>
      <c r="E24" s="137"/>
      <c r="H24" s="634" t="str">
        <f t="shared" si="1"/>
        <v>1.2.2</v>
      </c>
      <c r="I24" s="628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71" t="s">
        <v>33</v>
      </c>
      <c r="K24" s="104">
        <f>D24-(D25+D26)</f>
        <v>0</v>
      </c>
      <c r="L24" s="104">
        <f>E24-(E25+E26)</f>
        <v>0</v>
      </c>
      <c r="Q24" s="249"/>
      <c r="R24" s="391" t="s">
        <v>63</v>
      </c>
      <c r="S24" s="949" t="str">
        <f>IF(ISNUMBER(1-S22/S11),1-S22/S11,"missing data")</f>
        <v>missing data</v>
      </c>
      <c r="T24" s="949" t="str">
        <f>IF(ISNUMBER(1-T22/T11),1-T22/T11,"missing data")</f>
        <v>missing data</v>
      </c>
      <c r="V24" s="257" t="s">
        <v>64</v>
      </c>
      <c r="X24" s="391"/>
      <c r="Y24" s="391"/>
      <c r="Z24" s="391"/>
      <c r="AA24" s="391"/>
      <c r="AB24" s="391"/>
      <c r="AC24" s="391"/>
    </row>
    <row r="25" spans="1:29" s="12" customFormat="1" ht="14.25" x14ac:dyDescent="0.15">
      <c r="A25" s="87" t="s">
        <v>65</v>
      </c>
      <c r="B25" s="47" t="s">
        <v>39</v>
      </c>
      <c r="C25" s="71" t="s">
        <v>33</v>
      </c>
      <c r="D25" s="136"/>
      <c r="E25" s="137"/>
      <c r="H25" s="43" t="str">
        <f t="shared" si="1"/>
        <v>1.2.2.C</v>
      </c>
      <c r="I25" s="47" t="str">
        <f t="shared" si="2"/>
        <v>Хвойные породы</v>
      </c>
      <c r="J25" s="71" t="s">
        <v>33</v>
      </c>
      <c r="K25" s="98"/>
      <c r="L25" s="98"/>
      <c r="Q25" s="249"/>
      <c r="V25" s="257" t="s">
        <v>66</v>
      </c>
      <c r="X25" s="391"/>
      <c r="Y25" s="391"/>
      <c r="Z25" s="391"/>
      <c r="AA25" s="391"/>
      <c r="AB25" s="391"/>
      <c r="AC25" s="391"/>
    </row>
    <row r="26" spans="1:29" s="12" customFormat="1" ht="14.25" x14ac:dyDescent="0.2">
      <c r="A26" s="87" t="s">
        <v>67</v>
      </c>
      <c r="B26" s="48" t="s">
        <v>42</v>
      </c>
      <c r="C26" s="71" t="s">
        <v>33</v>
      </c>
      <c r="D26" s="136"/>
      <c r="E26" s="137"/>
      <c r="H26" s="43" t="str">
        <f t="shared" si="1"/>
        <v>1.2.2.NC</v>
      </c>
      <c r="I26" s="47" t="str">
        <f t="shared" si="2"/>
        <v>Лиственные породы</v>
      </c>
      <c r="J26" s="71" t="s">
        <v>33</v>
      </c>
      <c r="K26" s="98"/>
      <c r="L26" s="98"/>
      <c r="Q26" s="249"/>
      <c r="V26" s="950"/>
      <c r="W26" s="391"/>
      <c r="X26" s="391"/>
      <c r="Y26" s="391"/>
      <c r="Z26" s="391"/>
      <c r="AA26" s="391"/>
      <c r="AB26" s="391"/>
      <c r="AC26" s="391"/>
    </row>
    <row r="27" spans="1:29" s="12" customFormat="1" ht="14.25" x14ac:dyDescent="0.2">
      <c r="A27" s="87" t="s">
        <v>68</v>
      </c>
      <c r="B27" s="46" t="s">
        <v>69</v>
      </c>
      <c r="C27" s="71" t="s">
        <v>33</v>
      </c>
      <c r="D27" s="136"/>
      <c r="E27" s="137"/>
      <c r="H27" s="43" t="str">
        <f t="shared" si="1"/>
        <v>1.2.3</v>
      </c>
      <c r="I27" s="46" t="str">
        <f t="shared" si="2"/>
        <v>ПРОЧИЕ СОРТИМЕНТЫ ДЕЛОВОГО КРУГЛОГО ЛЕСА</v>
      </c>
      <c r="J27" s="71" t="s">
        <v>33</v>
      </c>
      <c r="K27" s="104">
        <f>D27-(D28+D29)</f>
        <v>0</v>
      </c>
      <c r="L27" s="104">
        <f>E27-(E28+E29)</f>
        <v>0</v>
      </c>
      <c r="Q27" s="249"/>
      <c r="V27" s="950"/>
      <c r="W27" s="391"/>
      <c r="X27" s="391"/>
      <c r="Y27" s="391"/>
      <c r="Z27" s="385"/>
      <c r="AA27" s="391"/>
      <c r="AB27" s="391"/>
      <c r="AC27" s="391"/>
    </row>
    <row r="28" spans="1:29" s="12" customFormat="1" ht="14.25" x14ac:dyDescent="0.15">
      <c r="A28" s="87" t="s">
        <v>70</v>
      </c>
      <c r="B28" s="47" t="s">
        <v>39</v>
      </c>
      <c r="C28" s="71" t="s">
        <v>33</v>
      </c>
      <c r="D28" s="136"/>
      <c r="E28" s="137"/>
      <c r="H28" s="43" t="str">
        <f t="shared" si="1"/>
        <v>1.2.3.C</v>
      </c>
      <c r="I28" s="47" t="str">
        <f t="shared" si="2"/>
        <v>Хвойные породы</v>
      </c>
      <c r="J28" s="71" t="s">
        <v>33</v>
      </c>
      <c r="K28" s="98"/>
      <c r="L28" s="99"/>
      <c r="Q28" s="249"/>
      <c r="V28" s="386"/>
      <c r="W28" s="255" t="s">
        <v>71</v>
      </c>
      <c r="X28" s="951">
        <v>0.35</v>
      </c>
      <c r="Y28" s="391"/>
      <c r="Z28" s="952"/>
      <c r="AA28" s="391"/>
      <c r="AB28" s="391"/>
      <c r="AC28" s="391"/>
    </row>
    <row r="29" spans="1:29" s="12" customFormat="1" ht="14.25" x14ac:dyDescent="0.15">
      <c r="A29" s="87" t="s">
        <v>72</v>
      </c>
      <c r="B29" s="48" t="s">
        <v>42</v>
      </c>
      <c r="C29" s="71" t="s">
        <v>33</v>
      </c>
      <c r="D29" s="136"/>
      <c r="E29" s="137"/>
      <c r="H29" s="43" t="str">
        <f t="shared" si="1"/>
        <v>1.2.3.NC</v>
      </c>
      <c r="I29" s="48" t="str">
        <f t="shared" si="2"/>
        <v>Лиственные породы</v>
      </c>
      <c r="J29" s="71" t="s">
        <v>33</v>
      </c>
      <c r="K29" s="100"/>
      <c r="L29" s="101"/>
      <c r="Q29" s="249"/>
      <c r="R29" s="251"/>
      <c r="S29" s="386"/>
      <c r="T29" s="386"/>
      <c r="U29" s="386"/>
      <c r="V29" s="386"/>
      <c r="W29" s="385" t="s">
        <v>73</v>
      </c>
      <c r="X29" s="951">
        <v>1</v>
      </c>
      <c r="Y29" s="391"/>
      <c r="Z29" s="391"/>
      <c r="AA29" s="391"/>
      <c r="AB29" s="391"/>
      <c r="AC29" s="391"/>
    </row>
    <row r="30" spans="1:29" s="18" customFormat="1" ht="12.75" customHeight="1" x14ac:dyDescent="0.15">
      <c r="A30" s="1106" t="s">
        <v>74</v>
      </c>
      <c r="B30" s="1107"/>
      <c r="C30" s="1107"/>
      <c r="D30" s="1107"/>
      <c r="E30" s="1108"/>
      <c r="H30" s="106" t="s">
        <v>0</v>
      </c>
      <c r="I30" s="1109" t="str">
        <f>A30</f>
        <v xml:space="preserve">  ПРОИЗВОДСТВО</v>
      </c>
      <c r="J30" s="1107"/>
      <c r="K30" s="1107"/>
      <c r="L30" s="1110"/>
      <c r="Q30" s="391"/>
      <c r="R30" s="12"/>
      <c r="S30" s="12"/>
      <c r="T30" s="12"/>
      <c r="U30" s="12"/>
      <c r="V30" s="391"/>
      <c r="W30" s="385" t="s">
        <v>75</v>
      </c>
      <c r="X30" s="953">
        <v>0.98499999999999999</v>
      </c>
      <c r="Y30" s="391"/>
      <c r="Z30" s="391"/>
      <c r="AA30" s="391"/>
      <c r="AB30" s="391"/>
      <c r="AC30" s="250"/>
    </row>
    <row r="31" spans="1:29" s="12" customFormat="1" x14ac:dyDescent="0.15">
      <c r="A31" s="282">
        <v>2</v>
      </c>
      <c r="B31" s="276" t="s">
        <v>76</v>
      </c>
      <c r="C31" s="275" t="s">
        <v>77</v>
      </c>
      <c r="D31" s="278"/>
      <c r="E31" s="283"/>
      <c r="H31" s="43">
        <f t="shared" ref="H31:H62" si="3">A31</f>
        <v>2</v>
      </c>
      <c r="I31" s="43" t="str">
        <f t="shared" ref="I31:I62" si="4">B31</f>
        <v>ДРЕВЕСНЫЙ УГОЛЬ</v>
      </c>
      <c r="J31" s="532" t="s">
        <v>77</v>
      </c>
      <c r="K31" s="98"/>
      <c r="L31" s="99"/>
      <c r="Q31" s="391"/>
    </row>
    <row r="32" spans="1:29" s="12" customFormat="1" ht="14.25" x14ac:dyDescent="0.15">
      <c r="A32" s="281">
        <v>3</v>
      </c>
      <c r="B32" s="274" t="s">
        <v>78</v>
      </c>
      <c r="C32" s="275" t="s">
        <v>79</v>
      </c>
      <c r="D32" s="278"/>
      <c r="E32" s="283"/>
      <c r="H32" s="43">
        <f t="shared" si="3"/>
        <v>3</v>
      </c>
      <c r="I32" s="954" t="str">
        <f t="shared" si="4"/>
        <v>ДРЕВЕСНАЯ ЩЕПА, СТРУЖКА И ОТХОДЫ</v>
      </c>
      <c r="J32" s="532" t="s">
        <v>79</v>
      </c>
      <c r="K32" s="96">
        <f>D32-(D33+D34)</f>
        <v>0</v>
      </c>
      <c r="L32" s="96">
        <f>E32-(E33+E34)</f>
        <v>0</v>
      </c>
    </row>
    <row r="33" spans="1:12" s="12" customFormat="1" ht="14.25" x14ac:dyDescent="0.15">
      <c r="A33" s="87" t="s">
        <v>80</v>
      </c>
      <c r="B33" s="44" t="s">
        <v>81</v>
      </c>
      <c r="C33" s="71" t="s">
        <v>79</v>
      </c>
      <c r="D33" s="136"/>
      <c r="E33" s="137"/>
      <c r="H33" s="43" t="str">
        <f t="shared" si="3"/>
        <v>3.1</v>
      </c>
      <c r="I33" s="44" t="str">
        <f t="shared" si="4"/>
        <v>ДРЕВЕСНАЯ ЩЕПА И СТРУЖКА</v>
      </c>
      <c r="J33" s="71" t="s">
        <v>79</v>
      </c>
      <c r="K33" s="98"/>
      <c r="L33" s="99"/>
    </row>
    <row r="34" spans="1:12" s="12" customFormat="1" ht="14.25" x14ac:dyDescent="0.15">
      <c r="A34" s="87" t="s">
        <v>82</v>
      </c>
      <c r="B34" s="44" t="s">
        <v>83</v>
      </c>
      <c r="C34" s="71" t="s">
        <v>79</v>
      </c>
      <c r="D34" s="136"/>
      <c r="E34" s="137"/>
      <c r="H34" s="43" t="str">
        <f t="shared" si="3"/>
        <v>3.2</v>
      </c>
      <c r="I34" s="44" t="str">
        <f t="shared" si="4"/>
        <v>ДРЕВЕСНЫЕ ОТХОДЫ (ВКЛЮЧАЯ ДРЕВЕСИНУ ДЛЯ АГЛОМЕРАТОВ)</v>
      </c>
      <c r="J34" s="71" t="s">
        <v>79</v>
      </c>
      <c r="K34" s="100"/>
      <c r="L34" s="101"/>
    </row>
    <row r="35" spans="1:12" s="12" customFormat="1" x14ac:dyDescent="0.15">
      <c r="A35" s="367">
        <v>4</v>
      </c>
      <c r="B35" s="276" t="s">
        <v>84</v>
      </c>
      <c r="C35" s="275" t="s">
        <v>77</v>
      </c>
      <c r="D35" s="278"/>
      <c r="E35" s="283"/>
      <c r="H35" s="43">
        <f t="shared" si="3"/>
        <v>4</v>
      </c>
      <c r="I35" s="954" t="str">
        <f t="shared" si="4"/>
        <v>БЫВШАЯ В УПОТРЕБЛЕНИИ РЕКУПЕРИРОВАННАЯ ДРЕВЕСИНА</v>
      </c>
      <c r="J35" s="532" t="s">
        <v>77</v>
      </c>
      <c r="K35" s="96"/>
      <c r="L35" s="97"/>
    </row>
    <row r="36" spans="1:12" s="12" customFormat="1" x14ac:dyDescent="0.15">
      <c r="A36" s="281" t="s">
        <v>85</v>
      </c>
      <c r="B36" s="274" t="s">
        <v>86</v>
      </c>
      <c r="C36" s="275" t="s">
        <v>77</v>
      </c>
      <c r="D36" s="278"/>
      <c r="E36" s="283"/>
      <c r="H36" s="43" t="str">
        <f t="shared" si="3"/>
        <v>5</v>
      </c>
      <c r="I36" s="954" t="str">
        <f t="shared" si="4"/>
        <v>ДРЕВЕСНЫЕ ПЕЛЛЕТЫ И ПРОЧИЕ АГЛОМЕРАТЫ</v>
      </c>
      <c r="J36" s="532" t="s">
        <v>77</v>
      </c>
      <c r="K36" s="96">
        <f>D36-(D37+D38)</f>
        <v>0</v>
      </c>
      <c r="L36" s="96">
        <f>E36-(E37+E38)</f>
        <v>0</v>
      </c>
    </row>
    <row r="37" spans="1:12" s="12" customFormat="1" x14ac:dyDescent="0.15">
      <c r="A37" s="87" t="s">
        <v>87</v>
      </c>
      <c r="B37" s="44" t="s">
        <v>88</v>
      </c>
      <c r="C37" s="71" t="s">
        <v>77</v>
      </c>
      <c r="D37" s="368"/>
      <c r="E37" s="369"/>
      <c r="H37" s="43" t="str">
        <f t="shared" si="3"/>
        <v>5.1</v>
      </c>
      <c r="I37" s="44" t="str">
        <f t="shared" si="4"/>
        <v>ДРЕВЕСНЫЕ ПЕЛЛЕТЫ</v>
      </c>
      <c r="J37" s="71" t="s">
        <v>77</v>
      </c>
      <c r="K37" s="98"/>
      <c r="L37" s="99"/>
    </row>
    <row r="38" spans="1:12" s="12" customFormat="1" x14ac:dyDescent="0.15">
      <c r="A38" s="87" t="s">
        <v>89</v>
      </c>
      <c r="B38" s="44" t="s">
        <v>90</v>
      </c>
      <c r="C38" s="71" t="s">
        <v>77</v>
      </c>
      <c r="D38" s="368"/>
      <c r="E38" s="369"/>
      <c r="H38" s="43" t="str">
        <f t="shared" si="3"/>
        <v>5.2</v>
      </c>
      <c r="I38" s="44" t="str">
        <f t="shared" si="4"/>
        <v>ПРОЧИЕ АГЛОМЕРАТЫ</v>
      </c>
      <c r="J38" s="71" t="s">
        <v>77</v>
      </c>
      <c r="K38" s="100"/>
      <c r="L38" s="101"/>
    </row>
    <row r="39" spans="1:12" s="12" customFormat="1" ht="14.25" x14ac:dyDescent="0.15">
      <c r="A39" s="370" t="s">
        <v>91</v>
      </c>
      <c r="B39" s="279" t="s">
        <v>92</v>
      </c>
      <c r="C39" s="275" t="s">
        <v>79</v>
      </c>
      <c r="D39" s="278">
        <v>150</v>
      </c>
      <c r="E39" s="283">
        <v>144</v>
      </c>
      <c r="H39" s="43" t="str">
        <f t="shared" si="3"/>
        <v>6</v>
      </c>
      <c r="I39" s="49" t="str">
        <f t="shared" si="4"/>
        <v>ПИЛОМАТЕРИАЛЫ (ВКЛЮЧАЯ ШПАЛЫ)</v>
      </c>
      <c r="J39" s="532" t="s">
        <v>79</v>
      </c>
      <c r="K39" s="96">
        <f>D39-(D40+D41)</f>
        <v>0</v>
      </c>
      <c r="L39" s="96">
        <f>E39-(E40+E41)</f>
        <v>0</v>
      </c>
    </row>
    <row r="40" spans="1:12" s="12" customFormat="1" ht="14.25" x14ac:dyDescent="0.15">
      <c r="A40" s="371" t="s">
        <v>93</v>
      </c>
      <c r="B40" s="44" t="s">
        <v>39</v>
      </c>
      <c r="C40" s="71" t="s">
        <v>79</v>
      </c>
      <c r="D40" s="368">
        <v>150</v>
      </c>
      <c r="E40" s="369">
        <v>144</v>
      </c>
      <c r="H40" s="43" t="str">
        <f t="shared" si="3"/>
        <v>6.C</v>
      </c>
      <c r="I40" s="44" t="str">
        <f t="shared" si="4"/>
        <v>Хвойные породы</v>
      </c>
      <c r="J40" s="71" t="s">
        <v>79</v>
      </c>
      <c r="K40" s="98"/>
      <c r="L40" s="99"/>
    </row>
    <row r="41" spans="1:12" s="12" customFormat="1" ht="14.25" x14ac:dyDescent="0.15">
      <c r="A41" s="371" t="s">
        <v>94</v>
      </c>
      <c r="B41" s="44" t="s">
        <v>42</v>
      </c>
      <c r="C41" s="71" t="s">
        <v>79</v>
      </c>
      <c r="D41" s="368">
        <v>0</v>
      </c>
      <c r="E41" s="369">
        <v>0</v>
      </c>
      <c r="H41" s="43" t="str">
        <f t="shared" si="3"/>
        <v>6.NC</v>
      </c>
      <c r="I41" s="44" t="str">
        <f t="shared" si="4"/>
        <v>Лиственные породы</v>
      </c>
      <c r="J41" s="71" t="s">
        <v>79</v>
      </c>
      <c r="K41" s="98"/>
      <c r="L41" s="99"/>
    </row>
    <row r="42" spans="1:12" s="12" customFormat="1" ht="14.25" x14ac:dyDescent="0.15">
      <c r="A42" s="87" t="s">
        <v>95</v>
      </c>
      <c r="B42" s="46" t="s">
        <v>51</v>
      </c>
      <c r="C42" s="71" t="s">
        <v>79</v>
      </c>
      <c r="D42" s="368">
        <v>0</v>
      </c>
      <c r="E42" s="369">
        <v>0</v>
      </c>
      <c r="H42" s="43" t="str">
        <f t="shared" si="3"/>
        <v>6.NC.T</v>
      </c>
      <c r="I42" s="46" t="str">
        <f t="shared" si="4"/>
        <v>в том числе тропические породы</v>
      </c>
      <c r="J42" s="71" t="s">
        <v>79</v>
      </c>
      <c r="K42" s="100" t="str">
        <f>IF(AND(ISNUMBER(D42/D41),D42&gt;D41),"&gt; 5.NC !!","")</f>
        <v/>
      </c>
      <c r="L42" s="101" t="str">
        <f>IF(AND(ISNUMBER(E42/E41),E42&gt;E41),"&gt; 5.NC !!","")</f>
        <v/>
      </c>
    </row>
    <row r="43" spans="1:12" s="12" customFormat="1" ht="14.25" x14ac:dyDescent="0.15">
      <c r="A43" s="370" t="s">
        <v>96</v>
      </c>
      <c r="B43" s="279" t="s">
        <v>97</v>
      </c>
      <c r="C43" s="275" t="s">
        <v>79</v>
      </c>
      <c r="D43" s="278"/>
      <c r="E43" s="283"/>
      <c r="H43" s="43" t="str">
        <f t="shared" si="3"/>
        <v>7</v>
      </c>
      <c r="I43" s="49" t="str">
        <f t="shared" si="4"/>
        <v>ШПОН</v>
      </c>
      <c r="J43" s="532" t="s">
        <v>79</v>
      </c>
      <c r="K43" s="96">
        <f>D43-(D44+D45)</f>
        <v>0</v>
      </c>
      <c r="L43" s="96">
        <f>E43-(E44+E45)</f>
        <v>0</v>
      </c>
    </row>
    <row r="44" spans="1:12" s="12" customFormat="1" ht="14.25" x14ac:dyDescent="0.15">
      <c r="A44" s="371" t="s">
        <v>98</v>
      </c>
      <c r="B44" s="44" t="s">
        <v>39</v>
      </c>
      <c r="C44" s="71" t="s">
        <v>79</v>
      </c>
      <c r="D44" s="368"/>
      <c r="E44" s="369"/>
      <c r="H44" s="43" t="str">
        <f t="shared" si="3"/>
        <v>7.C</v>
      </c>
      <c r="I44" s="46" t="str">
        <f t="shared" si="4"/>
        <v>Хвойные породы</v>
      </c>
      <c r="J44" s="71" t="s">
        <v>79</v>
      </c>
      <c r="K44" s="98"/>
      <c r="L44" s="99"/>
    </row>
    <row r="45" spans="1:12" s="12" customFormat="1" ht="14.25" x14ac:dyDescent="0.15">
      <c r="A45" s="371" t="s">
        <v>99</v>
      </c>
      <c r="B45" s="44" t="s">
        <v>42</v>
      </c>
      <c r="C45" s="71" t="s">
        <v>79</v>
      </c>
      <c r="D45" s="368"/>
      <c r="E45" s="369"/>
      <c r="H45" s="43" t="str">
        <f t="shared" si="3"/>
        <v>7.NC</v>
      </c>
      <c r="I45" s="46" t="str">
        <f t="shared" si="4"/>
        <v>Лиственные породы</v>
      </c>
      <c r="J45" s="71" t="s">
        <v>79</v>
      </c>
      <c r="K45" s="98"/>
      <c r="L45" s="99"/>
    </row>
    <row r="46" spans="1:12" s="12" customFormat="1" ht="14.25" x14ac:dyDescent="0.15">
      <c r="A46" s="372" t="s">
        <v>100</v>
      </c>
      <c r="B46" s="54" t="s">
        <v>51</v>
      </c>
      <c r="C46" s="71" t="s">
        <v>79</v>
      </c>
      <c r="D46" s="368"/>
      <c r="E46" s="369"/>
      <c r="H46" s="43" t="str">
        <f t="shared" si="3"/>
        <v>7.NC.T</v>
      </c>
      <c r="I46" s="47" t="str">
        <f t="shared" si="4"/>
        <v>в том числе тропические породы</v>
      </c>
      <c r="J46" s="71" t="s">
        <v>79</v>
      </c>
      <c r="K46" s="98"/>
      <c r="L46" s="99"/>
    </row>
    <row r="47" spans="1:12" s="12" customFormat="1" ht="14.25" x14ac:dyDescent="0.15">
      <c r="A47" s="281" t="s">
        <v>101</v>
      </c>
      <c r="B47" s="274" t="s">
        <v>102</v>
      </c>
      <c r="C47" s="277" t="s">
        <v>79</v>
      </c>
      <c r="D47" s="280"/>
      <c r="E47" s="284"/>
      <c r="H47" s="43" t="str">
        <f t="shared" si="3"/>
        <v>8</v>
      </c>
      <c r="I47" s="49" t="str">
        <f t="shared" si="4"/>
        <v>ЛИСТОВЫЕ ДРЕВЕСНЫЕ МАТЕРИАЛЫ</v>
      </c>
      <c r="J47" s="72" t="s">
        <v>79</v>
      </c>
      <c r="K47" s="96">
        <f>D47-(D48+D52+D54)</f>
        <v>0</v>
      </c>
      <c r="L47" s="96">
        <f>E47-(E48+E52+E54)</f>
        <v>0</v>
      </c>
    </row>
    <row r="48" spans="1:12" s="12" customFormat="1" ht="14.25" x14ac:dyDescent="0.15">
      <c r="A48" s="371" t="s">
        <v>103</v>
      </c>
      <c r="B48" s="44" t="s">
        <v>104</v>
      </c>
      <c r="C48" s="71" t="s">
        <v>79</v>
      </c>
      <c r="D48" s="368"/>
      <c r="E48" s="369"/>
      <c r="H48" s="43" t="str">
        <f t="shared" si="3"/>
        <v>8.1</v>
      </c>
      <c r="I48" s="44" t="str">
        <f t="shared" si="4"/>
        <v xml:space="preserve">ФАНЕРА  </v>
      </c>
      <c r="J48" s="71" t="s">
        <v>79</v>
      </c>
      <c r="K48" s="104">
        <f>D48-(D49+D50)</f>
        <v>0</v>
      </c>
      <c r="L48" s="104">
        <f>E48-(E49+E50)</f>
        <v>0</v>
      </c>
    </row>
    <row r="49" spans="1:12" s="12" customFormat="1" ht="14.25" x14ac:dyDescent="0.15">
      <c r="A49" s="371" t="s">
        <v>105</v>
      </c>
      <c r="B49" s="46" t="s">
        <v>39</v>
      </c>
      <c r="C49" s="71" t="s">
        <v>79</v>
      </c>
      <c r="D49" s="368"/>
      <c r="E49" s="369"/>
      <c r="H49" s="43" t="str">
        <f t="shared" si="3"/>
        <v>8.1.C</v>
      </c>
      <c r="I49" s="46" t="str">
        <f t="shared" si="4"/>
        <v>Хвойные породы</v>
      </c>
      <c r="J49" s="71" t="s">
        <v>79</v>
      </c>
      <c r="K49" s="98"/>
      <c r="L49" s="99"/>
    </row>
    <row r="50" spans="1:12" s="12" customFormat="1" ht="14.25" x14ac:dyDescent="0.15">
      <c r="A50" s="371" t="s">
        <v>106</v>
      </c>
      <c r="B50" s="46" t="s">
        <v>42</v>
      </c>
      <c r="C50" s="71" t="s">
        <v>79</v>
      </c>
      <c r="D50" s="368"/>
      <c r="E50" s="369"/>
      <c r="H50" s="43" t="str">
        <f t="shared" si="3"/>
        <v>8.1.NC</v>
      </c>
      <c r="I50" s="46" t="str">
        <f t="shared" si="4"/>
        <v>Лиственные породы</v>
      </c>
      <c r="J50" s="71" t="s">
        <v>79</v>
      </c>
      <c r="K50" s="98" t="s">
        <v>0</v>
      </c>
      <c r="L50" s="99"/>
    </row>
    <row r="51" spans="1:12" s="12" customFormat="1" ht="14.25" x14ac:dyDescent="0.15">
      <c r="A51" s="371" t="s">
        <v>107</v>
      </c>
      <c r="B51" s="48" t="s">
        <v>51</v>
      </c>
      <c r="C51" s="71" t="s">
        <v>79</v>
      </c>
      <c r="D51" s="368"/>
      <c r="E51" s="369"/>
      <c r="H51" s="43" t="str">
        <f t="shared" si="3"/>
        <v>8.1.NC.T</v>
      </c>
      <c r="I51" s="47" t="str">
        <f t="shared" si="4"/>
        <v>в том числе тропические породы</v>
      </c>
      <c r="J51" s="71" t="s">
        <v>79</v>
      </c>
      <c r="K51" s="98" t="str">
        <f>IF(AND(ISNUMBER(D51/D50),D51&gt;D50),"&gt; 6.1.NC !!","")</f>
        <v/>
      </c>
      <c r="L51" s="99" t="str">
        <f>IF(AND(ISNUMBER(E51/E50),E51&gt;E50),"&gt; 6.1.NC !!","")</f>
        <v/>
      </c>
    </row>
    <row r="52" spans="1:12" s="12" customFormat="1" ht="25.5" x14ac:dyDescent="0.15">
      <c r="A52" s="371" t="s">
        <v>108</v>
      </c>
      <c r="B52" s="603" t="s">
        <v>109</v>
      </c>
      <c r="C52" s="71" t="s">
        <v>79</v>
      </c>
      <c r="D52" s="368"/>
      <c r="E52" s="369"/>
      <c r="H52" s="43" t="str">
        <f t="shared" si="3"/>
        <v>8.2</v>
      </c>
      <c r="I52" s="955" t="str">
        <f t="shared" si="4"/>
        <v>СТРУЖЕЧНЫЕ ПЛИТЫ, ПЛИТЫ С ОРИЕНТИРОВАННОЙ СТРУЖКОЙ (OSB) И ПРОЧИЕ ПЛИТЫ ЭТОЙ КАТЕГОРИИ</v>
      </c>
      <c r="J52" s="71" t="s">
        <v>79</v>
      </c>
      <c r="K52" s="98"/>
      <c r="L52" s="99"/>
    </row>
    <row r="53" spans="1:12" s="12" customFormat="1" ht="14.25" x14ac:dyDescent="0.15">
      <c r="A53" s="371" t="s">
        <v>110</v>
      </c>
      <c r="B53" s="50" t="s">
        <v>111</v>
      </c>
      <c r="C53" s="71" t="s">
        <v>79</v>
      </c>
      <c r="D53" s="368"/>
      <c r="E53" s="369"/>
      <c r="H53" s="43" t="str">
        <f t="shared" si="3"/>
        <v>8.2.1</v>
      </c>
      <c r="I53" s="46" t="str">
        <f t="shared" si="4"/>
        <v>в том числе ПЛИТЫ С ОРИЕНТИРОВАННОЙ СТРУЖКОЙ (OSB)</v>
      </c>
      <c r="J53" s="71" t="s">
        <v>79</v>
      </c>
      <c r="K53" s="98" t="str">
        <f>IF(AND(ISNUMBER(D53/D52),D53&gt;D52),"&gt; 6.3 !!","")</f>
        <v/>
      </c>
      <c r="L53" s="99" t="str">
        <f>IF(AND(ISNUMBER(E53/E52),E53&gt;E52),"&gt; 6.3 !!","")</f>
        <v/>
      </c>
    </row>
    <row r="54" spans="1:12" s="12" customFormat="1" ht="14.25" x14ac:dyDescent="0.15">
      <c r="A54" s="371" t="s">
        <v>112</v>
      </c>
      <c r="B54" s="44" t="s">
        <v>113</v>
      </c>
      <c r="C54" s="71" t="s">
        <v>79</v>
      </c>
      <c r="D54" s="368"/>
      <c r="E54" s="369"/>
      <c r="H54" s="43" t="str">
        <f t="shared" si="3"/>
        <v>8.3</v>
      </c>
      <c r="I54" s="44" t="str">
        <f t="shared" si="4"/>
        <v>ДРЕВЕСНОВОЛОКНИСТЫЕ ПЛИТЫ</v>
      </c>
      <c r="J54" s="71" t="s">
        <v>79</v>
      </c>
      <c r="K54" s="104">
        <f>D54-(D55+D56+D57)</f>
        <v>0</v>
      </c>
      <c r="L54" s="104">
        <f>E54-(E55+E56+E57)</f>
        <v>0</v>
      </c>
    </row>
    <row r="55" spans="1:12" s="12" customFormat="1" ht="14.25" x14ac:dyDescent="0.15">
      <c r="A55" s="371" t="s">
        <v>114</v>
      </c>
      <c r="B55" s="46" t="s">
        <v>115</v>
      </c>
      <c r="C55" s="71" t="s">
        <v>79</v>
      </c>
      <c r="D55" s="368"/>
      <c r="E55" s="369"/>
      <c r="H55" s="43" t="str">
        <f t="shared" si="3"/>
        <v>8.3.1</v>
      </c>
      <c r="I55" s="46" t="str">
        <f t="shared" si="4"/>
        <v xml:space="preserve">ТВЕРДЫЕ ПЛИТЫ </v>
      </c>
      <c r="J55" s="71" t="s">
        <v>79</v>
      </c>
      <c r="K55" s="98"/>
      <c r="L55" s="99"/>
    </row>
    <row r="56" spans="1:12" s="12" customFormat="1" ht="25.5" x14ac:dyDescent="0.15">
      <c r="A56" s="371" t="s">
        <v>116</v>
      </c>
      <c r="B56" s="628" t="s">
        <v>117</v>
      </c>
      <c r="C56" s="71" t="s">
        <v>79</v>
      </c>
      <c r="D56" s="368"/>
      <c r="E56" s="369"/>
      <c r="H56" s="43" t="str">
        <f t="shared" si="3"/>
        <v>8.3.2</v>
      </c>
      <c r="I56" s="628" t="str">
        <f t="shared" si="4"/>
        <v>ДРЕВЕСНОВОЛОКНИСТЫЕ ПЛИТЫ СРЕДНЕЙ/ВЫСОКОЙ ПЛОТНОСТИ (MDF/HDF)</v>
      </c>
      <c r="J56" s="71" t="s">
        <v>79</v>
      </c>
      <c r="K56" s="98"/>
      <c r="L56" s="99"/>
    </row>
    <row r="57" spans="1:12" s="12" customFormat="1" ht="14.25" x14ac:dyDescent="0.15">
      <c r="A57" s="372" t="s">
        <v>118</v>
      </c>
      <c r="B57" s="54" t="s">
        <v>119</v>
      </c>
      <c r="C57" s="71" t="s">
        <v>79</v>
      </c>
      <c r="D57" s="368"/>
      <c r="E57" s="369"/>
      <c r="H57" s="43" t="str">
        <f t="shared" si="3"/>
        <v>8.3.3</v>
      </c>
      <c r="I57" s="51" t="str">
        <f t="shared" si="4"/>
        <v>ПРОЧИЕ ДРЕВЕСНОВОЛОКНИСТЫЕ ПЛИТЫ</v>
      </c>
      <c r="J57" s="71" t="s">
        <v>79</v>
      </c>
      <c r="K57" s="100"/>
      <c r="L57" s="101"/>
    </row>
    <row r="58" spans="1:12" s="12" customFormat="1" ht="12.75" customHeight="1" x14ac:dyDescent="0.15">
      <c r="A58" s="373" t="s">
        <v>120</v>
      </c>
      <c r="B58" s="276" t="s">
        <v>121</v>
      </c>
      <c r="C58" s="277" t="s">
        <v>77</v>
      </c>
      <c r="D58" s="280"/>
      <c r="E58" s="284"/>
      <c r="H58" s="43" t="str">
        <f t="shared" si="3"/>
        <v>9</v>
      </c>
      <c r="I58" s="49" t="str">
        <f t="shared" si="4"/>
        <v>ДРЕВЕСНАЯ МАССА</v>
      </c>
      <c r="J58" s="72" t="s">
        <v>77</v>
      </c>
      <c r="K58" s="96">
        <f>D58-(D59+D60+D64)</f>
        <v>0</v>
      </c>
      <c r="L58" s="96">
        <f>E58-(E59+E60+E64)</f>
        <v>0</v>
      </c>
    </row>
    <row r="59" spans="1:12" s="12" customFormat="1" ht="12.75" customHeight="1" x14ac:dyDescent="0.15">
      <c r="A59" s="374" t="s">
        <v>122</v>
      </c>
      <c r="B59" s="55" t="s">
        <v>123</v>
      </c>
      <c r="C59" s="72" t="s">
        <v>77</v>
      </c>
      <c r="D59" s="368"/>
      <c r="E59" s="369"/>
      <c r="H59" s="43" t="str">
        <f t="shared" si="3"/>
        <v>9.1</v>
      </c>
      <c r="I59" s="44" t="str">
        <f t="shared" si="4"/>
        <v>МЕХАНИЧЕСКАЯ ДРЕВЕСНАЯ МАССА И ПОЛУЦЕЛЛЮЛОЗА</v>
      </c>
      <c r="J59" s="72" t="s">
        <v>77</v>
      </c>
      <c r="K59" s="98"/>
      <c r="L59" s="99"/>
    </row>
    <row r="60" spans="1:12" s="12" customFormat="1" ht="12.75" customHeight="1" x14ac:dyDescent="0.15">
      <c r="A60" s="374" t="s">
        <v>124</v>
      </c>
      <c r="B60" s="44" t="s">
        <v>125</v>
      </c>
      <c r="C60" s="604" t="s">
        <v>77</v>
      </c>
      <c r="D60" s="368"/>
      <c r="E60" s="369"/>
      <c r="H60" s="43" t="str">
        <f t="shared" si="3"/>
        <v>9.2</v>
      </c>
      <c r="I60" s="44" t="str">
        <f t="shared" si="4"/>
        <v>ЦЕЛЛЮЛОЗА</v>
      </c>
      <c r="J60" s="604" t="s">
        <v>77</v>
      </c>
      <c r="K60" s="104">
        <f>D60-(D61+D63)</f>
        <v>0</v>
      </c>
      <c r="L60" s="104">
        <f>E60-(E61+E63)</f>
        <v>0</v>
      </c>
    </row>
    <row r="61" spans="1:12" s="12" customFormat="1" ht="12.75" customHeight="1" x14ac:dyDescent="0.15">
      <c r="A61" s="374" t="s">
        <v>126</v>
      </c>
      <c r="B61" s="46" t="s">
        <v>127</v>
      </c>
      <c r="C61" s="72" t="s">
        <v>77</v>
      </c>
      <c r="D61" s="368"/>
      <c r="E61" s="369"/>
      <c r="H61" s="43" t="str">
        <f t="shared" si="3"/>
        <v>9.2.1</v>
      </c>
      <c r="I61" s="46" t="str">
        <f t="shared" si="4"/>
        <v>СУЛЬФАТНАЯ ЦЕЛЛЮЛОЗА</v>
      </c>
      <c r="J61" s="72" t="s">
        <v>77</v>
      </c>
      <c r="K61" s="98"/>
      <c r="L61" s="99"/>
    </row>
    <row r="62" spans="1:12" s="12" customFormat="1" ht="12.75" customHeight="1" x14ac:dyDescent="0.15">
      <c r="A62" s="374" t="s">
        <v>128</v>
      </c>
      <c r="B62" s="47" t="s">
        <v>129</v>
      </c>
      <c r="C62" s="72" t="s">
        <v>77</v>
      </c>
      <c r="D62" s="368"/>
      <c r="E62" s="369"/>
      <c r="H62" s="43" t="str">
        <f t="shared" si="3"/>
        <v>9.2.1.1</v>
      </c>
      <c r="I62" s="47" t="str">
        <f t="shared" si="4"/>
        <v xml:space="preserve">в том числе БЕЛЕНАЯ </v>
      </c>
      <c r="J62" s="72" t="s">
        <v>77</v>
      </c>
      <c r="K62" s="98"/>
      <c r="L62" s="99"/>
    </row>
    <row r="63" spans="1:12" s="12" customFormat="1" ht="12.75" customHeight="1" x14ac:dyDescent="0.15">
      <c r="A63" s="374" t="s">
        <v>130</v>
      </c>
      <c r="B63" s="54" t="s">
        <v>131</v>
      </c>
      <c r="C63" s="72" t="s">
        <v>77</v>
      </c>
      <c r="D63" s="368"/>
      <c r="E63" s="369"/>
      <c r="H63" s="43" t="str">
        <f t="shared" ref="H63:H81" si="5">A63</f>
        <v>9.2.2</v>
      </c>
      <c r="I63" s="46" t="str">
        <f t="shared" ref="I63:I81" si="6">B63</f>
        <v>СУЛЬФИТНАЯ ЦЕЛЛЮЛОЗА</v>
      </c>
      <c r="J63" s="72" t="s">
        <v>77</v>
      </c>
      <c r="K63" s="98"/>
      <c r="L63" s="99"/>
    </row>
    <row r="64" spans="1:12" s="12" customFormat="1" ht="12.75" customHeight="1" x14ac:dyDescent="0.15">
      <c r="A64" s="372" t="s">
        <v>132</v>
      </c>
      <c r="B64" s="44" t="s">
        <v>133</v>
      </c>
      <c r="C64" s="72" t="s">
        <v>77</v>
      </c>
      <c r="D64" s="368"/>
      <c r="E64" s="369"/>
      <c r="H64" s="43" t="str">
        <f t="shared" si="5"/>
        <v>9.3</v>
      </c>
      <c r="I64" s="44" t="str">
        <f t="shared" si="6"/>
        <v>ЦЕЛЛЮЛОЗА ДЛЯ ХИМИЧЕСКОЙ ПЕРЕРАБОТКИ</v>
      </c>
      <c r="J64" s="72" t="s">
        <v>77</v>
      </c>
      <c r="K64" s="100"/>
      <c r="L64" s="101"/>
    </row>
    <row r="65" spans="1:12" s="12" customFormat="1" ht="12.75" customHeight="1" x14ac:dyDescent="0.15">
      <c r="A65" s="373" t="s">
        <v>134</v>
      </c>
      <c r="B65" s="276" t="s">
        <v>135</v>
      </c>
      <c r="C65" s="277" t="s">
        <v>77</v>
      </c>
      <c r="D65" s="280"/>
      <c r="E65" s="284"/>
      <c r="H65" s="43" t="str">
        <f t="shared" si="5"/>
        <v>10</v>
      </c>
      <c r="I65" s="49" t="str">
        <f t="shared" si="6"/>
        <v>ПРОЧИЕ ВИДЫ МАССЫ</v>
      </c>
      <c r="J65" s="72" t="s">
        <v>77</v>
      </c>
      <c r="K65" s="96">
        <f>D65-(D66+D67)</f>
        <v>0</v>
      </c>
      <c r="L65" s="97">
        <f>E65-(E66+E67)</f>
        <v>0</v>
      </c>
    </row>
    <row r="66" spans="1:12" s="12" customFormat="1" ht="12.75" customHeight="1" x14ac:dyDescent="0.15">
      <c r="A66" s="371" t="s">
        <v>136</v>
      </c>
      <c r="B66" s="52" t="s">
        <v>137</v>
      </c>
      <c r="C66" s="72" t="s">
        <v>77</v>
      </c>
      <c r="D66" s="368"/>
      <c r="E66" s="369"/>
      <c r="H66" s="43" t="str">
        <f t="shared" si="5"/>
        <v>10.1</v>
      </c>
      <c r="I66" s="52" t="str">
        <f t="shared" si="6"/>
        <v>МАССА ИЗ НЕДРЕВЕСНОГО ВОЛОКНА</v>
      </c>
      <c r="J66" s="72" t="s">
        <v>77</v>
      </c>
      <c r="K66" s="98"/>
      <c r="L66" s="99"/>
    </row>
    <row r="67" spans="1:12" s="12" customFormat="1" ht="12.75" customHeight="1" x14ac:dyDescent="0.15">
      <c r="A67" s="371" t="s">
        <v>138</v>
      </c>
      <c r="B67" s="53" t="s">
        <v>139</v>
      </c>
      <c r="C67" s="72" t="s">
        <v>77</v>
      </c>
      <c r="D67" s="368"/>
      <c r="E67" s="369"/>
      <c r="H67" s="43" t="str">
        <f t="shared" si="5"/>
        <v>10.2</v>
      </c>
      <c r="I67" s="956" t="str">
        <f t="shared" si="6"/>
        <v>МАССА ИЗ РЕКУПЕРИРОВАННОГО ВОЛОКНА</v>
      </c>
      <c r="J67" s="72" t="s">
        <v>77</v>
      </c>
      <c r="K67" s="100"/>
      <c r="L67" s="101"/>
    </row>
    <row r="68" spans="1:12" s="12" customFormat="1" ht="12.75" customHeight="1" x14ac:dyDescent="0.15">
      <c r="A68" s="282" t="s">
        <v>140</v>
      </c>
      <c r="B68" s="276" t="s">
        <v>141</v>
      </c>
      <c r="C68" s="277" t="s">
        <v>77</v>
      </c>
      <c r="D68" s="280"/>
      <c r="E68" s="284"/>
      <c r="H68" s="43" t="str">
        <f t="shared" si="5"/>
        <v>11</v>
      </c>
      <c r="I68" s="957" t="str">
        <f t="shared" si="6"/>
        <v>РЕКУПЕРИРОВАННАЯ БУМАГА (МАКУЛАТУРА)</v>
      </c>
      <c r="J68" s="72" t="s">
        <v>77</v>
      </c>
      <c r="K68" s="108"/>
      <c r="L68" s="109"/>
    </row>
    <row r="69" spans="1:12" s="12" customFormat="1" ht="12.75" customHeight="1" x14ac:dyDescent="0.15">
      <c r="A69" s="373" t="s">
        <v>142</v>
      </c>
      <c r="B69" s="276" t="s">
        <v>143</v>
      </c>
      <c r="C69" s="277" t="s">
        <v>77</v>
      </c>
      <c r="D69" s="280"/>
      <c r="E69" s="284"/>
      <c r="H69" s="43" t="str">
        <f t="shared" si="5"/>
        <v>12</v>
      </c>
      <c r="I69" s="49" t="str">
        <f t="shared" si="6"/>
        <v>БУМАГА И КАРТОН</v>
      </c>
      <c r="J69" s="72" t="s">
        <v>77</v>
      </c>
      <c r="K69" s="96">
        <f>D69-(D70+D75+D76+D81)</f>
        <v>0</v>
      </c>
      <c r="L69" s="96">
        <f>E69-(E70+E75+E76+E81)</f>
        <v>0</v>
      </c>
    </row>
    <row r="70" spans="1:12" s="12" customFormat="1" ht="12.75" customHeight="1" x14ac:dyDescent="0.15">
      <c r="A70" s="374" t="s">
        <v>144</v>
      </c>
      <c r="B70" s="44" t="s">
        <v>145</v>
      </c>
      <c r="C70" s="604" t="s">
        <v>77</v>
      </c>
      <c r="D70" s="368"/>
      <c r="E70" s="369"/>
      <c r="H70" s="43" t="str">
        <f t="shared" si="5"/>
        <v>12.1</v>
      </c>
      <c r="I70" s="44" t="str">
        <f t="shared" si="6"/>
        <v>ПОЛИГРАФИЧЕСКАЯ БУМАГА</v>
      </c>
      <c r="J70" s="604" t="s">
        <v>77</v>
      </c>
      <c r="K70" s="104">
        <f>D70-(D71+D72+D73+D74)</f>
        <v>0</v>
      </c>
      <c r="L70" s="105">
        <f>E70-(E71+E72+E73+E74)</f>
        <v>0</v>
      </c>
    </row>
    <row r="71" spans="1:12" s="12" customFormat="1" ht="12.75" customHeight="1" x14ac:dyDescent="0.15">
      <c r="A71" s="374" t="s">
        <v>146</v>
      </c>
      <c r="B71" s="46" t="s">
        <v>147</v>
      </c>
      <c r="C71" s="604" t="s">
        <v>77</v>
      </c>
      <c r="D71" s="368"/>
      <c r="E71" s="369"/>
      <c r="H71" s="43" t="str">
        <f t="shared" si="5"/>
        <v>12.1.1</v>
      </c>
      <c r="I71" s="46" t="str">
        <f t="shared" si="6"/>
        <v>ГАЗЕТНАЯ БУМАГА</v>
      </c>
      <c r="J71" s="604" t="s">
        <v>77</v>
      </c>
      <c r="K71" s="98"/>
      <c r="L71" s="99"/>
    </row>
    <row r="72" spans="1:12" s="12" customFormat="1" ht="12.75" customHeight="1" x14ac:dyDescent="0.15">
      <c r="A72" s="374" t="s">
        <v>148</v>
      </c>
      <c r="B72" s="46" t="s">
        <v>149</v>
      </c>
      <c r="C72" s="604" t="s">
        <v>77</v>
      </c>
      <c r="D72" s="368"/>
      <c r="E72" s="369"/>
      <c r="H72" s="43" t="str">
        <f t="shared" si="5"/>
        <v>12.1.2</v>
      </c>
      <c r="I72" s="46" t="str">
        <f t="shared" si="6"/>
        <v>НЕМЕЛОВАННАЯ БУМАГА С СОДЕРЖАНИЕМ ДРЕВЕСНОЙ МАССЫ</v>
      </c>
      <c r="J72" s="604" t="s">
        <v>77</v>
      </c>
      <c r="K72" s="98"/>
      <c r="L72" s="99"/>
    </row>
    <row r="73" spans="1:12" s="12" customFormat="1" ht="12.75" customHeight="1" x14ac:dyDescent="0.15">
      <c r="A73" s="374" t="s">
        <v>150</v>
      </c>
      <c r="B73" s="46" t="s">
        <v>151</v>
      </c>
      <c r="C73" s="604" t="s">
        <v>77</v>
      </c>
      <c r="D73" s="368"/>
      <c r="E73" s="369"/>
      <c r="H73" s="43" t="str">
        <f t="shared" si="5"/>
        <v>12.1.3</v>
      </c>
      <c r="I73" s="46" t="str">
        <f t="shared" si="6"/>
        <v>НЕМЕЛОВАННАЯ БУМАГА БЕЗ СОДЕРЖАНИЯ ДРЕВЕСНОЙ МАССЫ</v>
      </c>
      <c r="J73" s="604" t="s">
        <v>77</v>
      </c>
      <c r="K73" s="98"/>
      <c r="L73" s="99"/>
    </row>
    <row r="74" spans="1:12" s="12" customFormat="1" ht="12.75" customHeight="1" x14ac:dyDescent="0.15">
      <c r="A74" s="374" t="s">
        <v>152</v>
      </c>
      <c r="B74" s="54" t="s">
        <v>153</v>
      </c>
      <c r="C74" s="604" t="s">
        <v>77</v>
      </c>
      <c r="D74" s="368"/>
      <c r="E74" s="369"/>
      <c r="H74" s="43" t="str">
        <f t="shared" si="5"/>
        <v>12.1.4</v>
      </c>
      <c r="I74" s="46" t="str">
        <f t="shared" si="6"/>
        <v>МЕЛОВАННАЯ БУМАГА</v>
      </c>
      <c r="J74" s="604" t="s">
        <v>77</v>
      </c>
      <c r="K74" s="98"/>
      <c r="L74" s="99"/>
    </row>
    <row r="75" spans="1:12" s="12" customFormat="1" ht="12.75" customHeight="1" x14ac:dyDescent="0.15">
      <c r="A75" s="374">
        <v>12.2</v>
      </c>
      <c r="B75" s="55" t="s">
        <v>154</v>
      </c>
      <c r="C75" s="604" t="s">
        <v>77</v>
      </c>
      <c r="D75" s="368"/>
      <c r="E75" s="369"/>
      <c r="H75" s="43">
        <f t="shared" si="5"/>
        <v>12.2</v>
      </c>
      <c r="I75" s="44" t="str">
        <f t="shared" si="6"/>
        <v>БЫТОВАЯ И ГИГИЕНИЧЕСКАЯ БУМАГА</v>
      </c>
      <c r="J75" s="604" t="s">
        <v>77</v>
      </c>
      <c r="K75" s="98"/>
      <c r="L75" s="99"/>
    </row>
    <row r="76" spans="1:12" s="12" customFormat="1" ht="12.75" customHeight="1" x14ac:dyDescent="0.15">
      <c r="A76" s="374">
        <v>12.3</v>
      </c>
      <c r="B76" s="44" t="s">
        <v>155</v>
      </c>
      <c r="C76" s="604" t="s">
        <v>77</v>
      </c>
      <c r="D76" s="368"/>
      <c r="E76" s="369"/>
      <c r="H76" s="43">
        <f t="shared" si="5"/>
        <v>12.3</v>
      </c>
      <c r="I76" s="44" t="str">
        <f t="shared" si="6"/>
        <v>УПАКОВОЧНЫЕ МАТЕРИАЛЫ</v>
      </c>
      <c r="J76" s="604" t="s">
        <v>77</v>
      </c>
      <c r="K76" s="104">
        <f>D76-(D77+D78+D79+D80)</f>
        <v>0</v>
      </c>
      <c r="L76" s="104">
        <f>E76-(E77+E78+E79+E80)</f>
        <v>0</v>
      </c>
    </row>
    <row r="77" spans="1:12" s="12" customFormat="1" ht="12.75" customHeight="1" x14ac:dyDescent="0.15">
      <c r="A77" s="374" t="s">
        <v>156</v>
      </c>
      <c r="B77" s="46" t="s">
        <v>157</v>
      </c>
      <c r="C77" s="604" t="s">
        <v>77</v>
      </c>
      <c r="D77" s="368"/>
      <c r="E77" s="369"/>
      <c r="H77" s="43" t="str">
        <f t="shared" si="5"/>
        <v>12.3.1</v>
      </c>
      <c r="I77" s="46" t="str">
        <f t="shared" si="6"/>
        <v>КАРТОНАЖНЫЕ МАТЕРИАЛЫ</v>
      </c>
      <c r="J77" s="604" t="s">
        <v>77</v>
      </c>
      <c r="K77" s="98"/>
      <c r="L77" s="99"/>
    </row>
    <row r="78" spans="1:12" s="12" customFormat="1" ht="12.75" customHeight="1" x14ac:dyDescent="0.15">
      <c r="A78" s="374" t="s">
        <v>158</v>
      </c>
      <c r="B78" s="46" t="s">
        <v>159</v>
      </c>
      <c r="C78" s="604" t="s">
        <v>77</v>
      </c>
      <c r="D78" s="368"/>
      <c r="E78" s="369"/>
      <c r="H78" s="43" t="str">
        <f t="shared" si="5"/>
        <v>12.3.2</v>
      </c>
      <c r="I78" s="46" t="str">
        <f t="shared" si="6"/>
        <v>КОРОБОЧНЫЙ КАРТОН</v>
      </c>
      <c r="J78" s="604" t="s">
        <v>77</v>
      </c>
      <c r="K78" s="98"/>
      <c r="L78" s="99"/>
    </row>
    <row r="79" spans="1:12" s="12" customFormat="1" ht="12.75" customHeight="1" x14ac:dyDescent="0.15">
      <c r="A79" s="374" t="s">
        <v>160</v>
      </c>
      <c r="B79" s="46" t="s">
        <v>161</v>
      </c>
      <c r="C79" s="604" t="s">
        <v>77</v>
      </c>
      <c r="D79" s="375"/>
      <c r="E79" s="376"/>
      <c r="H79" s="43" t="str">
        <f t="shared" si="5"/>
        <v>12.3.3</v>
      </c>
      <c r="I79" s="46" t="str">
        <f t="shared" si="6"/>
        <v>ОБЕРТОЧНАЯ БУМАГА</v>
      </c>
      <c r="J79" s="604" t="s">
        <v>77</v>
      </c>
      <c r="K79" s="98"/>
      <c r="L79" s="99"/>
    </row>
    <row r="80" spans="1:12" s="12" customFormat="1" ht="27" customHeight="1" x14ac:dyDescent="0.15">
      <c r="A80" s="374" t="s">
        <v>162</v>
      </c>
      <c r="B80" s="606" t="s">
        <v>163</v>
      </c>
      <c r="C80" s="604" t="s">
        <v>77</v>
      </c>
      <c r="D80" s="375"/>
      <c r="E80" s="376"/>
      <c r="H80" s="43" t="str">
        <f t="shared" si="5"/>
        <v>12.3.4</v>
      </c>
      <c r="I80" s="628" t="str">
        <f t="shared" si="6"/>
        <v>ПРОЧИЕ СОРТА БУМАГИ, ИСПОЛЬЗУЕМЫЕ ГЛАВНЫМ ОБРАЗОМ ДЛЯ УПАКОВКИ</v>
      </c>
      <c r="J80" s="604" t="s">
        <v>77</v>
      </c>
      <c r="K80" s="98"/>
      <c r="L80" s="99"/>
    </row>
    <row r="81" spans="1:17" s="12" customFormat="1" ht="27" customHeight="1" thickBot="1" x14ac:dyDescent="0.2">
      <c r="A81" s="377">
        <v>12.4</v>
      </c>
      <c r="B81" s="605" t="s">
        <v>164</v>
      </c>
      <c r="C81" s="636" t="s">
        <v>77</v>
      </c>
      <c r="D81" s="378"/>
      <c r="E81" s="379"/>
      <c r="H81" s="110">
        <f t="shared" si="5"/>
        <v>12.4</v>
      </c>
      <c r="I81" s="605" t="str">
        <f t="shared" si="6"/>
        <v>ПРОЧИЕ СОРТА БУМАГИ И КАРТОНА (НЕ ВКЛЮЧЕННЫЕ В ДРУГИЕ КАТЕГОРИИ)</v>
      </c>
      <c r="J81" s="636" t="s">
        <v>77</v>
      </c>
      <c r="K81" s="100"/>
      <c r="L81" s="101"/>
    </row>
    <row r="82" spans="1:17" s="12" customFormat="1" ht="13.15" customHeight="1" x14ac:dyDescent="0.15">
      <c r="A82" s="126"/>
      <c r="B82" s="126" t="s">
        <v>165</v>
      </c>
      <c r="C82" s="126"/>
      <c r="D82" s="958"/>
      <c r="E82" s="21"/>
      <c r="H82" s="19" t="s">
        <v>0</v>
      </c>
      <c r="I82" s="126"/>
    </row>
    <row r="83" spans="1:17" s="12" customFormat="1" ht="12.75" customHeight="1" x14ac:dyDescent="0.15">
      <c r="A83" s="126"/>
      <c r="B83" s="126" t="s">
        <v>166</v>
      </c>
      <c r="C83" s="126"/>
      <c r="D83" s="958"/>
      <c r="E83" s="21"/>
      <c r="H83" s="19" t="s">
        <v>0</v>
      </c>
    </row>
    <row r="84" spans="1:17" ht="12.75" customHeight="1" x14ac:dyDescent="0.2">
      <c r="A84" s="6"/>
      <c r="B84" s="126" t="s">
        <v>167</v>
      </c>
      <c r="H84" s="19" t="s">
        <v>0</v>
      </c>
      <c r="Q84" s="12"/>
    </row>
    <row r="85" spans="1:17" ht="12.75" customHeight="1" x14ac:dyDescent="0.2">
      <c r="A85" s="6"/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mergeCells count="15">
    <mergeCell ref="A30:E30"/>
    <mergeCell ref="I30:L30"/>
    <mergeCell ref="C3:E3"/>
    <mergeCell ref="A5:B6"/>
    <mergeCell ref="C5:E5"/>
    <mergeCell ref="A7:B7"/>
    <mergeCell ref="I7:I8"/>
    <mergeCell ref="K7:L8"/>
    <mergeCell ref="A8:B8"/>
    <mergeCell ref="C8:D8"/>
    <mergeCell ref="W8:Y9"/>
    <mergeCell ref="C10:C11"/>
    <mergeCell ref="Q11:Q12"/>
    <mergeCell ref="A12:E12"/>
    <mergeCell ref="I12:L12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7" orientation="portrait" horizontalDpi="300" verticalDpi="300" r:id="rId1"/>
  <headerFooter alignWithMargins="0"/>
  <colBreaks count="1" manualBreakCount="1">
    <brk id="5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685</v>
      </c>
    </row>
    <row r="2" spans="2:2" x14ac:dyDescent="0.15">
      <c r="B2" s="140">
        <f>'[1]CB1-Производство'!D13+'СВ2 | Первич. | Торговля'!E11+'СВ2 | Первич. | Торговля'!I11</f>
        <v>162.57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686</v>
      </c>
      <c r="B1" t="s">
        <v>687</v>
      </c>
      <c r="C1" t="s">
        <v>688</v>
      </c>
      <c r="D1" t="s">
        <v>689</v>
      </c>
      <c r="E1" t="s">
        <v>690</v>
      </c>
      <c r="F1" t="s">
        <v>691</v>
      </c>
      <c r="G1" t="s">
        <v>692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77"/>
  <sheetViews>
    <sheetView tabSelected="1" workbookViewId="0">
      <pane ySplit="1" topLeftCell="A2" activePane="bottomLeft" state="frozen"/>
      <selection activeCell="F73" sqref="F73"/>
      <selection pane="bottomLeft" activeCell="I18" sqref="I18"/>
    </sheetView>
  </sheetViews>
  <sheetFormatPr defaultColWidth="9" defaultRowHeight="15" x14ac:dyDescent="0.15"/>
  <cols>
    <col min="1" max="1" width="16.625" style="474" customWidth="1"/>
    <col min="2" max="2" width="13" style="474" bestFit="1" customWidth="1"/>
    <col min="3" max="3" width="13.625" style="526" customWidth="1"/>
    <col min="4" max="4" width="22.25" style="241" customWidth="1"/>
    <col min="5" max="16384" width="9" style="241"/>
  </cols>
  <sheetData>
    <row r="1" spans="1:4" ht="30.75" customHeight="1" thickTop="1" thickBot="1" x14ac:dyDescent="0.2">
      <c r="A1" s="446" t="s">
        <v>693</v>
      </c>
      <c r="B1" s="475" t="s">
        <v>694</v>
      </c>
      <c r="C1" s="475" t="s">
        <v>695</v>
      </c>
      <c r="D1" s="260" t="s">
        <v>696</v>
      </c>
    </row>
    <row r="2" spans="1:4" ht="15.75" thickTop="1" x14ac:dyDescent="0.25">
      <c r="A2" s="447">
        <v>1</v>
      </c>
      <c r="B2" s="476" t="s">
        <v>697</v>
      </c>
      <c r="C2" s="499" t="s">
        <v>698</v>
      </c>
      <c r="D2" s="242"/>
    </row>
    <row r="3" spans="1:4" x14ac:dyDescent="0.25">
      <c r="A3" s="448">
        <v>1</v>
      </c>
      <c r="B3" s="477" t="s">
        <v>697</v>
      </c>
      <c r="C3" s="500">
        <v>4403</v>
      </c>
      <c r="D3" s="243"/>
    </row>
    <row r="4" spans="1:4" x14ac:dyDescent="0.25">
      <c r="A4" s="449">
        <v>1</v>
      </c>
      <c r="B4" s="478" t="s">
        <v>699</v>
      </c>
      <c r="C4" s="500" t="s">
        <v>698</v>
      </c>
      <c r="D4" s="244"/>
    </row>
    <row r="5" spans="1:4" x14ac:dyDescent="0.25">
      <c r="A5" s="450">
        <v>1</v>
      </c>
      <c r="B5" s="479" t="s">
        <v>699</v>
      </c>
      <c r="C5" s="500">
        <v>4403</v>
      </c>
      <c r="D5" s="244"/>
    </row>
    <row r="6" spans="1:4" x14ac:dyDescent="0.25">
      <c r="A6" s="450">
        <v>1</v>
      </c>
      <c r="B6" s="479" t="s">
        <v>700</v>
      </c>
      <c r="C6" s="500" t="s">
        <v>698</v>
      </c>
      <c r="D6" s="244"/>
    </row>
    <row r="7" spans="1:4" x14ac:dyDescent="0.25">
      <c r="A7" s="450">
        <v>1</v>
      </c>
      <c r="B7" s="479" t="s">
        <v>700</v>
      </c>
      <c r="C7" s="500">
        <v>4403</v>
      </c>
      <c r="D7" s="244"/>
    </row>
    <row r="8" spans="1:4" x14ac:dyDescent="0.25">
      <c r="A8" s="338">
        <v>1</v>
      </c>
      <c r="B8" s="339" t="s">
        <v>701</v>
      </c>
      <c r="C8" s="500">
        <v>440111</v>
      </c>
      <c r="D8" s="330"/>
    </row>
    <row r="9" spans="1:4" x14ac:dyDescent="0.25">
      <c r="A9" s="338">
        <v>1</v>
      </c>
      <c r="B9" s="339" t="s">
        <v>701</v>
      </c>
      <c r="C9" s="500">
        <v>440112</v>
      </c>
      <c r="D9" s="330"/>
    </row>
    <row r="10" spans="1:4" ht="15.75" thickBot="1" x14ac:dyDescent="0.3">
      <c r="A10" s="338">
        <v>1</v>
      </c>
      <c r="B10" s="339" t="s">
        <v>701</v>
      </c>
      <c r="C10" s="500">
        <v>4403</v>
      </c>
      <c r="D10" s="330"/>
    </row>
    <row r="11" spans="1:4" ht="15.75" thickTop="1" x14ac:dyDescent="0.25">
      <c r="A11" s="447">
        <v>1.1000000000000001</v>
      </c>
      <c r="B11" s="476" t="s">
        <v>697</v>
      </c>
      <c r="C11" s="499" t="s">
        <v>698</v>
      </c>
      <c r="D11" s="244"/>
    </row>
    <row r="12" spans="1:4" x14ac:dyDescent="0.25">
      <c r="A12" s="338" t="s">
        <v>702</v>
      </c>
      <c r="B12" s="480" t="s">
        <v>699</v>
      </c>
      <c r="C12" s="340" t="s">
        <v>698</v>
      </c>
      <c r="D12" s="244"/>
    </row>
    <row r="13" spans="1:4" x14ac:dyDescent="0.25">
      <c r="A13" s="338" t="s">
        <v>702</v>
      </c>
      <c r="B13" s="480" t="s">
        <v>700</v>
      </c>
      <c r="C13" s="340" t="s">
        <v>698</v>
      </c>
      <c r="D13" s="244"/>
    </row>
    <row r="14" spans="1:4" x14ac:dyDescent="0.25">
      <c r="A14" s="338">
        <v>1.1000000000000001</v>
      </c>
      <c r="B14" s="339" t="s">
        <v>701</v>
      </c>
      <c r="C14" s="340">
        <v>440111</v>
      </c>
      <c r="D14" s="244"/>
    </row>
    <row r="15" spans="1:4" ht="15.75" thickBot="1" x14ac:dyDescent="0.3">
      <c r="A15" s="451" t="s">
        <v>702</v>
      </c>
      <c r="B15" s="339" t="s">
        <v>701</v>
      </c>
      <c r="C15" s="501">
        <v>440112</v>
      </c>
      <c r="D15" s="244"/>
    </row>
    <row r="16" spans="1:4" ht="15.75" thickTop="1" x14ac:dyDescent="0.25">
      <c r="A16" s="447" t="s">
        <v>703</v>
      </c>
      <c r="B16" s="476" t="s">
        <v>697</v>
      </c>
      <c r="C16" s="333" t="s">
        <v>698</v>
      </c>
      <c r="D16" s="342" t="s">
        <v>704</v>
      </c>
    </row>
    <row r="17" spans="1:4" x14ac:dyDescent="0.25">
      <c r="A17" s="338" t="s">
        <v>703</v>
      </c>
      <c r="B17" s="480" t="s">
        <v>699</v>
      </c>
      <c r="C17" s="331" t="s">
        <v>698</v>
      </c>
      <c r="D17" s="342" t="s">
        <v>704</v>
      </c>
    </row>
    <row r="18" spans="1:4" x14ac:dyDescent="0.25">
      <c r="A18" s="338" t="s">
        <v>703</v>
      </c>
      <c r="B18" s="480" t="s">
        <v>700</v>
      </c>
      <c r="C18" s="331" t="s">
        <v>698</v>
      </c>
      <c r="D18" s="342" t="s">
        <v>704</v>
      </c>
    </row>
    <row r="19" spans="1:4" ht="15.75" thickBot="1" x14ac:dyDescent="0.3">
      <c r="A19" s="338" t="s">
        <v>703</v>
      </c>
      <c r="B19" s="339" t="s">
        <v>701</v>
      </c>
      <c r="C19" s="340">
        <v>440111</v>
      </c>
      <c r="D19" s="330"/>
    </row>
    <row r="20" spans="1:4" ht="15.75" thickTop="1" x14ac:dyDescent="0.25">
      <c r="A20" s="447" t="s">
        <v>705</v>
      </c>
      <c r="B20" s="476" t="s">
        <v>697</v>
      </c>
      <c r="C20" s="333" t="s">
        <v>698</v>
      </c>
      <c r="D20" s="342" t="s">
        <v>704</v>
      </c>
    </row>
    <row r="21" spans="1:4" x14ac:dyDescent="0.25">
      <c r="A21" s="338" t="s">
        <v>705</v>
      </c>
      <c r="B21" s="480" t="s">
        <v>699</v>
      </c>
      <c r="C21" s="331" t="s">
        <v>698</v>
      </c>
      <c r="D21" s="342" t="s">
        <v>704</v>
      </c>
    </row>
    <row r="22" spans="1:4" x14ac:dyDescent="0.25">
      <c r="A22" s="338" t="s">
        <v>705</v>
      </c>
      <c r="B22" s="480" t="s">
        <v>700</v>
      </c>
      <c r="C22" s="331" t="s">
        <v>698</v>
      </c>
      <c r="D22" s="342" t="s">
        <v>704</v>
      </c>
    </row>
    <row r="23" spans="1:4" ht="15.75" thickBot="1" x14ac:dyDescent="0.3">
      <c r="A23" s="338" t="s">
        <v>705</v>
      </c>
      <c r="B23" s="339" t="s">
        <v>701</v>
      </c>
      <c r="C23" s="340">
        <v>440112</v>
      </c>
      <c r="D23" s="330"/>
    </row>
    <row r="24" spans="1:4" ht="15.75" thickTop="1" x14ac:dyDescent="0.25">
      <c r="A24" s="447">
        <v>1.2</v>
      </c>
      <c r="B24" s="476" t="s">
        <v>697</v>
      </c>
      <c r="C24" s="499">
        <v>4403</v>
      </c>
      <c r="D24" s="330"/>
    </row>
    <row r="25" spans="1:4" x14ac:dyDescent="0.25">
      <c r="A25" s="338">
        <v>1.2</v>
      </c>
      <c r="B25" s="480" t="s">
        <v>699</v>
      </c>
      <c r="C25" s="340">
        <v>4403</v>
      </c>
      <c r="D25" s="330"/>
    </row>
    <row r="26" spans="1:4" x14ac:dyDescent="0.25">
      <c r="A26" s="338">
        <v>1.2</v>
      </c>
      <c r="B26" s="480" t="s">
        <v>700</v>
      </c>
      <c r="C26" s="340">
        <v>4403</v>
      </c>
      <c r="D26" s="330"/>
    </row>
    <row r="27" spans="1:4" ht="15.75" thickBot="1" x14ac:dyDescent="0.3">
      <c r="A27" s="452">
        <v>1.2</v>
      </c>
      <c r="B27" s="481" t="s">
        <v>701</v>
      </c>
      <c r="C27" s="502">
        <v>4403</v>
      </c>
      <c r="D27" s="330"/>
    </row>
    <row r="28" spans="1:4" x14ac:dyDescent="0.25">
      <c r="A28" s="453" t="s">
        <v>46</v>
      </c>
      <c r="B28" s="482" t="s">
        <v>697</v>
      </c>
      <c r="C28" s="334">
        <v>440310</v>
      </c>
      <c r="D28" s="342" t="s">
        <v>704</v>
      </c>
    </row>
    <row r="29" spans="1:4" x14ac:dyDescent="0.25">
      <c r="A29" s="448" t="s">
        <v>706</v>
      </c>
      <c r="B29" s="477" t="s">
        <v>697</v>
      </c>
      <c r="C29" s="500">
        <v>440320</v>
      </c>
      <c r="D29" s="330"/>
    </row>
    <row r="30" spans="1:4" x14ac:dyDescent="0.25">
      <c r="A30" s="338" t="s">
        <v>46</v>
      </c>
      <c r="B30" s="339" t="s">
        <v>699</v>
      </c>
      <c r="C30" s="331">
        <v>440310</v>
      </c>
      <c r="D30" s="342" t="s">
        <v>704</v>
      </c>
    </row>
    <row r="31" spans="1:4" x14ac:dyDescent="0.25">
      <c r="A31" s="338" t="s">
        <v>46</v>
      </c>
      <c r="B31" s="480" t="s">
        <v>699</v>
      </c>
      <c r="C31" s="340" t="s">
        <v>707</v>
      </c>
      <c r="D31" s="330"/>
    </row>
    <row r="32" spans="1:4" x14ac:dyDescent="0.25">
      <c r="A32" s="338" t="s">
        <v>46</v>
      </c>
      <c r="B32" s="339" t="s">
        <v>700</v>
      </c>
      <c r="C32" s="331">
        <v>440310</v>
      </c>
      <c r="D32" s="342" t="s">
        <v>704</v>
      </c>
    </row>
    <row r="33" spans="1:4" x14ac:dyDescent="0.25">
      <c r="A33" s="338" t="s">
        <v>46</v>
      </c>
      <c r="B33" s="480" t="s">
        <v>700</v>
      </c>
      <c r="C33" s="340" t="s">
        <v>707</v>
      </c>
      <c r="D33" s="330"/>
    </row>
    <row r="34" spans="1:4" x14ac:dyDescent="0.25">
      <c r="A34" s="338" t="s">
        <v>46</v>
      </c>
      <c r="B34" s="339" t="s">
        <v>701</v>
      </c>
      <c r="C34" s="340">
        <v>440311</v>
      </c>
      <c r="D34" s="330"/>
    </row>
    <row r="35" spans="1:4" x14ac:dyDescent="0.25">
      <c r="A35" s="338" t="s">
        <v>46</v>
      </c>
      <c r="B35" s="339" t="s">
        <v>701</v>
      </c>
      <c r="C35" s="340">
        <v>440321</v>
      </c>
      <c r="D35" s="330"/>
    </row>
    <row r="36" spans="1:4" x14ac:dyDescent="0.25">
      <c r="A36" s="338" t="s">
        <v>46</v>
      </c>
      <c r="B36" s="339" t="s">
        <v>701</v>
      </c>
      <c r="C36" s="340">
        <v>440322</v>
      </c>
      <c r="D36" s="330"/>
    </row>
    <row r="37" spans="1:4" x14ac:dyDescent="0.25">
      <c r="A37" s="338" t="s">
        <v>46</v>
      </c>
      <c r="B37" s="339" t="s">
        <v>701</v>
      </c>
      <c r="C37" s="340">
        <v>440323</v>
      </c>
      <c r="D37" s="330"/>
    </row>
    <row r="38" spans="1:4" x14ac:dyDescent="0.25">
      <c r="A38" s="338" t="s">
        <v>46</v>
      </c>
      <c r="B38" s="339" t="s">
        <v>701</v>
      </c>
      <c r="C38" s="340">
        <v>440324</v>
      </c>
      <c r="D38" s="330"/>
    </row>
    <row r="39" spans="1:4" x14ac:dyDescent="0.25">
      <c r="A39" s="338" t="s">
        <v>46</v>
      </c>
      <c r="B39" s="339" t="s">
        <v>701</v>
      </c>
      <c r="C39" s="340">
        <v>440325</v>
      </c>
      <c r="D39" s="330"/>
    </row>
    <row r="40" spans="1:4" ht="15.75" thickBot="1" x14ac:dyDescent="0.3">
      <c r="A40" s="338" t="s">
        <v>46</v>
      </c>
      <c r="B40" s="339" t="s">
        <v>701</v>
      </c>
      <c r="C40" s="340">
        <v>440326</v>
      </c>
      <c r="D40" s="330"/>
    </row>
    <row r="41" spans="1:4" ht="15.75" thickTop="1" x14ac:dyDescent="0.25">
      <c r="A41" s="335" t="s">
        <v>48</v>
      </c>
      <c r="B41" s="336" t="s">
        <v>697</v>
      </c>
      <c r="C41" s="337">
        <v>440310</v>
      </c>
      <c r="D41" s="342" t="s">
        <v>704</v>
      </c>
    </row>
    <row r="42" spans="1:4" x14ac:dyDescent="0.25">
      <c r="A42" s="338" t="s">
        <v>48</v>
      </c>
      <c r="B42" s="339" t="s">
        <v>697</v>
      </c>
      <c r="C42" s="340" t="s">
        <v>708</v>
      </c>
      <c r="D42" s="330"/>
    </row>
    <row r="43" spans="1:4" x14ac:dyDescent="0.25">
      <c r="A43" s="338" t="s">
        <v>48</v>
      </c>
      <c r="B43" s="339" t="s">
        <v>697</v>
      </c>
      <c r="C43" s="340" t="s">
        <v>709</v>
      </c>
      <c r="D43" s="330"/>
    </row>
    <row r="44" spans="1:4" x14ac:dyDescent="0.25">
      <c r="A44" s="338" t="s">
        <v>48</v>
      </c>
      <c r="B44" s="339" t="s">
        <v>697</v>
      </c>
      <c r="C44" s="340" t="s">
        <v>710</v>
      </c>
      <c r="D44" s="330"/>
    </row>
    <row r="45" spans="1:4" x14ac:dyDescent="0.25">
      <c r="A45" s="338" t="s">
        <v>48</v>
      </c>
      <c r="B45" s="339" t="s">
        <v>697</v>
      </c>
      <c r="C45" s="340" t="s">
        <v>711</v>
      </c>
      <c r="D45" s="330"/>
    </row>
    <row r="46" spans="1:4" x14ac:dyDescent="0.25">
      <c r="A46" s="338" t="s">
        <v>712</v>
      </c>
      <c r="B46" s="339" t="s">
        <v>697</v>
      </c>
      <c r="C46" s="340" t="s">
        <v>713</v>
      </c>
      <c r="D46" s="330"/>
    </row>
    <row r="47" spans="1:4" x14ac:dyDescent="0.25">
      <c r="A47" s="338" t="s">
        <v>48</v>
      </c>
      <c r="B47" s="339" t="s">
        <v>699</v>
      </c>
      <c r="C47" s="331">
        <v>440310</v>
      </c>
      <c r="D47" s="342" t="s">
        <v>704</v>
      </c>
    </row>
    <row r="48" spans="1:4" x14ac:dyDescent="0.25">
      <c r="A48" s="338" t="s">
        <v>48</v>
      </c>
      <c r="B48" s="339" t="s">
        <v>699</v>
      </c>
      <c r="C48" s="340" t="s">
        <v>708</v>
      </c>
      <c r="D48" s="330"/>
    </row>
    <row r="49" spans="1:4" x14ac:dyDescent="0.25">
      <c r="A49" s="338" t="s">
        <v>48</v>
      </c>
      <c r="B49" s="339" t="s">
        <v>699</v>
      </c>
      <c r="C49" s="340" t="s">
        <v>709</v>
      </c>
      <c r="D49" s="330"/>
    </row>
    <row r="50" spans="1:4" x14ac:dyDescent="0.25">
      <c r="A50" s="338" t="s">
        <v>48</v>
      </c>
      <c r="B50" s="339" t="s">
        <v>699</v>
      </c>
      <c r="C50" s="340" t="s">
        <v>710</v>
      </c>
      <c r="D50" s="330"/>
    </row>
    <row r="51" spans="1:4" x14ac:dyDescent="0.25">
      <c r="A51" s="338" t="s">
        <v>48</v>
      </c>
      <c r="B51" s="339" t="s">
        <v>699</v>
      </c>
      <c r="C51" s="340" t="s">
        <v>711</v>
      </c>
      <c r="D51" s="244"/>
    </row>
    <row r="52" spans="1:4" x14ac:dyDescent="0.25">
      <c r="A52" s="338" t="s">
        <v>712</v>
      </c>
      <c r="B52" s="339" t="s">
        <v>699</v>
      </c>
      <c r="C52" s="340" t="s">
        <v>713</v>
      </c>
      <c r="D52" s="244"/>
    </row>
    <row r="53" spans="1:4" x14ac:dyDescent="0.25">
      <c r="A53" s="338" t="s">
        <v>48</v>
      </c>
      <c r="B53" s="339" t="s">
        <v>700</v>
      </c>
      <c r="C53" s="331">
        <v>440310</v>
      </c>
      <c r="D53" s="330" t="s">
        <v>704</v>
      </c>
    </row>
    <row r="54" spans="1:4" x14ac:dyDescent="0.25">
      <c r="A54" s="338" t="s">
        <v>48</v>
      </c>
      <c r="B54" s="339" t="s">
        <v>700</v>
      </c>
      <c r="C54" s="340" t="s">
        <v>708</v>
      </c>
      <c r="D54" s="244"/>
    </row>
    <row r="55" spans="1:4" x14ac:dyDescent="0.25">
      <c r="A55" s="338" t="s">
        <v>48</v>
      </c>
      <c r="B55" s="339" t="s">
        <v>700</v>
      </c>
      <c r="C55" s="340" t="s">
        <v>709</v>
      </c>
      <c r="D55" s="244"/>
    </row>
    <row r="56" spans="1:4" x14ac:dyDescent="0.25">
      <c r="A56" s="338" t="s">
        <v>48</v>
      </c>
      <c r="B56" s="339" t="s">
        <v>700</v>
      </c>
      <c r="C56" s="340" t="s">
        <v>710</v>
      </c>
      <c r="D56" s="244"/>
    </row>
    <row r="57" spans="1:4" x14ac:dyDescent="0.25">
      <c r="A57" s="338" t="s">
        <v>48</v>
      </c>
      <c r="B57" s="339" t="s">
        <v>700</v>
      </c>
      <c r="C57" s="340" t="s">
        <v>711</v>
      </c>
      <c r="D57" s="244"/>
    </row>
    <row r="58" spans="1:4" x14ac:dyDescent="0.25">
      <c r="A58" s="338" t="s">
        <v>48</v>
      </c>
      <c r="B58" s="339" t="s">
        <v>700</v>
      </c>
      <c r="C58" s="340">
        <v>440399</v>
      </c>
      <c r="D58" s="244"/>
    </row>
    <row r="59" spans="1:4" x14ac:dyDescent="0.25">
      <c r="A59" s="338" t="s">
        <v>48</v>
      </c>
      <c r="B59" s="339" t="s">
        <v>701</v>
      </c>
      <c r="C59" s="340">
        <v>440312</v>
      </c>
      <c r="D59" s="244"/>
    </row>
    <row r="60" spans="1:4" x14ac:dyDescent="0.25">
      <c r="A60" s="338" t="s">
        <v>48</v>
      </c>
      <c r="B60" s="339" t="s">
        <v>701</v>
      </c>
      <c r="C60" s="340">
        <v>440341</v>
      </c>
      <c r="D60" s="244"/>
    </row>
    <row r="61" spans="1:4" x14ac:dyDescent="0.25">
      <c r="A61" s="338" t="s">
        <v>48</v>
      </c>
      <c r="B61" s="339" t="s">
        <v>701</v>
      </c>
      <c r="C61" s="340">
        <v>440349</v>
      </c>
      <c r="D61" s="244"/>
    </row>
    <row r="62" spans="1:4" x14ac:dyDescent="0.25">
      <c r="A62" s="338" t="s">
        <v>48</v>
      </c>
      <c r="B62" s="339" t="s">
        <v>701</v>
      </c>
      <c r="C62" s="340">
        <v>440391</v>
      </c>
      <c r="D62" s="244"/>
    </row>
    <row r="63" spans="1:4" x14ac:dyDescent="0.25">
      <c r="A63" s="338" t="s">
        <v>48</v>
      </c>
      <c r="B63" s="339" t="s">
        <v>701</v>
      </c>
      <c r="C63" s="340">
        <v>440393</v>
      </c>
      <c r="D63" s="244"/>
    </row>
    <row r="64" spans="1:4" x14ac:dyDescent="0.25">
      <c r="A64" s="338" t="s">
        <v>48</v>
      </c>
      <c r="B64" s="339" t="s">
        <v>701</v>
      </c>
      <c r="C64" s="340">
        <v>440394</v>
      </c>
      <c r="D64" s="244"/>
    </row>
    <row r="65" spans="1:4" x14ac:dyDescent="0.25">
      <c r="A65" s="338" t="s">
        <v>48</v>
      </c>
      <c r="B65" s="339" t="s">
        <v>701</v>
      </c>
      <c r="C65" s="340">
        <v>440395</v>
      </c>
      <c r="D65" s="244"/>
    </row>
    <row r="66" spans="1:4" x14ac:dyDescent="0.25">
      <c r="A66" s="338" t="s">
        <v>48</v>
      </c>
      <c r="B66" s="339" t="s">
        <v>701</v>
      </c>
      <c r="C66" s="340">
        <v>440396</v>
      </c>
      <c r="D66" s="244"/>
    </row>
    <row r="67" spans="1:4" x14ac:dyDescent="0.25">
      <c r="A67" s="338" t="s">
        <v>48</v>
      </c>
      <c r="B67" s="339" t="s">
        <v>701</v>
      </c>
      <c r="C67" s="340">
        <v>440397</v>
      </c>
      <c r="D67" s="244"/>
    </row>
    <row r="68" spans="1:4" x14ac:dyDescent="0.25">
      <c r="A68" s="338" t="s">
        <v>48</v>
      </c>
      <c r="B68" s="339" t="s">
        <v>701</v>
      </c>
      <c r="C68" s="340">
        <v>440398</v>
      </c>
      <c r="D68" s="244"/>
    </row>
    <row r="69" spans="1:4" ht="15.75" thickBot="1" x14ac:dyDescent="0.3">
      <c r="A69" s="338" t="s">
        <v>48</v>
      </c>
      <c r="B69" s="483" t="s">
        <v>701</v>
      </c>
      <c r="C69" s="340">
        <v>440399</v>
      </c>
      <c r="D69" s="244"/>
    </row>
    <row r="70" spans="1:4" ht="15.75" thickTop="1" x14ac:dyDescent="0.25">
      <c r="A70" s="454" t="s">
        <v>714</v>
      </c>
      <c r="B70" s="476" t="s">
        <v>697</v>
      </c>
      <c r="C70" s="341">
        <v>440310</v>
      </c>
      <c r="D70" s="342" t="s">
        <v>704</v>
      </c>
    </row>
    <row r="71" spans="1:4" x14ac:dyDescent="0.25">
      <c r="A71" s="338" t="s">
        <v>50</v>
      </c>
      <c r="B71" s="477" t="s">
        <v>697</v>
      </c>
      <c r="C71" s="340" t="s">
        <v>708</v>
      </c>
      <c r="D71" s="244"/>
    </row>
    <row r="72" spans="1:4" x14ac:dyDescent="0.25">
      <c r="A72" s="455" t="s">
        <v>714</v>
      </c>
      <c r="B72" s="477" t="s">
        <v>697</v>
      </c>
      <c r="C72" s="505" t="s">
        <v>709</v>
      </c>
      <c r="D72" s="244"/>
    </row>
    <row r="73" spans="1:4" x14ac:dyDescent="0.25">
      <c r="A73" s="456" t="s">
        <v>714</v>
      </c>
      <c r="B73" s="477" t="s">
        <v>697</v>
      </c>
      <c r="C73" s="343" t="s">
        <v>713</v>
      </c>
      <c r="D73" s="342" t="s">
        <v>704</v>
      </c>
    </row>
    <row r="74" spans="1:4" x14ac:dyDescent="0.25">
      <c r="A74" s="449" t="s">
        <v>714</v>
      </c>
      <c r="B74" s="478" t="s">
        <v>699</v>
      </c>
      <c r="C74" s="343">
        <v>440310</v>
      </c>
      <c r="D74" s="342" t="s">
        <v>704</v>
      </c>
    </row>
    <row r="75" spans="1:4" x14ac:dyDescent="0.25">
      <c r="A75" s="449" t="s">
        <v>714</v>
      </c>
      <c r="B75" s="478" t="s">
        <v>699</v>
      </c>
      <c r="C75" s="506" t="s">
        <v>708</v>
      </c>
      <c r="D75" s="244"/>
    </row>
    <row r="76" spans="1:4" x14ac:dyDescent="0.25">
      <c r="A76" s="457" t="s">
        <v>714</v>
      </c>
      <c r="B76" s="484" t="s">
        <v>699</v>
      </c>
      <c r="C76" s="348" t="s">
        <v>709</v>
      </c>
      <c r="D76" s="244"/>
    </row>
    <row r="77" spans="1:4" x14ac:dyDescent="0.25">
      <c r="A77" s="449" t="s">
        <v>714</v>
      </c>
      <c r="B77" s="478" t="s">
        <v>699</v>
      </c>
      <c r="C77" s="350" t="s">
        <v>713</v>
      </c>
      <c r="D77" s="342" t="s">
        <v>704</v>
      </c>
    </row>
    <row r="78" spans="1:4" x14ac:dyDescent="0.25">
      <c r="A78" s="338" t="s">
        <v>714</v>
      </c>
      <c r="B78" s="339" t="s">
        <v>700</v>
      </c>
      <c r="C78" s="343">
        <v>440310</v>
      </c>
      <c r="D78" s="342" t="s">
        <v>704</v>
      </c>
    </row>
    <row r="79" spans="1:4" x14ac:dyDescent="0.25">
      <c r="A79" s="338" t="s">
        <v>714</v>
      </c>
      <c r="B79" s="339" t="s">
        <v>700</v>
      </c>
      <c r="C79" s="340" t="s">
        <v>708</v>
      </c>
      <c r="D79" s="244"/>
    </row>
    <row r="80" spans="1:4" x14ac:dyDescent="0.25">
      <c r="A80" s="338" t="s">
        <v>714</v>
      </c>
      <c r="B80" s="339" t="s">
        <v>700</v>
      </c>
      <c r="C80" s="340" t="s">
        <v>709</v>
      </c>
      <c r="D80" s="244"/>
    </row>
    <row r="81" spans="1:4" x14ac:dyDescent="0.25">
      <c r="A81" s="338" t="s">
        <v>50</v>
      </c>
      <c r="B81" s="339" t="s">
        <v>700</v>
      </c>
      <c r="C81" s="331" t="s">
        <v>713</v>
      </c>
      <c r="D81" s="330" t="s">
        <v>704</v>
      </c>
    </row>
    <row r="82" spans="1:4" x14ac:dyDescent="0.25">
      <c r="A82" s="338" t="s">
        <v>50</v>
      </c>
      <c r="B82" s="339" t="s">
        <v>701</v>
      </c>
      <c r="C82" s="331">
        <v>440312</v>
      </c>
      <c r="D82" s="330" t="s">
        <v>704</v>
      </c>
    </row>
    <row r="83" spans="1:4" x14ac:dyDescent="0.25">
      <c r="A83" s="338" t="s">
        <v>50</v>
      </c>
      <c r="B83" s="339" t="s">
        <v>701</v>
      </c>
      <c r="C83" s="340">
        <v>440341</v>
      </c>
      <c r="D83" s="244"/>
    </row>
    <row r="84" spans="1:4" ht="15.75" thickBot="1" x14ac:dyDescent="0.3">
      <c r="A84" s="451" t="s">
        <v>714</v>
      </c>
      <c r="B84" s="483" t="s">
        <v>701</v>
      </c>
      <c r="C84" s="501">
        <v>440349</v>
      </c>
      <c r="D84" s="342"/>
    </row>
    <row r="85" spans="1:4" ht="15.75" thickTop="1" x14ac:dyDescent="0.25">
      <c r="A85" s="454">
        <v>2</v>
      </c>
      <c r="B85" s="476" t="s">
        <v>697</v>
      </c>
      <c r="C85" s="341">
        <v>440200</v>
      </c>
      <c r="D85" s="342" t="s">
        <v>704</v>
      </c>
    </row>
    <row r="86" spans="1:4" x14ac:dyDescent="0.25">
      <c r="A86" s="449" t="s">
        <v>715</v>
      </c>
      <c r="B86" s="478" t="s">
        <v>699</v>
      </c>
      <c r="C86" s="506" t="s">
        <v>716</v>
      </c>
      <c r="D86" s="244"/>
    </row>
    <row r="87" spans="1:4" x14ac:dyDescent="0.25">
      <c r="A87" s="458" t="s">
        <v>715</v>
      </c>
      <c r="B87" s="485" t="s">
        <v>700</v>
      </c>
      <c r="C87" s="507" t="s">
        <v>716</v>
      </c>
      <c r="D87" s="244"/>
    </row>
    <row r="88" spans="1:4" ht="15.75" thickBot="1" x14ac:dyDescent="0.3">
      <c r="A88" s="459" t="s">
        <v>715</v>
      </c>
      <c r="B88" s="486" t="s">
        <v>701</v>
      </c>
      <c r="C88" s="508" t="s">
        <v>716</v>
      </c>
      <c r="D88" s="244"/>
    </row>
    <row r="89" spans="1:4" ht="15.75" thickTop="1" x14ac:dyDescent="0.25">
      <c r="A89" s="454">
        <v>3</v>
      </c>
      <c r="B89" s="476" t="s">
        <v>697</v>
      </c>
      <c r="C89" s="504">
        <v>440121</v>
      </c>
      <c r="D89" s="244"/>
    </row>
    <row r="90" spans="1:4" x14ac:dyDescent="0.25">
      <c r="A90" s="455">
        <v>3</v>
      </c>
      <c r="B90" s="477" t="s">
        <v>697</v>
      </c>
      <c r="C90" s="505">
        <v>440122</v>
      </c>
      <c r="D90" s="244"/>
    </row>
    <row r="91" spans="1:4" x14ac:dyDescent="0.25">
      <c r="A91" s="338">
        <v>3</v>
      </c>
      <c r="B91" s="477" t="s">
        <v>697</v>
      </c>
      <c r="C91" s="331">
        <v>440130</v>
      </c>
      <c r="D91" s="342" t="s">
        <v>704</v>
      </c>
    </row>
    <row r="92" spans="1:4" x14ac:dyDescent="0.25">
      <c r="A92" s="449">
        <v>3</v>
      </c>
      <c r="B92" s="478" t="s">
        <v>699</v>
      </c>
      <c r="C92" s="506" t="s">
        <v>717</v>
      </c>
      <c r="D92" s="244"/>
    </row>
    <row r="93" spans="1:4" x14ac:dyDescent="0.25">
      <c r="A93" s="338">
        <v>3</v>
      </c>
      <c r="B93" s="339" t="s">
        <v>699</v>
      </c>
      <c r="C93" s="340" t="s">
        <v>718</v>
      </c>
      <c r="D93" s="244"/>
    </row>
    <row r="94" spans="1:4" x14ac:dyDescent="0.25">
      <c r="A94" s="338">
        <v>3</v>
      </c>
      <c r="B94" s="339" t="s">
        <v>699</v>
      </c>
      <c r="C94" s="331">
        <v>440130</v>
      </c>
      <c r="D94" s="342" t="s">
        <v>704</v>
      </c>
    </row>
    <row r="95" spans="1:4" x14ac:dyDescent="0.25">
      <c r="A95" s="338">
        <v>3</v>
      </c>
      <c r="B95" s="339" t="s">
        <v>700</v>
      </c>
      <c r="C95" s="340" t="s">
        <v>717</v>
      </c>
      <c r="D95" s="244"/>
    </row>
    <row r="96" spans="1:4" x14ac:dyDescent="0.25">
      <c r="A96" s="338">
        <v>3</v>
      </c>
      <c r="B96" s="339" t="s">
        <v>700</v>
      </c>
      <c r="C96" s="340" t="s">
        <v>718</v>
      </c>
      <c r="D96" s="244"/>
    </row>
    <row r="97" spans="1:4" x14ac:dyDescent="0.25">
      <c r="A97" s="338">
        <v>3</v>
      </c>
      <c r="B97" s="339" t="s">
        <v>700</v>
      </c>
      <c r="C97" s="331">
        <v>440139</v>
      </c>
      <c r="D97" s="330" t="s">
        <v>704</v>
      </c>
    </row>
    <row r="98" spans="1:4" x14ac:dyDescent="0.25">
      <c r="A98" s="338">
        <v>3</v>
      </c>
      <c r="B98" s="339" t="s">
        <v>701</v>
      </c>
      <c r="C98" s="340">
        <v>440121</v>
      </c>
      <c r="D98" s="244"/>
    </row>
    <row r="99" spans="1:4" x14ac:dyDescent="0.25">
      <c r="A99" s="338">
        <v>3</v>
      </c>
      <c r="B99" s="339" t="s">
        <v>701</v>
      </c>
      <c r="C99" s="340" t="s">
        <v>718</v>
      </c>
      <c r="D99" s="244"/>
    </row>
    <row r="100" spans="1:4" ht="15.75" thickBot="1" x14ac:dyDescent="0.3">
      <c r="A100" s="451">
        <v>3</v>
      </c>
      <c r="B100" s="483" t="s">
        <v>701</v>
      </c>
      <c r="C100" s="501">
        <v>440140</v>
      </c>
      <c r="D100" s="245"/>
    </row>
    <row r="101" spans="1:4" ht="15.75" thickTop="1" x14ac:dyDescent="0.25">
      <c r="A101" s="454">
        <v>3.1</v>
      </c>
      <c r="B101" s="476" t="s">
        <v>697</v>
      </c>
      <c r="C101" s="504">
        <v>440121</v>
      </c>
      <c r="D101" s="244"/>
    </row>
    <row r="102" spans="1:4" x14ac:dyDescent="0.25">
      <c r="A102" s="455">
        <v>3.1</v>
      </c>
      <c r="B102" s="477" t="s">
        <v>697</v>
      </c>
      <c r="C102" s="505">
        <v>440122</v>
      </c>
      <c r="D102" s="244"/>
    </row>
    <row r="103" spans="1:4" x14ac:dyDescent="0.25">
      <c r="A103" s="449" t="s">
        <v>719</v>
      </c>
      <c r="B103" s="478" t="s">
        <v>699</v>
      </c>
      <c r="C103" s="506" t="s">
        <v>717</v>
      </c>
      <c r="D103" s="244"/>
    </row>
    <row r="104" spans="1:4" x14ac:dyDescent="0.25">
      <c r="A104" s="450" t="s">
        <v>719</v>
      </c>
      <c r="B104" s="479" t="s">
        <v>699</v>
      </c>
      <c r="C104" s="509" t="s">
        <v>718</v>
      </c>
      <c r="D104" s="244"/>
    </row>
    <row r="105" spans="1:4" x14ac:dyDescent="0.25">
      <c r="A105" s="450" t="s">
        <v>719</v>
      </c>
      <c r="B105" s="479" t="s">
        <v>700</v>
      </c>
      <c r="C105" s="509" t="s">
        <v>717</v>
      </c>
      <c r="D105" s="244"/>
    </row>
    <row r="106" spans="1:4" x14ac:dyDescent="0.25">
      <c r="A106" s="457" t="s">
        <v>80</v>
      </c>
      <c r="B106" s="484" t="s">
        <v>700</v>
      </c>
      <c r="C106" s="348" t="s">
        <v>718</v>
      </c>
      <c r="D106" s="244"/>
    </row>
    <row r="107" spans="1:4" x14ac:dyDescent="0.25">
      <c r="A107" s="457" t="s">
        <v>80</v>
      </c>
      <c r="B107" s="484" t="s">
        <v>701</v>
      </c>
      <c r="C107" s="509" t="s">
        <v>717</v>
      </c>
      <c r="D107" s="244"/>
    </row>
    <row r="108" spans="1:4" ht="15.75" thickBot="1" x14ac:dyDescent="0.3">
      <c r="A108" s="457" t="s">
        <v>80</v>
      </c>
      <c r="B108" s="484" t="s">
        <v>701</v>
      </c>
      <c r="C108" s="348" t="s">
        <v>718</v>
      </c>
      <c r="D108" s="244"/>
    </row>
    <row r="109" spans="1:4" ht="15.75" thickTop="1" x14ac:dyDescent="0.25">
      <c r="A109" s="454">
        <v>3.2</v>
      </c>
      <c r="B109" s="476" t="s">
        <v>697</v>
      </c>
      <c r="C109" s="341">
        <v>440130</v>
      </c>
      <c r="D109" s="342" t="s">
        <v>704</v>
      </c>
    </row>
    <row r="110" spans="1:4" x14ac:dyDescent="0.25">
      <c r="A110" s="449" t="s">
        <v>720</v>
      </c>
      <c r="B110" s="478" t="s">
        <v>700</v>
      </c>
      <c r="C110" s="350">
        <v>440130</v>
      </c>
      <c r="D110" s="342" t="s">
        <v>704</v>
      </c>
    </row>
    <row r="111" spans="1:4" x14ac:dyDescent="0.25">
      <c r="A111" s="458" t="s">
        <v>82</v>
      </c>
      <c r="B111" s="485" t="s">
        <v>700</v>
      </c>
      <c r="C111" s="347" t="s">
        <v>721</v>
      </c>
      <c r="D111" s="342" t="s">
        <v>704</v>
      </c>
    </row>
    <row r="112" spans="1:4" ht="15.75" thickBot="1" x14ac:dyDescent="0.3">
      <c r="A112" s="459" t="s">
        <v>82</v>
      </c>
      <c r="B112" s="486" t="s">
        <v>701</v>
      </c>
      <c r="C112" s="344">
        <v>440140</v>
      </c>
      <c r="D112" s="342" t="s">
        <v>704</v>
      </c>
    </row>
    <row r="113" spans="1:4" ht="15.75" thickTop="1" x14ac:dyDescent="0.25">
      <c r="A113" s="454">
        <v>4</v>
      </c>
      <c r="B113" s="476" t="s">
        <v>697</v>
      </c>
      <c r="C113" s="341">
        <v>440130</v>
      </c>
      <c r="D113" s="330" t="s">
        <v>704</v>
      </c>
    </row>
    <row r="114" spans="1:4" x14ac:dyDescent="0.25">
      <c r="A114" s="458">
        <v>4</v>
      </c>
      <c r="B114" s="485" t="s">
        <v>699</v>
      </c>
      <c r="C114" s="347">
        <v>440130</v>
      </c>
      <c r="D114" s="330" t="s">
        <v>704</v>
      </c>
    </row>
    <row r="115" spans="1:4" x14ac:dyDescent="0.25">
      <c r="A115" s="458">
        <v>4</v>
      </c>
      <c r="B115" s="485" t="s">
        <v>700</v>
      </c>
      <c r="C115" s="346">
        <v>440139</v>
      </c>
      <c r="D115" s="330" t="s">
        <v>704</v>
      </c>
    </row>
    <row r="116" spans="1:4" ht="15.75" thickBot="1" x14ac:dyDescent="0.3">
      <c r="A116" s="460">
        <v>4</v>
      </c>
      <c r="B116" s="487" t="s">
        <v>701</v>
      </c>
      <c r="C116" s="344">
        <v>440140</v>
      </c>
      <c r="D116" s="342" t="s">
        <v>704</v>
      </c>
    </row>
    <row r="117" spans="1:4" ht="15.75" thickTop="1" x14ac:dyDescent="0.25">
      <c r="A117" s="454">
        <v>5</v>
      </c>
      <c r="B117" s="476" t="s">
        <v>697</v>
      </c>
      <c r="C117" s="341">
        <v>440130</v>
      </c>
      <c r="D117" s="330" t="s">
        <v>704</v>
      </c>
    </row>
    <row r="118" spans="1:4" x14ac:dyDescent="0.25">
      <c r="A118" s="458">
        <v>5</v>
      </c>
      <c r="B118" s="485" t="s">
        <v>699</v>
      </c>
      <c r="C118" s="347">
        <v>440130</v>
      </c>
      <c r="D118" s="330" t="s">
        <v>704</v>
      </c>
    </row>
    <row r="119" spans="1:4" x14ac:dyDescent="0.25">
      <c r="A119" s="458">
        <v>5</v>
      </c>
      <c r="B119" s="485" t="s">
        <v>700</v>
      </c>
      <c r="C119" s="348">
        <v>440131</v>
      </c>
      <c r="D119" s="330"/>
    </row>
    <row r="120" spans="1:4" x14ac:dyDescent="0.25">
      <c r="A120" s="458">
        <v>5</v>
      </c>
      <c r="B120" s="485" t="s">
        <v>700</v>
      </c>
      <c r="C120" s="346">
        <v>440139</v>
      </c>
      <c r="D120" s="330" t="s">
        <v>704</v>
      </c>
    </row>
    <row r="121" spans="1:4" x14ac:dyDescent="0.25">
      <c r="A121" s="458">
        <v>5</v>
      </c>
      <c r="B121" s="485" t="s">
        <v>701</v>
      </c>
      <c r="C121" s="348">
        <v>440131</v>
      </c>
      <c r="D121" s="330"/>
    </row>
    <row r="122" spans="1:4" ht="15.75" thickBot="1" x14ac:dyDescent="0.3">
      <c r="A122" s="460">
        <v>5</v>
      </c>
      <c r="B122" s="487" t="s">
        <v>701</v>
      </c>
      <c r="C122" s="508">
        <v>440139</v>
      </c>
      <c r="D122" s="342"/>
    </row>
    <row r="123" spans="1:4" ht="15.75" thickTop="1" x14ac:dyDescent="0.25">
      <c r="A123" s="454">
        <v>5.0999999999999996</v>
      </c>
      <c r="B123" s="476" t="s">
        <v>697</v>
      </c>
      <c r="C123" s="341">
        <v>440130</v>
      </c>
      <c r="D123" s="330" t="s">
        <v>704</v>
      </c>
    </row>
    <row r="124" spans="1:4" x14ac:dyDescent="0.25">
      <c r="A124" s="458">
        <v>5.0999999999999996</v>
      </c>
      <c r="B124" s="485" t="s">
        <v>699</v>
      </c>
      <c r="C124" s="347" t="s">
        <v>722</v>
      </c>
      <c r="D124" s="342" t="s">
        <v>704</v>
      </c>
    </row>
    <row r="125" spans="1:4" x14ac:dyDescent="0.25">
      <c r="A125" s="458">
        <v>5.0999999999999996</v>
      </c>
      <c r="B125" s="485" t="s">
        <v>700</v>
      </c>
      <c r="C125" s="507" t="s">
        <v>723</v>
      </c>
      <c r="D125" s="245"/>
    </row>
    <row r="126" spans="1:4" ht="15.75" thickBot="1" x14ac:dyDescent="0.3">
      <c r="A126" s="459">
        <v>5.0999999999999996</v>
      </c>
      <c r="B126" s="486" t="s">
        <v>701</v>
      </c>
      <c r="C126" s="508" t="s">
        <v>723</v>
      </c>
      <c r="D126" s="244"/>
    </row>
    <row r="127" spans="1:4" ht="15.75" thickTop="1" x14ac:dyDescent="0.25">
      <c r="A127" s="454">
        <v>5.2</v>
      </c>
      <c r="B127" s="476" t="s">
        <v>697</v>
      </c>
      <c r="C127" s="341">
        <v>440130</v>
      </c>
      <c r="D127" s="330" t="s">
        <v>704</v>
      </c>
    </row>
    <row r="128" spans="1:4" x14ac:dyDescent="0.25">
      <c r="A128" s="458">
        <v>5.2</v>
      </c>
      <c r="B128" s="485" t="s">
        <v>699</v>
      </c>
      <c r="C128" s="347" t="s">
        <v>722</v>
      </c>
      <c r="D128" s="342" t="s">
        <v>704</v>
      </c>
    </row>
    <row r="129" spans="1:4" x14ac:dyDescent="0.25">
      <c r="A129" s="458">
        <v>5.2</v>
      </c>
      <c r="B129" s="485" t="s">
        <v>700</v>
      </c>
      <c r="C129" s="347">
        <v>440139</v>
      </c>
      <c r="D129" s="342" t="s">
        <v>704</v>
      </c>
    </row>
    <row r="130" spans="1:4" ht="15.75" thickBot="1" x14ac:dyDescent="0.3">
      <c r="A130" s="459">
        <v>5.2</v>
      </c>
      <c r="B130" s="486" t="s">
        <v>701</v>
      </c>
      <c r="C130" s="508">
        <v>440139</v>
      </c>
      <c r="D130" s="245"/>
    </row>
    <row r="131" spans="1:4" ht="15.75" thickTop="1" x14ac:dyDescent="0.25">
      <c r="A131" s="461">
        <v>6</v>
      </c>
      <c r="B131" s="488" t="s">
        <v>697</v>
      </c>
      <c r="C131" s="510">
        <v>4406</v>
      </c>
      <c r="D131" s="245"/>
    </row>
    <row r="132" spans="1:4" x14ac:dyDescent="0.25">
      <c r="A132" s="458">
        <v>6</v>
      </c>
      <c r="B132" s="485" t="s">
        <v>697</v>
      </c>
      <c r="C132" s="507">
        <v>4407</v>
      </c>
      <c r="D132" s="245"/>
    </row>
    <row r="133" spans="1:4" x14ac:dyDescent="0.25">
      <c r="A133" s="458">
        <v>6</v>
      </c>
      <c r="B133" s="485" t="s">
        <v>699</v>
      </c>
      <c r="C133" s="507">
        <v>4406</v>
      </c>
      <c r="D133" s="245"/>
    </row>
    <row r="134" spans="1:4" x14ac:dyDescent="0.25">
      <c r="A134" s="458">
        <v>6</v>
      </c>
      <c r="B134" s="485" t="s">
        <v>699</v>
      </c>
      <c r="C134" s="509">
        <v>4407</v>
      </c>
      <c r="D134" s="245"/>
    </row>
    <row r="135" spans="1:4" x14ac:dyDescent="0.25">
      <c r="A135" s="458">
        <v>6</v>
      </c>
      <c r="B135" s="485" t="s">
        <v>700</v>
      </c>
      <c r="C135" s="509">
        <v>4406</v>
      </c>
      <c r="D135" s="245"/>
    </row>
    <row r="136" spans="1:4" x14ac:dyDescent="0.25">
      <c r="A136" s="458">
        <v>6</v>
      </c>
      <c r="B136" s="485" t="s">
        <v>700</v>
      </c>
      <c r="C136" s="509">
        <v>4407</v>
      </c>
      <c r="D136" s="245"/>
    </row>
    <row r="137" spans="1:4" x14ac:dyDescent="0.25">
      <c r="A137" s="458">
        <v>6</v>
      </c>
      <c r="B137" s="485" t="s">
        <v>701</v>
      </c>
      <c r="C137" s="348">
        <v>4406</v>
      </c>
      <c r="D137" s="245"/>
    </row>
    <row r="138" spans="1:4" ht="15.75" thickBot="1" x14ac:dyDescent="0.3">
      <c r="A138" s="460">
        <v>6</v>
      </c>
      <c r="B138" s="487" t="s">
        <v>701</v>
      </c>
      <c r="C138" s="508">
        <v>4407</v>
      </c>
      <c r="D138" s="245"/>
    </row>
    <row r="139" spans="1:4" ht="15.75" thickTop="1" x14ac:dyDescent="0.25">
      <c r="A139" s="461" t="s">
        <v>93</v>
      </c>
      <c r="B139" s="488" t="s">
        <v>697</v>
      </c>
      <c r="C139" s="349">
        <v>440610</v>
      </c>
      <c r="D139" s="342" t="s">
        <v>704</v>
      </c>
    </row>
    <row r="140" spans="1:4" x14ac:dyDescent="0.25">
      <c r="A140" s="458" t="s">
        <v>93</v>
      </c>
      <c r="B140" s="485" t="s">
        <v>697</v>
      </c>
      <c r="C140" s="347">
        <v>440690</v>
      </c>
      <c r="D140" s="342" t="s">
        <v>704</v>
      </c>
    </row>
    <row r="141" spans="1:4" x14ac:dyDescent="0.25">
      <c r="A141" s="458" t="s">
        <v>93</v>
      </c>
      <c r="B141" s="485" t="s">
        <v>697</v>
      </c>
      <c r="C141" s="507">
        <v>440710</v>
      </c>
      <c r="D141" s="244"/>
    </row>
    <row r="142" spans="1:4" x14ac:dyDescent="0.25">
      <c r="A142" s="458" t="s">
        <v>93</v>
      </c>
      <c r="B142" s="485" t="s">
        <v>699</v>
      </c>
      <c r="C142" s="347">
        <v>440610</v>
      </c>
      <c r="D142" s="330" t="s">
        <v>704</v>
      </c>
    </row>
    <row r="143" spans="1:4" x14ac:dyDescent="0.25">
      <c r="A143" s="458" t="s">
        <v>93</v>
      </c>
      <c r="B143" s="485" t="s">
        <v>699</v>
      </c>
      <c r="C143" s="347">
        <v>440690</v>
      </c>
      <c r="D143" s="330" t="s">
        <v>704</v>
      </c>
    </row>
    <row r="144" spans="1:4" x14ac:dyDescent="0.25">
      <c r="A144" s="458" t="s">
        <v>93</v>
      </c>
      <c r="B144" s="485" t="s">
        <v>699</v>
      </c>
      <c r="C144" s="507">
        <v>440710</v>
      </c>
      <c r="D144" s="244"/>
    </row>
    <row r="145" spans="1:4" x14ac:dyDescent="0.25">
      <c r="A145" s="458" t="s">
        <v>93</v>
      </c>
      <c r="B145" s="485" t="s">
        <v>700</v>
      </c>
      <c r="C145" s="347">
        <v>440610</v>
      </c>
      <c r="D145" s="330" t="s">
        <v>704</v>
      </c>
    </row>
    <row r="146" spans="1:4" x14ac:dyDescent="0.25">
      <c r="A146" s="458" t="s">
        <v>93</v>
      </c>
      <c r="B146" s="485" t="s">
        <v>700</v>
      </c>
      <c r="C146" s="347">
        <v>440690</v>
      </c>
      <c r="D146" s="330" t="s">
        <v>704</v>
      </c>
    </row>
    <row r="147" spans="1:4" x14ac:dyDescent="0.25">
      <c r="A147" s="458" t="s">
        <v>93</v>
      </c>
      <c r="B147" s="485" t="s">
        <v>700</v>
      </c>
      <c r="C147" s="507">
        <v>440710</v>
      </c>
      <c r="D147" s="244"/>
    </row>
    <row r="148" spans="1:4" x14ac:dyDescent="0.25">
      <c r="A148" s="458" t="s">
        <v>93</v>
      </c>
      <c r="B148" s="485" t="s">
        <v>701</v>
      </c>
      <c r="C148" s="507">
        <v>440611</v>
      </c>
      <c r="D148" s="244"/>
    </row>
    <row r="149" spans="1:4" x14ac:dyDescent="0.25">
      <c r="A149" s="458" t="s">
        <v>93</v>
      </c>
      <c r="B149" s="485" t="s">
        <v>701</v>
      </c>
      <c r="C149" s="507">
        <v>440691</v>
      </c>
      <c r="D149" s="244"/>
    </row>
    <row r="150" spans="1:4" x14ac:dyDescent="0.25">
      <c r="A150" s="458" t="s">
        <v>93</v>
      </c>
      <c r="B150" s="485" t="s">
        <v>701</v>
      </c>
      <c r="C150" s="507">
        <v>440711</v>
      </c>
      <c r="D150" s="244"/>
    </row>
    <row r="151" spans="1:4" x14ac:dyDescent="0.25">
      <c r="A151" s="458" t="s">
        <v>93</v>
      </c>
      <c r="B151" s="485" t="s">
        <v>701</v>
      </c>
      <c r="C151" s="507">
        <v>440712</v>
      </c>
      <c r="D151" s="244"/>
    </row>
    <row r="152" spans="1:4" ht="15.75" thickBot="1" x14ac:dyDescent="0.3">
      <c r="A152" s="458" t="s">
        <v>93</v>
      </c>
      <c r="B152" s="485" t="s">
        <v>701</v>
      </c>
      <c r="C152" s="507">
        <v>440719</v>
      </c>
      <c r="D152" s="330"/>
    </row>
    <row r="153" spans="1:4" ht="15.75" thickTop="1" x14ac:dyDescent="0.25">
      <c r="A153" s="461" t="s">
        <v>94</v>
      </c>
      <c r="B153" s="488" t="s">
        <v>697</v>
      </c>
      <c r="C153" s="349">
        <v>440610</v>
      </c>
      <c r="D153" s="342" t="s">
        <v>704</v>
      </c>
    </row>
    <row r="154" spans="1:4" x14ac:dyDescent="0.25">
      <c r="A154" s="458" t="s">
        <v>94</v>
      </c>
      <c r="B154" s="485" t="s">
        <v>697</v>
      </c>
      <c r="C154" s="347">
        <v>440690</v>
      </c>
      <c r="D154" s="342" t="s">
        <v>704</v>
      </c>
    </row>
    <row r="155" spans="1:4" x14ac:dyDescent="0.25">
      <c r="A155" s="458" t="s">
        <v>94</v>
      </c>
      <c r="B155" s="485" t="s">
        <v>697</v>
      </c>
      <c r="C155" s="507">
        <v>440724</v>
      </c>
      <c r="D155" s="244"/>
    </row>
    <row r="156" spans="1:4" x14ac:dyDescent="0.25">
      <c r="A156" s="458" t="s">
        <v>94</v>
      </c>
      <c r="B156" s="485" t="s">
        <v>697</v>
      </c>
      <c r="C156" s="507">
        <v>440725</v>
      </c>
      <c r="D156" s="244"/>
    </row>
    <row r="157" spans="1:4" x14ac:dyDescent="0.25">
      <c r="A157" s="458" t="s">
        <v>94</v>
      </c>
      <c r="B157" s="485" t="s">
        <v>697</v>
      </c>
      <c r="C157" s="507">
        <v>440726</v>
      </c>
      <c r="D157" s="244"/>
    </row>
    <row r="158" spans="1:4" x14ac:dyDescent="0.25">
      <c r="A158" s="458" t="s">
        <v>94</v>
      </c>
      <c r="B158" s="485" t="s">
        <v>697</v>
      </c>
      <c r="C158" s="507">
        <v>440729</v>
      </c>
      <c r="D158" s="244"/>
    </row>
    <row r="159" spans="1:4" x14ac:dyDescent="0.25">
      <c r="A159" s="458" t="s">
        <v>94</v>
      </c>
      <c r="B159" s="485" t="s">
        <v>697</v>
      </c>
      <c r="C159" s="507">
        <v>440791</v>
      </c>
      <c r="D159" s="244"/>
    </row>
    <row r="160" spans="1:4" x14ac:dyDescent="0.25">
      <c r="A160" s="458" t="s">
        <v>94</v>
      </c>
      <c r="B160" s="485" t="s">
        <v>697</v>
      </c>
      <c r="C160" s="507">
        <v>440792</v>
      </c>
      <c r="D160" s="244"/>
    </row>
    <row r="161" spans="1:4" x14ac:dyDescent="0.25">
      <c r="A161" s="458" t="s">
        <v>94</v>
      </c>
      <c r="B161" s="485" t="s">
        <v>697</v>
      </c>
      <c r="C161" s="507">
        <v>440799</v>
      </c>
      <c r="D161" s="244"/>
    </row>
    <row r="162" spans="1:4" x14ac:dyDescent="0.25">
      <c r="A162" s="458" t="s">
        <v>94</v>
      </c>
      <c r="B162" s="485" t="s">
        <v>699</v>
      </c>
      <c r="C162" s="347">
        <v>440610</v>
      </c>
      <c r="D162" s="330" t="s">
        <v>704</v>
      </c>
    </row>
    <row r="163" spans="1:4" x14ac:dyDescent="0.25">
      <c r="A163" s="458" t="s">
        <v>94</v>
      </c>
      <c r="B163" s="485" t="s">
        <v>699</v>
      </c>
      <c r="C163" s="347">
        <v>440690</v>
      </c>
      <c r="D163" s="330" t="s">
        <v>704</v>
      </c>
    </row>
    <row r="164" spans="1:4" x14ac:dyDescent="0.25">
      <c r="A164" s="449" t="s">
        <v>94</v>
      </c>
      <c r="B164" s="478" t="s">
        <v>699</v>
      </c>
      <c r="C164" s="506" t="s">
        <v>724</v>
      </c>
      <c r="D164" s="244"/>
    </row>
    <row r="165" spans="1:4" x14ac:dyDescent="0.25">
      <c r="A165" s="450" t="s">
        <v>94</v>
      </c>
      <c r="B165" s="479" t="s">
        <v>699</v>
      </c>
      <c r="C165" s="509" t="s">
        <v>725</v>
      </c>
      <c r="D165" s="244"/>
    </row>
    <row r="166" spans="1:4" x14ac:dyDescent="0.25">
      <c r="A166" s="450" t="s">
        <v>94</v>
      </c>
      <c r="B166" s="479" t="s">
        <v>699</v>
      </c>
      <c r="C166" s="509" t="s">
        <v>726</v>
      </c>
      <c r="D166" s="244"/>
    </row>
    <row r="167" spans="1:4" x14ac:dyDescent="0.25">
      <c r="A167" s="450" t="s">
        <v>94</v>
      </c>
      <c r="B167" s="479" t="s">
        <v>699</v>
      </c>
      <c r="C167" s="509" t="s">
        <v>727</v>
      </c>
      <c r="D167" s="244"/>
    </row>
    <row r="168" spans="1:4" x14ac:dyDescent="0.25">
      <c r="A168" s="450" t="s">
        <v>94</v>
      </c>
      <c r="B168" s="479" t="s">
        <v>699</v>
      </c>
      <c r="C168" s="509" t="s">
        <v>728</v>
      </c>
      <c r="D168" s="244"/>
    </row>
    <row r="169" spans="1:4" x14ac:dyDescent="0.25">
      <c r="A169" s="450" t="s">
        <v>94</v>
      </c>
      <c r="B169" s="479" t="s">
        <v>699</v>
      </c>
      <c r="C169" s="509" t="s">
        <v>729</v>
      </c>
      <c r="D169" s="244"/>
    </row>
    <row r="170" spans="1:4" x14ac:dyDescent="0.25">
      <c r="A170" s="450" t="s">
        <v>94</v>
      </c>
      <c r="B170" s="479" t="s">
        <v>699</v>
      </c>
      <c r="C170" s="509" t="s">
        <v>730</v>
      </c>
      <c r="D170" s="244"/>
    </row>
    <row r="171" spans="1:4" x14ac:dyDescent="0.25">
      <c r="A171" s="450" t="s">
        <v>94</v>
      </c>
      <c r="B171" s="479" t="s">
        <v>699</v>
      </c>
      <c r="C171" s="509" t="s">
        <v>731</v>
      </c>
      <c r="D171" s="244"/>
    </row>
    <row r="172" spans="1:4" x14ac:dyDescent="0.25">
      <c r="A172" s="450" t="s">
        <v>94</v>
      </c>
      <c r="B172" s="479" t="s">
        <v>699</v>
      </c>
      <c r="C172" s="509" t="s">
        <v>732</v>
      </c>
      <c r="D172" s="244"/>
    </row>
    <row r="173" spans="1:4" x14ac:dyDescent="0.25">
      <c r="A173" s="450" t="s">
        <v>94</v>
      </c>
      <c r="B173" s="479" t="s">
        <v>699</v>
      </c>
      <c r="C173" s="509" t="s">
        <v>733</v>
      </c>
      <c r="D173" s="244"/>
    </row>
    <row r="174" spans="1:4" x14ac:dyDescent="0.25">
      <c r="A174" s="450" t="s">
        <v>94</v>
      </c>
      <c r="B174" s="479" t="s">
        <v>699</v>
      </c>
      <c r="C174" s="509" t="s">
        <v>734</v>
      </c>
      <c r="D174" s="244"/>
    </row>
    <row r="175" spans="1:4" x14ac:dyDescent="0.25">
      <c r="A175" s="450" t="s">
        <v>94</v>
      </c>
      <c r="B175" s="479" t="s">
        <v>699</v>
      </c>
      <c r="C175" s="509" t="s">
        <v>735</v>
      </c>
      <c r="D175" s="244"/>
    </row>
    <row r="176" spans="1:4" x14ac:dyDescent="0.25">
      <c r="A176" s="450" t="s">
        <v>94</v>
      </c>
      <c r="B176" s="479" t="s">
        <v>699</v>
      </c>
      <c r="C176" s="509" t="s">
        <v>736</v>
      </c>
      <c r="D176" s="244"/>
    </row>
    <row r="177" spans="1:4" x14ac:dyDescent="0.25">
      <c r="A177" s="450" t="s">
        <v>94</v>
      </c>
      <c r="B177" s="479" t="s">
        <v>700</v>
      </c>
      <c r="C177" s="345">
        <v>440610</v>
      </c>
      <c r="D177" s="330" t="s">
        <v>704</v>
      </c>
    </row>
    <row r="178" spans="1:4" x14ac:dyDescent="0.25">
      <c r="A178" s="450" t="s">
        <v>94</v>
      </c>
      <c r="B178" s="479" t="s">
        <v>700</v>
      </c>
      <c r="C178" s="345">
        <v>440690</v>
      </c>
      <c r="D178" s="330" t="s">
        <v>704</v>
      </c>
    </row>
    <row r="179" spans="1:4" x14ac:dyDescent="0.25">
      <c r="A179" s="450" t="s">
        <v>94</v>
      </c>
      <c r="B179" s="479" t="s">
        <v>700</v>
      </c>
      <c r="C179" s="509" t="s">
        <v>724</v>
      </c>
      <c r="D179" s="244"/>
    </row>
    <row r="180" spans="1:4" x14ac:dyDescent="0.25">
      <c r="A180" s="450" t="s">
        <v>94</v>
      </c>
      <c r="B180" s="479" t="s">
        <v>700</v>
      </c>
      <c r="C180" s="509" t="s">
        <v>725</v>
      </c>
      <c r="D180" s="244"/>
    </row>
    <row r="181" spans="1:4" x14ac:dyDescent="0.25">
      <c r="A181" s="450" t="s">
        <v>94</v>
      </c>
      <c r="B181" s="479" t="s">
        <v>700</v>
      </c>
      <c r="C181" s="509" t="s">
        <v>726</v>
      </c>
      <c r="D181" s="244"/>
    </row>
    <row r="182" spans="1:4" x14ac:dyDescent="0.25">
      <c r="A182" s="450" t="s">
        <v>94</v>
      </c>
      <c r="B182" s="479" t="s">
        <v>700</v>
      </c>
      <c r="C182" s="509" t="s">
        <v>727</v>
      </c>
      <c r="D182" s="244"/>
    </row>
    <row r="183" spans="1:4" x14ac:dyDescent="0.25">
      <c r="A183" s="450" t="s">
        <v>94</v>
      </c>
      <c r="B183" s="479" t="s">
        <v>700</v>
      </c>
      <c r="C183" s="509" t="s">
        <v>728</v>
      </c>
      <c r="D183" s="244"/>
    </row>
    <row r="184" spans="1:4" x14ac:dyDescent="0.25">
      <c r="A184" s="450" t="s">
        <v>94</v>
      </c>
      <c r="B184" s="479" t="s">
        <v>700</v>
      </c>
      <c r="C184" s="509" t="s">
        <v>729</v>
      </c>
      <c r="D184" s="244"/>
    </row>
    <row r="185" spans="1:4" x14ac:dyDescent="0.25">
      <c r="A185" s="450" t="s">
        <v>94</v>
      </c>
      <c r="B185" s="479" t="s">
        <v>700</v>
      </c>
      <c r="C185" s="509" t="s">
        <v>730</v>
      </c>
      <c r="D185" s="244"/>
    </row>
    <row r="186" spans="1:4" x14ac:dyDescent="0.25">
      <c r="A186" s="450" t="s">
        <v>94</v>
      </c>
      <c r="B186" s="479" t="s">
        <v>700</v>
      </c>
      <c r="C186" s="509" t="s">
        <v>731</v>
      </c>
      <c r="D186" s="244"/>
    </row>
    <row r="187" spans="1:4" x14ac:dyDescent="0.25">
      <c r="A187" s="450" t="s">
        <v>94</v>
      </c>
      <c r="B187" s="479" t="s">
        <v>700</v>
      </c>
      <c r="C187" s="509" t="s">
        <v>732</v>
      </c>
      <c r="D187" s="244"/>
    </row>
    <row r="188" spans="1:4" x14ac:dyDescent="0.25">
      <c r="A188" s="450" t="s">
        <v>94</v>
      </c>
      <c r="B188" s="479" t="s">
        <v>700</v>
      </c>
      <c r="C188" s="509" t="s">
        <v>733</v>
      </c>
      <c r="D188" s="244"/>
    </row>
    <row r="189" spans="1:4" x14ac:dyDescent="0.25">
      <c r="A189" s="450" t="s">
        <v>94</v>
      </c>
      <c r="B189" s="479" t="s">
        <v>700</v>
      </c>
      <c r="C189" s="509" t="s">
        <v>734</v>
      </c>
      <c r="D189" s="244"/>
    </row>
    <row r="190" spans="1:4" x14ac:dyDescent="0.25">
      <c r="A190" s="450" t="s">
        <v>94</v>
      </c>
      <c r="B190" s="479" t="s">
        <v>700</v>
      </c>
      <c r="C190" s="509" t="s">
        <v>735</v>
      </c>
      <c r="D190" s="244"/>
    </row>
    <row r="191" spans="1:4" x14ac:dyDescent="0.25">
      <c r="A191" s="450" t="s">
        <v>94</v>
      </c>
      <c r="B191" s="484" t="s">
        <v>700</v>
      </c>
      <c r="C191" s="348" t="s">
        <v>736</v>
      </c>
      <c r="D191" s="244"/>
    </row>
    <row r="192" spans="1:4" x14ac:dyDescent="0.25">
      <c r="A192" s="450" t="s">
        <v>94</v>
      </c>
      <c r="B192" s="484" t="s">
        <v>701</v>
      </c>
      <c r="C192" s="348">
        <v>4406.12</v>
      </c>
      <c r="D192" s="244"/>
    </row>
    <row r="193" spans="1:4" x14ac:dyDescent="0.25">
      <c r="A193" s="450" t="s">
        <v>94</v>
      </c>
      <c r="B193" s="484" t="s">
        <v>701</v>
      </c>
      <c r="C193" s="348">
        <v>4406.92</v>
      </c>
      <c r="D193" s="244"/>
    </row>
    <row r="194" spans="1:4" x14ac:dyDescent="0.25">
      <c r="A194" s="450" t="s">
        <v>94</v>
      </c>
      <c r="B194" s="484" t="s">
        <v>701</v>
      </c>
      <c r="C194" s="348">
        <v>4407.21</v>
      </c>
      <c r="D194" s="244"/>
    </row>
    <row r="195" spans="1:4" x14ac:dyDescent="0.25">
      <c r="A195" s="450" t="s">
        <v>94</v>
      </c>
      <c r="B195" s="484" t="s">
        <v>701</v>
      </c>
      <c r="C195" s="348">
        <v>4407.22</v>
      </c>
      <c r="D195" s="244"/>
    </row>
    <row r="196" spans="1:4" x14ac:dyDescent="0.25">
      <c r="A196" s="450" t="s">
        <v>94</v>
      </c>
      <c r="B196" s="484" t="s">
        <v>701</v>
      </c>
      <c r="C196" s="348">
        <v>4407.25</v>
      </c>
      <c r="D196" s="244"/>
    </row>
    <row r="197" spans="1:4" x14ac:dyDescent="0.25">
      <c r="A197" s="450" t="s">
        <v>94</v>
      </c>
      <c r="B197" s="484" t="s">
        <v>701</v>
      </c>
      <c r="C197" s="348">
        <v>4407.26</v>
      </c>
      <c r="D197" s="244"/>
    </row>
    <row r="198" spans="1:4" x14ac:dyDescent="0.25">
      <c r="A198" s="450" t="s">
        <v>94</v>
      </c>
      <c r="B198" s="484" t="s">
        <v>701</v>
      </c>
      <c r="C198" s="348">
        <v>4407.2700000000004</v>
      </c>
      <c r="D198" s="244"/>
    </row>
    <row r="199" spans="1:4" x14ac:dyDescent="0.25">
      <c r="A199" s="450" t="s">
        <v>94</v>
      </c>
      <c r="B199" s="484" t="s">
        <v>701</v>
      </c>
      <c r="C199" s="348">
        <v>4407.28</v>
      </c>
      <c r="D199" s="244"/>
    </row>
    <row r="200" spans="1:4" x14ac:dyDescent="0.25">
      <c r="A200" s="450" t="s">
        <v>94</v>
      </c>
      <c r="B200" s="484" t="s">
        <v>701</v>
      </c>
      <c r="C200" s="348">
        <v>4407.29</v>
      </c>
      <c r="D200" s="244"/>
    </row>
    <row r="201" spans="1:4" x14ac:dyDescent="0.25">
      <c r="A201" s="450" t="s">
        <v>94</v>
      </c>
      <c r="B201" s="484" t="s">
        <v>701</v>
      </c>
      <c r="C201" s="348">
        <v>4407.91</v>
      </c>
      <c r="D201" s="244"/>
    </row>
    <row r="202" spans="1:4" x14ac:dyDescent="0.25">
      <c r="A202" s="450" t="s">
        <v>94</v>
      </c>
      <c r="B202" s="484" t="s">
        <v>701</v>
      </c>
      <c r="C202" s="348">
        <v>4407.92</v>
      </c>
      <c r="D202" s="244"/>
    </row>
    <row r="203" spans="1:4" x14ac:dyDescent="0.25">
      <c r="A203" s="450" t="s">
        <v>94</v>
      </c>
      <c r="B203" s="484" t="s">
        <v>701</v>
      </c>
      <c r="C203" s="348">
        <v>4407.93</v>
      </c>
      <c r="D203" s="244"/>
    </row>
    <row r="204" spans="1:4" x14ac:dyDescent="0.25">
      <c r="A204" s="450" t="s">
        <v>94</v>
      </c>
      <c r="B204" s="484" t="s">
        <v>701</v>
      </c>
      <c r="C204" s="348">
        <v>4407.9399999999996</v>
      </c>
      <c r="D204" s="244"/>
    </row>
    <row r="205" spans="1:4" x14ac:dyDescent="0.25">
      <c r="A205" s="450" t="s">
        <v>94</v>
      </c>
      <c r="B205" s="484" t="s">
        <v>701</v>
      </c>
      <c r="C205" s="348">
        <v>4407.95</v>
      </c>
      <c r="D205" s="244"/>
    </row>
    <row r="206" spans="1:4" x14ac:dyDescent="0.25">
      <c r="A206" s="450" t="s">
        <v>94</v>
      </c>
      <c r="B206" s="484" t="s">
        <v>701</v>
      </c>
      <c r="C206" s="348">
        <v>4407.96</v>
      </c>
      <c r="D206" s="244"/>
    </row>
    <row r="207" spans="1:4" x14ac:dyDescent="0.25">
      <c r="A207" s="450" t="s">
        <v>94</v>
      </c>
      <c r="B207" s="484" t="s">
        <v>701</v>
      </c>
      <c r="C207" s="348">
        <v>4407.97</v>
      </c>
      <c r="D207" s="244"/>
    </row>
    <row r="208" spans="1:4" ht="15.75" thickBot="1" x14ac:dyDescent="0.3">
      <c r="A208" s="459" t="s">
        <v>94</v>
      </c>
      <c r="B208" s="486" t="s">
        <v>701</v>
      </c>
      <c r="C208" s="508">
        <v>4407.99</v>
      </c>
      <c r="D208" s="244"/>
    </row>
    <row r="209" spans="1:4" ht="15.75" thickTop="1" x14ac:dyDescent="0.25">
      <c r="A209" s="458" t="s">
        <v>95</v>
      </c>
      <c r="B209" s="485" t="s">
        <v>697</v>
      </c>
      <c r="C209" s="347">
        <v>440610</v>
      </c>
      <c r="D209" s="342" t="s">
        <v>704</v>
      </c>
    </row>
    <row r="210" spans="1:4" x14ac:dyDescent="0.25">
      <c r="A210" s="458" t="s">
        <v>95</v>
      </c>
      <c r="B210" s="485" t="s">
        <v>697</v>
      </c>
      <c r="C210" s="347">
        <v>440690</v>
      </c>
      <c r="D210" s="342" t="s">
        <v>704</v>
      </c>
    </row>
    <row r="211" spans="1:4" x14ac:dyDescent="0.25">
      <c r="A211" s="458" t="s">
        <v>95</v>
      </c>
      <c r="B211" s="485" t="s">
        <v>697</v>
      </c>
      <c r="C211" s="507">
        <v>440724</v>
      </c>
      <c r="D211" s="244"/>
    </row>
    <row r="212" spans="1:4" x14ac:dyDescent="0.25">
      <c r="A212" s="458" t="s">
        <v>95</v>
      </c>
      <c r="B212" s="485" t="s">
        <v>697</v>
      </c>
      <c r="C212" s="507">
        <v>440725</v>
      </c>
      <c r="D212" s="244"/>
    </row>
    <row r="213" spans="1:4" x14ac:dyDescent="0.25">
      <c r="A213" s="458" t="s">
        <v>95</v>
      </c>
      <c r="B213" s="485" t="s">
        <v>697</v>
      </c>
      <c r="C213" s="507">
        <v>440726</v>
      </c>
      <c r="D213" s="244"/>
    </row>
    <row r="214" spans="1:4" x14ac:dyDescent="0.25">
      <c r="A214" s="458" t="s">
        <v>95</v>
      </c>
      <c r="B214" s="485" t="s">
        <v>697</v>
      </c>
      <c r="C214" s="507">
        <v>440729</v>
      </c>
      <c r="D214" s="244"/>
    </row>
    <row r="215" spans="1:4" x14ac:dyDescent="0.25">
      <c r="A215" s="458" t="s">
        <v>95</v>
      </c>
      <c r="B215" s="485" t="s">
        <v>697</v>
      </c>
      <c r="C215" s="347">
        <v>440799</v>
      </c>
      <c r="D215" s="342" t="s">
        <v>704</v>
      </c>
    </row>
    <row r="216" spans="1:4" x14ac:dyDescent="0.25">
      <c r="A216" s="458" t="s">
        <v>95</v>
      </c>
      <c r="B216" s="485" t="s">
        <v>699</v>
      </c>
      <c r="C216" s="347">
        <v>440610</v>
      </c>
      <c r="D216" s="342" t="s">
        <v>704</v>
      </c>
    </row>
    <row r="217" spans="1:4" x14ac:dyDescent="0.25">
      <c r="A217" s="458" t="s">
        <v>95</v>
      </c>
      <c r="B217" s="485" t="s">
        <v>699</v>
      </c>
      <c r="C217" s="347">
        <v>440690</v>
      </c>
      <c r="D217" s="342" t="s">
        <v>704</v>
      </c>
    </row>
    <row r="218" spans="1:4" x14ac:dyDescent="0.25">
      <c r="A218" s="450" t="s">
        <v>95</v>
      </c>
      <c r="B218" s="479" t="s">
        <v>699</v>
      </c>
      <c r="C218" s="509" t="s">
        <v>724</v>
      </c>
      <c r="D218" s="244"/>
    </row>
    <row r="219" spans="1:4" x14ac:dyDescent="0.25">
      <c r="A219" s="450" t="s">
        <v>95</v>
      </c>
      <c r="B219" s="479" t="s">
        <v>699</v>
      </c>
      <c r="C219" s="509" t="s">
        <v>725</v>
      </c>
      <c r="D219" s="244"/>
    </row>
    <row r="220" spans="1:4" x14ac:dyDescent="0.25">
      <c r="A220" s="450" t="s">
        <v>95</v>
      </c>
      <c r="B220" s="479" t="s">
        <v>699</v>
      </c>
      <c r="C220" s="509" t="s">
        <v>726</v>
      </c>
      <c r="D220" s="244"/>
    </row>
    <row r="221" spans="1:4" x14ac:dyDescent="0.25">
      <c r="A221" s="450" t="s">
        <v>95</v>
      </c>
      <c r="B221" s="479" t="s">
        <v>699</v>
      </c>
      <c r="C221" s="509" t="s">
        <v>727</v>
      </c>
      <c r="D221" s="244"/>
    </row>
    <row r="222" spans="1:4" x14ac:dyDescent="0.25">
      <c r="A222" s="450" t="s">
        <v>95</v>
      </c>
      <c r="B222" s="479" t="s">
        <v>699</v>
      </c>
      <c r="C222" s="509" t="s">
        <v>728</v>
      </c>
      <c r="D222" s="244"/>
    </row>
    <row r="223" spans="1:4" x14ac:dyDescent="0.25">
      <c r="A223" s="450" t="s">
        <v>95</v>
      </c>
      <c r="B223" s="479" t="s">
        <v>699</v>
      </c>
      <c r="C223" s="509" t="s">
        <v>729</v>
      </c>
      <c r="D223" s="244"/>
    </row>
    <row r="224" spans="1:4" x14ac:dyDescent="0.25">
      <c r="A224" s="450" t="s">
        <v>95</v>
      </c>
      <c r="B224" s="479" t="s">
        <v>699</v>
      </c>
      <c r="C224" s="509" t="s">
        <v>730</v>
      </c>
      <c r="D224" s="244"/>
    </row>
    <row r="225" spans="1:4" x14ac:dyDescent="0.25">
      <c r="A225" s="450" t="s">
        <v>95</v>
      </c>
      <c r="B225" s="479" t="s">
        <v>699</v>
      </c>
      <c r="C225" s="345" t="s">
        <v>736</v>
      </c>
      <c r="D225" s="342" t="s">
        <v>704</v>
      </c>
    </row>
    <row r="226" spans="1:4" x14ac:dyDescent="0.25">
      <c r="A226" s="450" t="s">
        <v>95</v>
      </c>
      <c r="B226" s="479" t="s">
        <v>700</v>
      </c>
      <c r="C226" s="345">
        <v>440610</v>
      </c>
      <c r="D226" s="342" t="s">
        <v>704</v>
      </c>
    </row>
    <row r="227" spans="1:4" x14ac:dyDescent="0.25">
      <c r="A227" s="450" t="s">
        <v>95</v>
      </c>
      <c r="B227" s="479" t="s">
        <v>700</v>
      </c>
      <c r="C227" s="345">
        <v>440690</v>
      </c>
      <c r="D227" s="342" t="s">
        <v>704</v>
      </c>
    </row>
    <row r="228" spans="1:4" x14ac:dyDescent="0.25">
      <c r="A228" s="450" t="s">
        <v>95</v>
      </c>
      <c r="B228" s="479" t="s">
        <v>700</v>
      </c>
      <c r="C228" s="509" t="s">
        <v>724</v>
      </c>
      <c r="D228" s="244"/>
    </row>
    <row r="229" spans="1:4" x14ac:dyDescent="0.25">
      <c r="A229" s="450" t="s">
        <v>95</v>
      </c>
      <c r="B229" s="479" t="s">
        <v>700</v>
      </c>
      <c r="C229" s="509" t="s">
        <v>725</v>
      </c>
      <c r="D229" s="244"/>
    </row>
    <row r="230" spans="1:4" x14ac:dyDescent="0.25">
      <c r="A230" s="450" t="s">
        <v>95</v>
      </c>
      <c r="B230" s="479" t="s">
        <v>700</v>
      </c>
      <c r="C230" s="509" t="s">
        <v>726</v>
      </c>
      <c r="D230" s="244"/>
    </row>
    <row r="231" spans="1:4" x14ac:dyDescent="0.25">
      <c r="A231" s="450" t="s">
        <v>95</v>
      </c>
      <c r="B231" s="479" t="s">
        <v>700</v>
      </c>
      <c r="C231" s="509" t="s">
        <v>727</v>
      </c>
      <c r="D231" s="244"/>
    </row>
    <row r="232" spans="1:4" x14ac:dyDescent="0.25">
      <c r="A232" s="450" t="s">
        <v>95</v>
      </c>
      <c r="B232" s="479" t="s">
        <v>700</v>
      </c>
      <c r="C232" s="509" t="s">
        <v>728</v>
      </c>
      <c r="D232" s="244"/>
    </row>
    <row r="233" spans="1:4" x14ac:dyDescent="0.25">
      <c r="A233" s="450" t="s">
        <v>95</v>
      </c>
      <c r="B233" s="479" t="s">
        <v>700</v>
      </c>
      <c r="C233" s="509" t="s">
        <v>729</v>
      </c>
      <c r="D233" s="244"/>
    </row>
    <row r="234" spans="1:4" x14ac:dyDescent="0.25">
      <c r="A234" s="450" t="s">
        <v>95</v>
      </c>
      <c r="B234" s="479" t="s">
        <v>700</v>
      </c>
      <c r="C234" s="509" t="s">
        <v>730</v>
      </c>
      <c r="D234" s="244"/>
    </row>
    <row r="235" spans="1:4" x14ac:dyDescent="0.25">
      <c r="A235" s="457" t="s">
        <v>95</v>
      </c>
      <c r="B235" s="484" t="s">
        <v>700</v>
      </c>
      <c r="C235" s="346" t="s">
        <v>736</v>
      </c>
      <c r="D235" s="330" t="s">
        <v>704</v>
      </c>
    </row>
    <row r="236" spans="1:4" x14ac:dyDescent="0.25">
      <c r="A236" s="457" t="s">
        <v>95</v>
      </c>
      <c r="B236" s="484" t="s">
        <v>701</v>
      </c>
      <c r="C236" s="346">
        <v>440612</v>
      </c>
      <c r="D236" s="342" t="s">
        <v>704</v>
      </c>
    </row>
    <row r="237" spans="1:4" x14ac:dyDescent="0.25">
      <c r="A237" s="457" t="s">
        <v>95</v>
      </c>
      <c r="B237" s="484" t="s">
        <v>701</v>
      </c>
      <c r="C237" s="346">
        <v>440692</v>
      </c>
      <c r="D237" s="342" t="s">
        <v>704</v>
      </c>
    </row>
    <row r="238" spans="1:4" x14ac:dyDescent="0.25">
      <c r="A238" s="457" t="s">
        <v>95</v>
      </c>
      <c r="B238" s="484" t="s">
        <v>701</v>
      </c>
      <c r="C238" s="348">
        <v>440721</v>
      </c>
      <c r="D238" s="244"/>
    </row>
    <row r="239" spans="1:4" x14ac:dyDescent="0.25">
      <c r="A239" s="457" t="s">
        <v>95</v>
      </c>
      <c r="B239" s="484" t="s">
        <v>701</v>
      </c>
      <c r="C239" s="348">
        <v>440722</v>
      </c>
      <c r="D239" s="244"/>
    </row>
    <row r="240" spans="1:4" x14ac:dyDescent="0.25">
      <c r="A240" s="457" t="s">
        <v>95</v>
      </c>
      <c r="B240" s="484" t="s">
        <v>701</v>
      </c>
      <c r="C240" s="348">
        <v>440725</v>
      </c>
      <c r="D240" s="244"/>
    </row>
    <row r="241" spans="1:4" x14ac:dyDescent="0.25">
      <c r="A241" s="457" t="s">
        <v>95</v>
      </c>
      <c r="B241" s="484" t="s">
        <v>701</v>
      </c>
      <c r="C241" s="348">
        <v>440726</v>
      </c>
      <c r="D241" s="244"/>
    </row>
    <row r="242" spans="1:4" x14ac:dyDescent="0.25">
      <c r="A242" s="457" t="s">
        <v>95</v>
      </c>
      <c r="B242" s="484" t="s">
        <v>701</v>
      </c>
      <c r="C242" s="348">
        <v>440727</v>
      </c>
      <c r="D242" s="244"/>
    </row>
    <row r="243" spans="1:4" x14ac:dyDescent="0.25">
      <c r="A243" s="457" t="s">
        <v>95</v>
      </c>
      <c r="B243" s="484" t="s">
        <v>701</v>
      </c>
      <c r="C243" s="348">
        <v>440728</v>
      </c>
      <c r="D243" s="244"/>
    </row>
    <row r="244" spans="1:4" ht="15.75" thickBot="1" x14ac:dyDescent="0.3">
      <c r="A244" s="457" t="s">
        <v>95</v>
      </c>
      <c r="B244" s="484" t="s">
        <v>701</v>
      </c>
      <c r="C244" s="348">
        <v>440729</v>
      </c>
      <c r="D244" s="244"/>
    </row>
    <row r="245" spans="1:4" ht="15.75" thickTop="1" x14ac:dyDescent="0.25">
      <c r="A245" s="461">
        <v>7</v>
      </c>
      <c r="B245" s="488" t="s">
        <v>697</v>
      </c>
      <c r="C245" s="510">
        <v>4408</v>
      </c>
      <c r="D245" s="245"/>
    </row>
    <row r="246" spans="1:4" x14ac:dyDescent="0.25">
      <c r="A246" s="450">
        <v>7</v>
      </c>
      <c r="B246" s="479" t="s">
        <v>699</v>
      </c>
      <c r="C246" s="509">
        <v>4408</v>
      </c>
      <c r="D246" s="244"/>
    </row>
    <row r="247" spans="1:4" x14ac:dyDescent="0.25">
      <c r="A247" s="450">
        <v>7</v>
      </c>
      <c r="B247" s="479" t="s">
        <v>700</v>
      </c>
      <c r="C247" s="509">
        <v>4408</v>
      </c>
      <c r="D247" s="245"/>
    </row>
    <row r="248" spans="1:4" ht="15.75" thickBot="1" x14ac:dyDescent="0.3">
      <c r="A248" s="459">
        <v>7</v>
      </c>
      <c r="B248" s="486" t="s">
        <v>701</v>
      </c>
      <c r="C248" s="509">
        <v>4408</v>
      </c>
      <c r="D248" s="245"/>
    </row>
    <row r="249" spans="1:4" ht="15.75" thickTop="1" x14ac:dyDescent="0.25">
      <c r="A249" s="461" t="s">
        <v>98</v>
      </c>
      <c r="B249" s="488" t="s">
        <v>697</v>
      </c>
      <c r="C249" s="510">
        <v>440810</v>
      </c>
      <c r="D249" s="245"/>
    </row>
    <row r="250" spans="1:4" x14ac:dyDescent="0.25">
      <c r="A250" s="450" t="s">
        <v>98</v>
      </c>
      <c r="B250" s="479" t="s">
        <v>699</v>
      </c>
      <c r="C250" s="509" t="s">
        <v>737</v>
      </c>
      <c r="D250" s="244"/>
    </row>
    <row r="251" spans="1:4" x14ac:dyDescent="0.25">
      <c r="A251" s="457" t="s">
        <v>98</v>
      </c>
      <c r="B251" s="484" t="s">
        <v>700</v>
      </c>
      <c r="C251" s="348" t="s">
        <v>737</v>
      </c>
      <c r="D251" s="244"/>
    </row>
    <row r="252" spans="1:4" ht="15.75" thickBot="1" x14ac:dyDescent="0.3">
      <c r="A252" s="459" t="s">
        <v>98</v>
      </c>
      <c r="B252" s="486" t="s">
        <v>701</v>
      </c>
      <c r="C252" s="508" t="s">
        <v>737</v>
      </c>
      <c r="D252" s="244"/>
    </row>
    <row r="253" spans="1:4" ht="15.75" thickTop="1" x14ac:dyDescent="0.25">
      <c r="A253" s="461" t="s">
        <v>99</v>
      </c>
      <c r="B253" s="488" t="s">
        <v>697</v>
      </c>
      <c r="C253" s="511">
        <v>440831</v>
      </c>
      <c r="D253" s="244"/>
    </row>
    <row r="254" spans="1:4" x14ac:dyDescent="0.25">
      <c r="A254" s="458" t="s">
        <v>99</v>
      </c>
      <c r="B254" s="485" t="s">
        <v>697</v>
      </c>
      <c r="C254" s="512">
        <v>440839</v>
      </c>
      <c r="D254" s="244"/>
    </row>
    <row r="255" spans="1:4" x14ac:dyDescent="0.25">
      <c r="A255" s="458" t="s">
        <v>99</v>
      </c>
      <c r="B255" s="485" t="s">
        <v>697</v>
      </c>
      <c r="C255" s="507">
        <v>440890</v>
      </c>
      <c r="D255" s="245"/>
    </row>
    <row r="256" spans="1:4" x14ac:dyDescent="0.25">
      <c r="A256" s="450" t="s">
        <v>99</v>
      </c>
      <c r="B256" s="479" t="s">
        <v>699</v>
      </c>
      <c r="C256" s="509" t="s">
        <v>738</v>
      </c>
      <c r="D256" s="244"/>
    </row>
    <row r="257" spans="1:4" x14ac:dyDescent="0.25">
      <c r="A257" s="450" t="s">
        <v>99</v>
      </c>
      <c r="B257" s="479" t="s">
        <v>699</v>
      </c>
      <c r="C257" s="509" t="s">
        <v>739</v>
      </c>
      <c r="D257" s="244"/>
    </row>
    <row r="258" spans="1:4" x14ac:dyDescent="0.25">
      <c r="A258" s="450" t="s">
        <v>99</v>
      </c>
      <c r="B258" s="479" t="s">
        <v>699</v>
      </c>
      <c r="C258" s="509" t="s">
        <v>740</v>
      </c>
      <c r="D258" s="244"/>
    </row>
    <row r="259" spans="1:4" x14ac:dyDescent="0.25">
      <c r="A259" s="450" t="s">
        <v>99</v>
      </c>
      <c r="B259" s="479" t="s">
        <v>700</v>
      </c>
      <c r="C259" s="509" t="s">
        <v>738</v>
      </c>
      <c r="D259" s="244"/>
    </row>
    <row r="260" spans="1:4" x14ac:dyDescent="0.25">
      <c r="A260" s="450" t="s">
        <v>99</v>
      </c>
      <c r="B260" s="479" t="s">
        <v>700</v>
      </c>
      <c r="C260" s="509" t="s">
        <v>739</v>
      </c>
      <c r="D260" s="244"/>
    </row>
    <row r="261" spans="1:4" x14ac:dyDescent="0.25">
      <c r="A261" s="457" t="s">
        <v>99</v>
      </c>
      <c r="B261" s="484" t="s">
        <v>700</v>
      </c>
      <c r="C261" s="348" t="s">
        <v>740</v>
      </c>
      <c r="D261" s="244"/>
    </row>
    <row r="262" spans="1:4" x14ac:dyDescent="0.25">
      <c r="A262" s="457" t="s">
        <v>99</v>
      </c>
      <c r="B262" s="484" t="s">
        <v>701</v>
      </c>
      <c r="C262" s="348">
        <v>440831</v>
      </c>
      <c r="D262" s="244"/>
    </row>
    <row r="263" spans="1:4" x14ac:dyDescent="0.25">
      <c r="A263" s="457" t="s">
        <v>99</v>
      </c>
      <c r="B263" s="484" t="s">
        <v>701</v>
      </c>
      <c r="C263" s="348">
        <v>440839</v>
      </c>
      <c r="D263" s="244"/>
    </row>
    <row r="264" spans="1:4" ht="15.75" thickBot="1" x14ac:dyDescent="0.3">
      <c r="A264" s="457" t="s">
        <v>99</v>
      </c>
      <c r="B264" s="484" t="s">
        <v>701</v>
      </c>
      <c r="C264" s="508">
        <v>440890</v>
      </c>
      <c r="D264" s="244"/>
    </row>
    <row r="265" spans="1:4" ht="15.75" thickTop="1" x14ac:dyDescent="0.25">
      <c r="A265" s="461" t="s">
        <v>100</v>
      </c>
      <c r="B265" s="488" t="s">
        <v>697</v>
      </c>
      <c r="C265" s="511">
        <v>440831</v>
      </c>
      <c r="D265" s="244"/>
    </row>
    <row r="266" spans="1:4" x14ac:dyDescent="0.25">
      <c r="A266" s="458" t="s">
        <v>100</v>
      </c>
      <c r="B266" s="485" t="s">
        <v>697</v>
      </c>
      <c r="C266" s="512">
        <v>440839</v>
      </c>
      <c r="D266" s="244"/>
    </row>
    <row r="267" spans="1:4" x14ac:dyDescent="0.25">
      <c r="A267" s="458" t="s">
        <v>100</v>
      </c>
      <c r="B267" s="485" t="s">
        <v>697</v>
      </c>
      <c r="C267" s="347">
        <v>440890</v>
      </c>
      <c r="D267" s="342" t="s">
        <v>704</v>
      </c>
    </row>
    <row r="268" spans="1:4" x14ac:dyDescent="0.25">
      <c r="A268" s="450" t="s">
        <v>100</v>
      </c>
      <c r="B268" s="479" t="s">
        <v>699</v>
      </c>
      <c r="C268" s="509" t="s">
        <v>738</v>
      </c>
      <c r="D268" s="244"/>
    </row>
    <row r="269" spans="1:4" x14ac:dyDescent="0.25">
      <c r="A269" s="450" t="s">
        <v>100</v>
      </c>
      <c r="B269" s="479" t="s">
        <v>699</v>
      </c>
      <c r="C269" s="509" t="s">
        <v>739</v>
      </c>
      <c r="D269" s="244"/>
    </row>
    <row r="270" spans="1:4" x14ac:dyDescent="0.25">
      <c r="A270" s="450" t="s">
        <v>100</v>
      </c>
      <c r="B270" s="479" t="s">
        <v>699</v>
      </c>
      <c r="C270" s="345" t="s">
        <v>740</v>
      </c>
      <c r="D270" s="342" t="s">
        <v>704</v>
      </c>
    </row>
    <row r="271" spans="1:4" x14ac:dyDescent="0.25">
      <c r="A271" s="450" t="s">
        <v>100</v>
      </c>
      <c r="B271" s="479" t="s">
        <v>700</v>
      </c>
      <c r="C271" s="509" t="s">
        <v>738</v>
      </c>
      <c r="D271" s="244"/>
    </row>
    <row r="272" spans="1:4" x14ac:dyDescent="0.25">
      <c r="A272" s="450" t="s">
        <v>100</v>
      </c>
      <c r="B272" s="479" t="s">
        <v>700</v>
      </c>
      <c r="C272" s="509" t="s">
        <v>739</v>
      </c>
      <c r="D272" s="244"/>
    </row>
    <row r="273" spans="1:4" x14ac:dyDescent="0.25">
      <c r="A273" s="457" t="s">
        <v>100</v>
      </c>
      <c r="B273" s="484" t="s">
        <v>700</v>
      </c>
      <c r="C273" s="346" t="s">
        <v>740</v>
      </c>
      <c r="D273" s="330" t="s">
        <v>704</v>
      </c>
    </row>
    <row r="274" spans="1:4" x14ac:dyDescent="0.25">
      <c r="A274" s="457" t="s">
        <v>100</v>
      </c>
      <c r="B274" s="484" t="s">
        <v>701</v>
      </c>
      <c r="C274" s="348">
        <v>440831</v>
      </c>
      <c r="D274" s="244"/>
    </row>
    <row r="275" spans="1:4" ht="15.75" thickBot="1" x14ac:dyDescent="0.3">
      <c r="A275" s="459" t="s">
        <v>100</v>
      </c>
      <c r="B275" s="486" t="s">
        <v>701</v>
      </c>
      <c r="C275" s="508">
        <v>440839</v>
      </c>
      <c r="D275" s="245"/>
    </row>
    <row r="276" spans="1:4" ht="15.75" thickTop="1" x14ac:dyDescent="0.25">
      <c r="A276" s="458">
        <v>8</v>
      </c>
      <c r="B276" s="485" t="s">
        <v>697</v>
      </c>
      <c r="C276" s="512">
        <v>4410</v>
      </c>
      <c r="D276" s="245"/>
    </row>
    <row r="277" spans="1:4" x14ac:dyDescent="0.25">
      <c r="A277" s="458">
        <v>8</v>
      </c>
      <c r="B277" s="485" t="s">
        <v>697</v>
      </c>
      <c r="C277" s="512">
        <v>4411</v>
      </c>
      <c r="D277" s="245"/>
    </row>
    <row r="278" spans="1:4" x14ac:dyDescent="0.25">
      <c r="A278" s="450">
        <v>8</v>
      </c>
      <c r="B278" s="479" t="s">
        <v>697</v>
      </c>
      <c r="C278" s="500">
        <v>441213</v>
      </c>
      <c r="D278" s="245"/>
    </row>
    <row r="279" spans="1:4" x14ac:dyDescent="0.25">
      <c r="A279" s="450">
        <v>8</v>
      </c>
      <c r="B279" s="479" t="s">
        <v>697</v>
      </c>
      <c r="C279" s="500">
        <v>441214</v>
      </c>
      <c r="D279" s="245"/>
    </row>
    <row r="280" spans="1:4" x14ac:dyDescent="0.25">
      <c r="A280" s="450">
        <v>8</v>
      </c>
      <c r="B280" s="479" t="s">
        <v>697</v>
      </c>
      <c r="C280" s="500">
        <v>441219</v>
      </c>
      <c r="D280" s="245"/>
    </row>
    <row r="281" spans="1:4" x14ac:dyDescent="0.25">
      <c r="A281" s="450">
        <v>8</v>
      </c>
      <c r="B281" s="479" t="s">
        <v>697</v>
      </c>
      <c r="C281" s="329" t="s">
        <v>741</v>
      </c>
      <c r="D281" s="342" t="s">
        <v>704</v>
      </c>
    </row>
    <row r="282" spans="1:4" x14ac:dyDescent="0.25">
      <c r="A282" s="450">
        <v>8</v>
      </c>
      <c r="B282" s="479" t="s">
        <v>699</v>
      </c>
      <c r="C282" s="500" t="s">
        <v>742</v>
      </c>
      <c r="D282" s="245"/>
    </row>
    <row r="283" spans="1:4" x14ac:dyDescent="0.25">
      <c r="A283" s="450">
        <v>8</v>
      </c>
      <c r="B283" s="479" t="s">
        <v>699</v>
      </c>
      <c r="C283" s="500">
        <v>4411</v>
      </c>
      <c r="D283" s="245"/>
    </row>
    <row r="284" spans="1:4" x14ac:dyDescent="0.25">
      <c r="A284" s="450">
        <v>8</v>
      </c>
      <c r="B284" s="479" t="s">
        <v>699</v>
      </c>
      <c r="C284" s="500" t="s">
        <v>743</v>
      </c>
      <c r="D284" s="245"/>
    </row>
    <row r="285" spans="1:4" x14ac:dyDescent="0.25">
      <c r="A285" s="450">
        <v>8</v>
      </c>
      <c r="B285" s="479" t="s">
        <v>699</v>
      </c>
      <c r="C285" s="500" t="s">
        <v>744</v>
      </c>
      <c r="D285" s="245"/>
    </row>
    <row r="286" spans="1:4" x14ac:dyDescent="0.25">
      <c r="A286" s="450">
        <v>8</v>
      </c>
      <c r="B286" s="479" t="s">
        <v>699</v>
      </c>
      <c r="C286" s="500" t="s">
        <v>745</v>
      </c>
      <c r="D286" s="245"/>
    </row>
    <row r="287" spans="1:4" x14ac:dyDescent="0.25">
      <c r="A287" s="450">
        <v>8</v>
      </c>
      <c r="B287" s="479" t="s">
        <v>699</v>
      </c>
      <c r="C287" s="500" t="s">
        <v>746</v>
      </c>
      <c r="D287" s="245"/>
    </row>
    <row r="288" spans="1:4" x14ac:dyDescent="0.25">
      <c r="A288" s="450">
        <v>8</v>
      </c>
      <c r="B288" s="479" t="s">
        <v>699</v>
      </c>
      <c r="C288" s="500" t="s">
        <v>741</v>
      </c>
      <c r="D288" s="245"/>
    </row>
    <row r="289" spans="1:4" x14ac:dyDescent="0.25">
      <c r="A289" s="450">
        <v>8</v>
      </c>
      <c r="B289" s="479" t="s">
        <v>700</v>
      </c>
      <c r="C289" s="500" t="s">
        <v>742</v>
      </c>
      <c r="D289" s="245"/>
    </row>
    <row r="290" spans="1:4" x14ac:dyDescent="0.25">
      <c r="A290" s="450">
        <v>8</v>
      </c>
      <c r="B290" s="479" t="s">
        <v>700</v>
      </c>
      <c r="C290" s="500">
        <v>4411</v>
      </c>
      <c r="D290" s="245"/>
    </row>
    <row r="291" spans="1:4" x14ac:dyDescent="0.25">
      <c r="A291" s="450">
        <v>8</v>
      </c>
      <c r="B291" s="479" t="s">
        <v>700</v>
      </c>
      <c r="C291" s="500" t="s">
        <v>743</v>
      </c>
      <c r="D291" s="245"/>
    </row>
    <row r="292" spans="1:4" x14ac:dyDescent="0.25">
      <c r="A292" s="450">
        <v>8</v>
      </c>
      <c r="B292" s="479" t="s">
        <v>700</v>
      </c>
      <c r="C292" s="500" t="s">
        <v>744</v>
      </c>
      <c r="D292" s="245"/>
    </row>
    <row r="293" spans="1:4" x14ac:dyDescent="0.25">
      <c r="A293" s="450">
        <v>8</v>
      </c>
      <c r="B293" s="479" t="s">
        <v>700</v>
      </c>
      <c r="C293" s="500" t="s">
        <v>745</v>
      </c>
      <c r="D293" s="245"/>
    </row>
    <row r="294" spans="1:4" x14ac:dyDescent="0.25">
      <c r="A294" s="450">
        <v>8</v>
      </c>
      <c r="B294" s="479" t="s">
        <v>700</v>
      </c>
      <c r="C294" s="500" t="s">
        <v>746</v>
      </c>
      <c r="D294" s="245"/>
    </row>
    <row r="295" spans="1:4" x14ac:dyDescent="0.25">
      <c r="A295" s="457">
        <v>8</v>
      </c>
      <c r="B295" s="484" t="s">
        <v>700</v>
      </c>
      <c r="C295" s="500" t="s">
        <v>741</v>
      </c>
      <c r="D295" s="245"/>
    </row>
    <row r="296" spans="1:4" x14ac:dyDescent="0.25">
      <c r="A296" s="457">
        <v>8</v>
      </c>
      <c r="B296" s="484" t="s">
        <v>701</v>
      </c>
      <c r="C296" s="500">
        <v>4410</v>
      </c>
      <c r="D296" s="245"/>
    </row>
    <row r="297" spans="1:4" x14ac:dyDescent="0.25">
      <c r="A297" s="457">
        <v>8</v>
      </c>
      <c r="B297" s="484" t="s">
        <v>701</v>
      </c>
      <c r="C297" s="500">
        <v>4411</v>
      </c>
      <c r="D297" s="245"/>
    </row>
    <row r="298" spans="1:4" x14ac:dyDescent="0.25">
      <c r="A298" s="457">
        <v>8</v>
      </c>
      <c r="B298" s="484" t="s">
        <v>701</v>
      </c>
      <c r="C298" s="500">
        <v>441231</v>
      </c>
      <c r="D298" s="245"/>
    </row>
    <row r="299" spans="1:4" x14ac:dyDescent="0.25">
      <c r="A299" s="457">
        <v>8</v>
      </c>
      <c r="B299" s="484" t="s">
        <v>701</v>
      </c>
      <c r="C299" s="500">
        <v>441233</v>
      </c>
      <c r="D299" s="245"/>
    </row>
    <row r="300" spans="1:4" x14ac:dyDescent="0.25">
      <c r="A300" s="457">
        <v>8</v>
      </c>
      <c r="B300" s="484" t="s">
        <v>701</v>
      </c>
      <c r="C300" s="500">
        <v>441234</v>
      </c>
      <c r="D300" s="245"/>
    </row>
    <row r="301" spans="1:4" x14ac:dyDescent="0.25">
      <c r="A301" s="457">
        <v>8</v>
      </c>
      <c r="B301" s="484" t="s">
        <v>701</v>
      </c>
      <c r="C301" s="500">
        <v>441239</v>
      </c>
      <c r="D301" s="245"/>
    </row>
    <row r="302" spans="1:4" x14ac:dyDescent="0.25">
      <c r="A302" s="457">
        <v>8</v>
      </c>
      <c r="B302" s="484" t="s">
        <v>701</v>
      </c>
      <c r="C302" s="500">
        <v>441294</v>
      </c>
      <c r="D302" s="245"/>
    </row>
    <row r="303" spans="1:4" ht="15.75" thickBot="1" x14ac:dyDescent="0.3">
      <c r="A303" s="457">
        <v>8</v>
      </c>
      <c r="B303" s="484" t="s">
        <v>701</v>
      </c>
      <c r="C303" s="500">
        <v>441299</v>
      </c>
      <c r="D303" s="245"/>
    </row>
    <row r="304" spans="1:4" ht="15.75" thickTop="1" x14ac:dyDescent="0.25">
      <c r="A304" s="461">
        <v>8.1</v>
      </c>
      <c r="B304" s="488" t="s">
        <v>697</v>
      </c>
      <c r="C304" s="510">
        <v>441213</v>
      </c>
      <c r="D304" s="245"/>
    </row>
    <row r="305" spans="1:4" x14ac:dyDescent="0.25">
      <c r="A305" s="458">
        <v>8.1</v>
      </c>
      <c r="B305" s="485" t="s">
        <v>697</v>
      </c>
      <c r="C305" s="340">
        <v>441214</v>
      </c>
      <c r="D305" s="245"/>
    </row>
    <row r="306" spans="1:4" x14ac:dyDescent="0.25">
      <c r="A306" s="458">
        <v>8.1</v>
      </c>
      <c r="B306" s="485" t="s">
        <v>697</v>
      </c>
      <c r="C306" s="340">
        <v>441219</v>
      </c>
      <c r="D306" s="245"/>
    </row>
    <row r="307" spans="1:4" x14ac:dyDescent="0.25">
      <c r="A307" s="458">
        <v>8.1</v>
      </c>
      <c r="B307" s="485" t="s">
        <v>697</v>
      </c>
      <c r="C307" s="331">
        <v>441299</v>
      </c>
      <c r="D307" s="342" t="s">
        <v>704</v>
      </c>
    </row>
    <row r="308" spans="1:4" x14ac:dyDescent="0.25">
      <c r="A308" s="449">
        <v>8.1</v>
      </c>
      <c r="B308" s="478" t="s">
        <v>699</v>
      </c>
      <c r="C308" s="506" t="s">
        <v>743</v>
      </c>
      <c r="D308" s="245"/>
    </row>
    <row r="309" spans="1:4" x14ac:dyDescent="0.25">
      <c r="A309" s="450">
        <v>8.1</v>
      </c>
      <c r="B309" s="479" t="s">
        <v>699</v>
      </c>
      <c r="C309" s="509" t="s">
        <v>744</v>
      </c>
      <c r="D309" s="245"/>
    </row>
    <row r="310" spans="1:4" x14ac:dyDescent="0.25">
      <c r="A310" s="450">
        <v>8.1</v>
      </c>
      <c r="B310" s="479" t="s">
        <v>699</v>
      </c>
      <c r="C310" s="509" t="s">
        <v>745</v>
      </c>
      <c r="D310" s="245"/>
    </row>
    <row r="311" spans="1:4" x14ac:dyDescent="0.25">
      <c r="A311" s="450">
        <v>8.1</v>
      </c>
      <c r="B311" s="479" t="s">
        <v>699</v>
      </c>
      <c r="C311" s="509" t="s">
        <v>746</v>
      </c>
      <c r="D311" s="245"/>
    </row>
    <row r="312" spans="1:4" x14ac:dyDescent="0.25">
      <c r="A312" s="450">
        <v>8.1</v>
      </c>
      <c r="B312" s="479" t="s">
        <v>699</v>
      </c>
      <c r="C312" s="509" t="s">
        <v>741</v>
      </c>
      <c r="D312" s="245"/>
    </row>
    <row r="313" spans="1:4" x14ac:dyDescent="0.25">
      <c r="A313" s="458">
        <v>8.1</v>
      </c>
      <c r="B313" s="485" t="s">
        <v>700</v>
      </c>
      <c r="C313" s="507">
        <v>441231</v>
      </c>
      <c r="D313" s="245"/>
    </row>
    <row r="314" spans="1:4" x14ac:dyDescent="0.25">
      <c r="A314" s="458">
        <v>8.1</v>
      </c>
      <c r="B314" s="485" t="s">
        <v>700</v>
      </c>
      <c r="C314" s="507">
        <v>441232</v>
      </c>
      <c r="D314" s="245"/>
    </row>
    <row r="315" spans="1:4" x14ac:dyDescent="0.25">
      <c r="A315" s="458">
        <v>8.1</v>
      </c>
      <c r="B315" s="485" t="s">
        <v>700</v>
      </c>
      <c r="C315" s="507">
        <v>441239</v>
      </c>
      <c r="D315" s="245"/>
    </row>
    <row r="316" spans="1:4" x14ac:dyDescent="0.25">
      <c r="A316" s="458">
        <v>8.1</v>
      </c>
      <c r="B316" s="485" t="s">
        <v>700</v>
      </c>
      <c r="C316" s="507">
        <v>441294</v>
      </c>
      <c r="D316" s="245"/>
    </row>
    <row r="317" spans="1:4" x14ac:dyDescent="0.25">
      <c r="A317" s="458">
        <v>8.1</v>
      </c>
      <c r="B317" s="485" t="s">
        <v>700</v>
      </c>
      <c r="C317" s="507">
        <v>441299</v>
      </c>
      <c r="D317" s="245"/>
    </row>
    <row r="318" spans="1:4" x14ac:dyDescent="0.25">
      <c r="A318" s="458">
        <v>8.1</v>
      </c>
      <c r="B318" s="485" t="s">
        <v>701</v>
      </c>
      <c r="C318" s="507">
        <v>441231</v>
      </c>
      <c r="D318" s="245"/>
    </row>
    <row r="319" spans="1:4" x14ac:dyDescent="0.25">
      <c r="A319" s="458">
        <v>8.1</v>
      </c>
      <c r="B319" s="485" t="s">
        <v>701</v>
      </c>
      <c r="C319" s="507">
        <v>441233</v>
      </c>
      <c r="D319" s="245"/>
    </row>
    <row r="320" spans="1:4" x14ac:dyDescent="0.25">
      <c r="A320" s="458">
        <v>8.1</v>
      </c>
      <c r="B320" s="485" t="s">
        <v>701</v>
      </c>
      <c r="C320" s="507">
        <v>441234</v>
      </c>
      <c r="D320" s="245"/>
    </row>
    <row r="321" spans="1:4" x14ac:dyDescent="0.25">
      <c r="A321" s="458">
        <v>8.1</v>
      </c>
      <c r="B321" s="485" t="s">
        <v>701</v>
      </c>
      <c r="C321" s="507">
        <v>441239</v>
      </c>
      <c r="D321" s="245"/>
    </row>
    <row r="322" spans="1:4" x14ac:dyDescent="0.25">
      <c r="A322" s="458">
        <v>8.1</v>
      </c>
      <c r="B322" s="485" t="s">
        <v>701</v>
      </c>
      <c r="C322" s="507">
        <v>441294</v>
      </c>
      <c r="D322" s="245"/>
    </row>
    <row r="323" spans="1:4" ht="15.75" thickBot="1" x14ac:dyDescent="0.3">
      <c r="A323" s="460">
        <v>8.1</v>
      </c>
      <c r="B323" s="485" t="s">
        <v>701</v>
      </c>
      <c r="C323" s="513">
        <v>441299</v>
      </c>
      <c r="D323" s="245"/>
    </row>
    <row r="324" spans="1:4" ht="15.75" thickTop="1" x14ac:dyDescent="0.25">
      <c r="A324" s="461" t="s">
        <v>105</v>
      </c>
      <c r="B324" s="488" t="s">
        <v>697</v>
      </c>
      <c r="C324" s="510">
        <v>441219</v>
      </c>
      <c r="D324" s="245"/>
    </row>
    <row r="325" spans="1:4" x14ac:dyDescent="0.25">
      <c r="A325" s="458" t="s">
        <v>105</v>
      </c>
      <c r="B325" s="485" t="s">
        <v>697</v>
      </c>
      <c r="C325" s="347">
        <v>441299</v>
      </c>
      <c r="D325" s="342" t="s">
        <v>704</v>
      </c>
    </row>
    <row r="326" spans="1:4" x14ac:dyDescent="0.25">
      <c r="A326" s="450" t="s">
        <v>105</v>
      </c>
      <c r="B326" s="479" t="s">
        <v>699</v>
      </c>
      <c r="C326" s="509" t="s">
        <v>745</v>
      </c>
      <c r="D326" s="244"/>
    </row>
    <row r="327" spans="1:4" x14ac:dyDescent="0.25">
      <c r="A327" s="458" t="s">
        <v>105</v>
      </c>
      <c r="B327" s="485" t="s">
        <v>699</v>
      </c>
      <c r="C327" s="347">
        <v>441294</v>
      </c>
      <c r="D327" s="342" t="s">
        <v>704</v>
      </c>
    </row>
    <row r="328" spans="1:4" x14ac:dyDescent="0.25">
      <c r="A328" s="458" t="s">
        <v>105</v>
      </c>
      <c r="B328" s="485" t="s">
        <v>699</v>
      </c>
      <c r="C328" s="347">
        <v>441299</v>
      </c>
      <c r="D328" s="342" t="s">
        <v>704</v>
      </c>
    </row>
    <row r="329" spans="1:4" x14ac:dyDescent="0.25">
      <c r="A329" s="338" t="s">
        <v>105</v>
      </c>
      <c r="B329" s="339" t="s">
        <v>700</v>
      </c>
      <c r="C329" s="340" t="s">
        <v>745</v>
      </c>
      <c r="D329" s="244"/>
    </row>
    <row r="330" spans="1:4" x14ac:dyDescent="0.25">
      <c r="A330" s="338" t="s">
        <v>105</v>
      </c>
      <c r="B330" s="339" t="s">
        <v>700</v>
      </c>
      <c r="C330" s="331">
        <v>441294</v>
      </c>
      <c r="D330" s="342" t="s">
        <v>704</v>
      </c>
    </row>
    <row r="331" spans="1:4" x14ac:dyDescent="0.25">
      <c r="A331" s="338" t="s">
        <v>105</v>
      </c>
      <c r="B331" s="339" t="s">
        <v>700</v>
      </c>
      <c r="C331" s="331">
        <v>441299</v>
      </c>
      <c r="D331" s="342" t="s">
        <v>704</v>
      </c>
    </row>
    <row r="332" spans="1:4" x14ac:dyDescent="0.25">
      <c r="A332" s="338" t="s">
        <v>105</v>
      </c>
      <c r="B332" s="339" t="s">
        <v>701</v>
      </c>
      <c r="C332" s="340">
        <v>441239</v>
      </c>
      <c r="D332" s="245"/>
    </row>
    <row r="333" spans="1:4" x14ac:dyDescent="0.25">
      <c r="A333" s="338" t="s">
        <v>105</v>
      </c>
      <c r="B333" s="339" t="s">
        <v>701</v>
      </c>
      <c r="C333" s="331">
        <v>441294</v>
      </c>
      <c r="D333" s="342" t="s">
        <v>704</v>
      </c>
    </row>
    <row r="334" spans="1:4" ht="15.75" thickBot="1" x14ac:dyDescent="0.3">
      <c r="A334" s="451" t="s">
        <v>105</v>
      </c>
      <c r="B334" s="483" t="s">
        <v>701</v>
      </c>
      <c r="C334" s="332">
        <v>441299</v>
      </c>
      <c r="D334" s="342" t="s">
        <v>704</v>
      </c>
    </row>
    <row r="335" spans="1:4" ht="15.75" thickTop="1" x14ac:dyDescent="0.25">
      <c r="A335" s="335" t="s">
        <v>106</v>
      </c>
      <c r="B335" s="336" t="s">
        <v>697</v>
      </c>
      <c r="C335" s="503">
        <v>441213</v>
      </c>
      <c r="D335" s="245"/>
    </row>
    <row r="336" spans="1:4" x14ac:dyDescent="0.25">
      <c r="A336" s="338" t="s">
        <v>106</v>
      </c>
      <c r="B336" s="339" t="s">
        <v>697</v>
      </c>
      <c r="C336" s="340">
        <v>441214</v>
      </c>
      <c r="D336" s="245"/>
    </row>
    <row r="337" spans="1:4" x14ac:dyDescent="0.25">
      <c r="A337" s="338" t="s">
        <v>106</v>
      </c>
      <c r="B337" s="339" t="s">
        <v>697</v>
      </c>
      <c r="C337" s="331">
        <v>441299</v>
      </c>
      <c r="D337" s="342" t="s">
        <v>704</v>
      </c>
    </row>
    <row r="338" spans="1:4" x14ac:dyDescent="0.25">
      <c r="A338" s="449" t="s">
        <v>106</v>
      </c>
      <c r="B338" s="478" t="s">
        <v>699</v>
      </c>
      <c r="C338" s="506" t="s">
        <v>743</v>
      </c>
      <c r="D338" s="244"/>
    </row>
    <row r="339" spans="1:4" x14ac:dyDescent="0.25">
      <c r="A339" s="450" t="s">
        <v>106</v>
      </c>
      <c r="B339" s="479" t="s">
        <v>699</v>
      </c>
      <c r="C339" s="509" t="s">
        <v>744</v>
      </c>
      <c r="D339" s="244"/>
    </row>
    <row r="340" spans="1:4" x14ac:dyDescent="0.25">
      <c r="A340" s="450" t="s">
        <v>106</v>
      </c>
      <c r="B340" s="479" t="s">
        <v>699</v>
      </c>
      <c r="C340" s="345" t="s">
        <v>746</v>
      </c>
      <c r="D340" s="330" t="s">
        <v>704</v>
      </c>
    </row>
    <row r="341" spans="1:4" x14ac:dyDescent="0.25">
      <c r="A341" s="450" t="s">
        <v>106</v>
      </c>
      <c r="B341" s="479" t="s">
        <v>699</v>
      </c>
      <c r="C341" s="345" t="s">
        <v>741</v>
      </c>
      <c r="D341" s="330" t="s">
        <v>704</v>
      </c>
    </row>
    <row r="342" spans="1:4" x14ac:dyDescent="0.25">
      <c r="A342" s="450" t="s">
        <v>106</v>
      </c>
      <c r="B342" s="479" t="s">
        <v>700</v>
      </c>
      <c r="C342" s="509" t="s">
        <v>743</v>
      </c>
      <c r="D342" s="244"/>
    </row>
    <row r="343" spans="1:4" x14ac:dyDescent="0.25">
      <c r="A343" s="450" t="s">
        <v>106</v>
      </c>
      <c r="B343" s="479" t="s">
        <v>700</v>
      </c>
      <c r="C343" s="509" t="s">
        <v>744</v>
      </c>
      <c r="D343" s="244"/>
    </row>
    <row r="344" spans="1:4" x14ac:dyDescent="0.25">
      <c r="A344" s="450" t="s">
        <v>106</v>
      </c>
      <c r="B344" s="479" t="s">
        <v>700</v>
      </c>
      <c r="C344" s="345" t="s">
        <v>746</v>
      </c>
      <c r="D344" s="330" t="s">
        <v>704</v>
      </c>
    </row>
    <row r="345" spans="1:4" x14ac:dyDescent="0.25">
      <c r="A345" s="457" t="s">
        <v>106</v>
      </c>
      <c r="B345" s="484" t="s">
        <v>700</v>
      </c>
      <c r="C345" s="346" t="s">
        <v>741</v>
      </c>
      <c r="D345" s="330" t="s">
        <v>704</v>
      </c>
    </row>
    <row r="346" spans="1:4" x14ac:dyDescent="0.25">
      <c r="A346" s="457" t="s">
        <v>106</v>
      </c>
      <c r="B346" s="484" t="s">
        <v>701</v>
      </c>
      <c r="C346" s="348">
        <v>441231</v>
      </c>
      <c r="D346" s="244"/>
    </row>
    <row r="347" spans="1:4" x14ac:dyDescent="0.25">
      <c r="A347" s="457" t="s">
        <v>106</v>
      </c>
      <c r="B347" s="484" t="s">
        <v>701</v>
      </c>
      <c r="C347" s="348">
        <v>441233</v>
      </c>
      <c r="D347" s="244"/>
    </row>
    <row r="348" spans="1:4" x14ac:dyDescent="0.25">
      <c r="A348" s="457" t="s">
        <v>106</v>
      </c>
      <c r="B348" s="484" t="s">
        <v>701</v>
      </c>
      <c r="C348" s="348">
        <v>441234</v>
      </c>
      <c r="D348" s="244"/>
    </row>
    <row r="349" spans="1:4" x14ac:dyDescent="0.25">
      <c r="A349" s="457" t="s">
        <v>106</v>
      </c>
      <c r="B349" s="484" t="s">
        <v>701</v>
      </c>
      <c r="C349" s="346">
        <v>441294</v>
      </c>
      <c r="D349" s="330" t="s">
        <v>704</v>
      </c>
    </row>
    <row r="350" spans="1:4" ht="15.75" thickBot="1" x14ac:dyDescent="0.3">
      <c r="A350" s="457" t="s">
        <v>106</v>
      </c>
      <c r="B350" s="484" t="s">
        <v>701</v>
      </c>
      <c r="C350" s="344">
        <v>441299</v>
      </c>
      <c r="D350" s="330" t="s">
        <v>704</v>
      </c>
    </row>
    <row r="351" spans="1:4" ht="15.75" thickTop="1" x14ac:dyDescent="0.25">
      <c r="A351" s="461" t="s">
        <v>107</v>
      </c>
      <c r="B351" s="488" t="s">
        <v>697</v>
      </c>
      <c r="C351" s="510">
        <v>441213</v>
      </c>
      <c r="D351" s="244"/>
    </row>
    <row r="352" spans="1:4" x14ac:dyDescent="0.25">
      <c r="A352" s="458" t="s">
        <v>107</v>
      </c>
      <c r="B352" s="485" t="s">
        <v>697</v>
      </c>
      <c r="C352" s="347">
        <v>441214</v>
      </c>
      <c r="D352" s="330" t="s">
        <v>704</v>
      </c>
    </row>
    <row r="353" spans="1:4" x14ac:dyDescent="0.25">
      <c r="A353" s="458" t="s">
        <v>107</v>
      </c>
      <c r="B353" s="485" t="s">
        <v>697</v>
      </c>
      <c r="C353" s="331">
        <v>441299</v>
      </c>
      <c r="D353" s="330" t="s">
        <v>704</v>
      </c>
    </row>
    <row r="354" spans="1:4" x14ac:dyDescent="0.25">
      <c r="A354" s="449" t="s">
        <v>107</v>
      </c>
      <c r="B354" s="478" t="s">
        <v>699</v>
      </c>
      <c r="C354" s="506" t="s">
        <v>743</v>
      </c>
      <c r="D354" s="244"/>
    </row>
    <row r="355" spans="1:4" x14ac:dyDescent="0.25">
      <c r="A355" s="450" t="s">
        <v>107</v>
      </c>
      <c r="B355" s="479" t="s">
        <v>699</v>
      </c>
      <c r="C355" s="345" t="s">
        <v>744</v>
      </c>
      <c r="D355" s="330" t="s">
        <v>704</v>
      </c>
    </row>
    <row r="356" spans="1:4" x14ac:dyDescent="0.25">
      <c r="A356" s="450" t="s">
        <v>107</v>
      </c>
      <c r="B356" s="479" t="s">
        <v>699</v>
      </c>
      <c r="C356" s="345" t="s">
        <v>746</v>
      </c>
      <c r="D356" s="342" t="s">
        <v>704</v>
      </c>
    </row>
    <row r="357" spans="1:4" x14ac:dyDescent="0.25">
      <c r="A357" s="450" t="s">
        <v>107</v>
      </c>
      <c r="B357" s="479" t="s">
        <v>699</v>
      </c>
      <c r="C357" s="345" t="s">
        <v>741</v>
      </c>
      <c r="D357" s="342" t="s">
        <v>704</v>
      </c>
    </row>
    <row r="358" spans="1:4" x14ac:dyDescent="0.25">
      <c r="A358" s="450" t="s">
        <v>107</v>
      </c>
      <c r="B358" s="479" t="s">
        <v>700</v>
      </c>
      <c r="C358" s="509" t="s">
        <v>743</v>
      </c>
      <c r="D358" s="244"/>
    </row>
    <row r="359" spans="1:4" x14ac:dyDescent="0.25">
      <c r="A359" s="450" t="s">
        <v>107</v>
      </c>
      <c r="B359" s="479" t="s">
        <v>700</v>
      </c>
      <c r="C359" s="345" t="s">
        <v>744</v>
      </c>
      <c r="D359" s="342" t="s">
        <v>704</v>
      </c>
    </row>
    <row r="360" spans="1:4" x14ac:dyDescent="0.25">
      <c r="A360" s="450" t="s">
        <v>107</v>
      </c>
      <c r="B360" s="479" t="s">
        <v>700</v>
      </c>
      <c r="C360" s="345" t="s">
        <v>746</v>
      </c>
      <c r="D360" s="342" t="s">
        <v>704</v>
      </c>
    </row>
    <row r="361" spans="1:4" x14ac:dyDescent="0.25">
      <c r="A361" s="457" t="s">
        <v>107</v>
      </c>
      <c r="B361" s="484" t="s">
        <v>700</v>
      </c>
      <c r="C361" s="346" t="s">
        <v>741</v>
      </c>
      <c r="D361" s="342" t="s">
        <v>704</v>
      </c>
    </row>
    <row r="362" spans="1:4" x14ac:dyDescent="0.25">
      <c r="A362" s="457" t="s">
        <v>107</v>
      </c>
      <c r="B362" s="484" t="s">
        <v>701</v>
      </c>
      <c r="C362" s="348">
        <v>441231</v>
      </c>
      <c r="D362" s="245"/>
    </row>
    <row r="363" spans="1:4" x14ac:dyDescent="0.25">
      <c r="A363" s="457" t="s">
        <v>107</v>
      </c>
      <c r="B363" s="484" t="s">
        <v>701</v>
      </c>
      <c r="C363" s="346">
        <v>441294</v>
      </c>
      <c r="D363" s="342" t="s">
        <v>704</v>
      </c>
    </row>
    <row r="364" spans="1:4" ht="15.75" thickBot="1" x14ac:dyDescent="0.3">
      <c r="A364" s="457" t="s">
        <v>107</v>
      </c>
      <c r="B364" s="484" t="s">
        <v>701</v>
      </c>
      <c r="C364" s="344">
        <v>441299</v>
      </c>
      <c r="D364" s="342" t="s">
        <v>704</v>
      </c>
    </row>
    <row r="365" spans="1:4" ht="15.75" thickTop="1" x14ac:dyDescent="0.25">
      <c r="A365" s="335">
        <v>8.1999999999999993</v>
      </c>
      <c r="B365" s="336" t="s">
        <v>697</v>
      </c>
      <c r="C365" s="503">
        <v>4410</v>
      </c>
      <c r="D365" s="244"/>
    </row>
    <row r="366" spans="1:4" x14ac:dyDescent="0.25">
      <c r="A366" s="338">
        <v>8.1999999999999993</v>
      </c>
      <c r="B366" s="339" t="s">
        <v>699</v>
      </c>
      <c r="C366" s="340">
        <v>4410</v>
      </c>
      <c r="D366" s="244"/>
    </row>
    <row r="367" spans="1:4" x14ac:dyDescent="0.25">
      <c r="A367" s="338">
        <v>8.1999999999999993</v>
      </c>
      <c r="B367" s="339" t="s">
        <v>700</v>
      </c>
      <c r="C367" s="340">
        <v>4410</v>
      </c>
      <c r="D367" s="244"/>
    </row>
    <row r="368" spans="1:4" ht="15.75" thickBot="1" x14ac:dyDescent="0.3">
      <c r="A368" s="338">
        <v>8.1999999999999993</v>
      </c>
      <c r="B368" s="339" t="s">
        <v>701</v>
      </c>
      <c r="C368" s="340">
        <v>4410</v>
      </c>
      <c r="D368" s="244"/>
    </row>
    <row r="369" spans="1:4" ht="15.75" thickTop="1" x14ac:dyDescent="0.25">
      <c r="A369" s="335" t="s">
        <v>110</v>
      </c>
      <c r="B369" s="336" t="s">
        <v>697</v>
      </c>
      <c r="C369" s="337">
        <v>441021</v>
      </c>
      <c r="D369" s="330" t="s">
        <v>704</v>
      </c>
    </row>
    <row r="370" spans="1:4" x14ac:dyDescent="0.25">
      <c r="A370" s="338" t="s">
        <v>110</v>
      </c>
      <c r="B370" s="339" t="s">
        <v>697</v>
      </c>
      <c r="C370" s="331">
        <v>441029</v>
      </c>
      <c r="D370" s="330" t="s">
        <v>704</v>
      </c>
    </row>
    <row r="371" spans="1:4" x14ac:dyDescent="0.25">
      <c r="A371" s="449" t="s">
        <v>110</v>
      </c>
      <c r="B371" s="478" t="s">
        <v>699</v>
      </c>
      <c r="C371" s="506" t="s">
        <v>747</v>
      </c>
      <c r="D371" s="244"/>
    </row>
    <row r="372" spans="1:4" x14ac:dyDescent="0.25">
      <c r="A372" s="458" t="s">
        <v>110</v>
      </c>
      <c r="B372" s="485" t="s">
        <v>700</v>
      </c>
      <c r="C372" s="507" t="s">
        <v>747</v>
      </c>
      <c r="D372" s="244"/>
    </row>
    <row r="373" spans="1:4" ht="15.75" thickBot="1" x14ac:dyDescent="0.3">
      <c r="A373" s="459" t="s">
        <v>110</v>
      </c>
      <c r="B373" s="486" t="s">
        <v>701</v>
      </c>
      <c r="C373" s="508" t="s">
        <v>747</v>
      </c>
      <c r="D373" s="244"/>
    </row>
    <row r="374" spans="1:4" ht="15.75" thickTop="1" x14ac:dyDescent="0.25">
      <c r="A374" s="335">
        <v>8.3000000000000007</v>
      </c>
      <c r="B374" s="336" t="s">
        <v>697</v>
      </c>
      <c r="C374" s="503">
        <v>4411</v>
      </c>
      <c r="D374" s="244"/>
    </row>
    <row r="375" spans="1:4" x14ac:dyDescent="0.25">
      <c r="A375" s="449">
        <v>8.3000000000000007</v>
      </c>
      <c r="B375" s="478" t="s">
        <v>699</v>
      </c>
      <c r="C375" s="506">
        <v>4411</v>
      </c>
      <c r="D375" s="244"/>
    </row>
    <row r="376" spans="1:4" x14ac:dyDescent="0.25">
      <c r="A376" s="338">
        <v>8.3000000000000007</v>
      </c>
      <c r="B376" s="339" t="s">
        <v>700</v>
      </c>
      <c r="C376" s="340">
        <v>4411</v>
      </c>
      <c r="D376" s="244"/>
    </row>
    <row r="377" spans="1:4" ht="15.75" thickBot="1" x14ac:dyDescent="0.3">
      <c r="A377" s="338">
        <v>8.3000000000000007</v>
      </c>
      <c r="B377" s="339" t="s">
        <v>701</v>
      </c>
      <c r="C377" s="340">
        <v>4411</v>
      </c>
      <c r="D377" s="244"/>
    </row>
    <row r="378" spans="1:4" ht="15.75" thickTop="1" x14ac:dyDescent="0.25">
      <c r="A378" s="335" t="s">
        <v>114</v>
      </c>
      <c r="B378" s="336" t="s">
        <v>697</v>
      </c>
      <c r="C378" s="337">
        <v>441111</v>
      </c>
      <c r="D378" s="330" t="s">
        <v>704</v>
      </c>
    </row>
    <row r="379" spans="1:4" x14ac:dyDescent="0.25">
      <c r="A379" s="338" t="s">
        <v>114</v>
      </c>
      <c r="B379" s="339" t="s">
        <v>697</v>
      </c>
      <c r="C379" s="331">
        <v>441119</v>
      </c>
      <c r="D379" s="330" t="s">
        <v>704</v>
      </c>
    </row>
    <row r="380" spans="1:4" x14ac:dyDescent="0.25">
      <c r="A380" s="449" t="s">
        <v>114</v>
      </c>
      <c r="B380" s="478" t="s">
        <v>699</v>
      </c>
      <c r="C380" s="506" t="s">
        <v>748</v>
      </c>
      <c r="D380" s="244"/>
    </row>
    <row r="381" spans="1:4" x14ac:dyDescent="0.25">
      <c r="A381" s="458" t="s">
        <v>114</v>
      </c>
      <c r="B381" s="485" t="s">
        <v>700</v>
      </c>
      <c r="C381" s="507" t="s">
        <v>748</v>
      </c>
      <c r="D381" s="244"/>
    </row>
    <row r="382" spans="1:4" ht="15.75" thickBot="1" x14ac:dyDescent="0.3">
      <c r="A382" s="459" t="s">
        <v>114</v>
      </c>
      <c r="B382" s="486" t="s">
        <v>701</v>
      </c>
      <c r="C382" s="508" t="s">
        <v>748</v>
      </c>
      <c r="D382" s="244"/>
    </row>
    <row r="383" spans="1:4" ht="15.75" thickTop="1" x14ac:dyDescent="0.25">
      <c r="A383" s="335" t="s">
        <v>116</v>
      </c>
      <c r="B383" s="336" t="s">
        <v>697</v>
      </c>
      <c r="C383" s="337">
        <v>441111</v>
      </c>
      <c r="D383" s="330" t="s">
        <v>704</v>
      </c>
    </row>
    <row r="384" spans="1:4" x14ac:dyDescent="0.25">
      <c r="A384" s="338" t="s">
        <v>116</v>
      </c>
      <c r="B384" s="339" t="s">
        <v>697</v>
      </c>
      <c r="C384" s="331">
        <v>441119</v>
      </c>
      <c r="D384" s="330" t="s">
        <v>704</v>
      </c>
    </row>
    <row r="385" spans="1:4" x14ac:dyDescent="0.25">
      <c r="A385" s="338" t="s">
        <v>116</v>
      </c>
      <c r="B385" s="339" t="s">
        <v>697</v>
      </c>
      <c r="C385" s="331">
        <v>441121</v>
      </c>
      <c r="D385" s="330" t="s">
        <v>704</v>
      </c>
    </row>
    <row r="386" spans="1:4" x14ac:dyDescent="0.25">
      <c r="A386" s="338" t="s">
        <v>116</v>
      </c>
      <c r="B386" s="339" t="s">
        <v>697</v>
      </c>
      <c r="C386" s="331">
        <v>441129</v>
      </c>
      <c r="D386" s="330" t="s">
        <v>704</v>
      </c>
    </row>
    <row r="387" spans="1:4" x14ac:dyDescent="0.25">
      <c r="A387" s="449" t="s">
        <v>116</v>
      </c>
      <c r="B387" s="478" t="s">
        <v>699</v>
      </c>
      <c r="C387" s="506" t="s">
        <v>749</v>
      </c>
      <c r="D387" s="244"/>
    </row>
    <row r="388" spans="1:4" x14ac:dyDescent="0.25">
      <c r="A388" s="338" t="s">
        <v>116</v>
      </c>
      <c r="B388" s="339" t="s">
        <v>699</v>
      </c>
      <c r="C388" s="340" t="s">
        <v>750</v>
      </c>
      <c r="D388" s="244"/>
    </row>
    <row r="389" spans="1:4" x14ac:dyDescent="0.25">
      <c r="A389" s="338" t="s">
        <v>116</v>
      </c>
      <c r="B389" s="339" t="s">
        <v>699</v>
      </c>
      <c r="C389" s="331" t="s">
        <v>751</v>
      </c>
      <c r="D389" s="342" t="s">
        <v>704</v>
      </c>
    </row>
    <row r="390" spans="1:4" x14ac:dyDescent="0.25">
      <c r="A390" s="449" t="s">
        <v>116</v>
      </c>
      <c r="B390" s="478" t="s">
        <v>700</v>
      </c>
      <c r="C390" s="506" t="s">
        <v>749</v>
      </c>
      <c r="D390" s="244"/>
    </row>
    <row r="391" spans="1:4" x14ac:dyDescent="0.25">
      <c r="A391" s="450" t="s">
        <v>116</v>
      </c>
      <c r="B391" s="479" t="s">
        <v>700</v>
      </c>
      <c r="C391" s="509" t="s">
        <v>750</v>
      </c>
      <c r="D391" s="244"/>
    </row>
    <row r="392" spans="1:4" x14ac:dyDescent="0.25">
      <c r="A392" s="457" t="s">
        <v>116</v>
      </c>
      <c r="B392" s="484" t="s">
        <v>700</v>
      </c>
      <c r="C392" s="346" t="s">
        <v>751</v>
      </c>
      <c r="D392" s="342" t="s">
        <v>704</v>
      </c>
    </row>
    <row r="393" spans="1:4" x14ac:dyDescent="0.25">
      <c r="A393" s="457" t="s">
        <v>116</v>
      </c>
      <c r="B393" s="484" t="s">
        <v>701</v>
      </c>
      <c r="C393" s="348">
        <v>441112</v>
      </c>
      <c r="D393" s="244"/>
    </row>
    <row r="394" spans="1:4" x14ac:dyDescent="0.25">
      <c r="A394" s="457" t="s">
        <v>116</v>
      </c>
      <c r="B394" s="484" t="s">
        <v>701</v>
      </c>
      <c r="C394" s="348">
        <v>441113</v>
      </c>
      <c r="D394" s="244"/>
    </row>
    <row r="395" spans="1:4" ht="15.75" thickBot="1" x14ac:dyDescent="0.3">
      <c r="A395" s="459" t="s">
        <v>116</v>
      </c>
      <c r="B395" s="486" t="s">
        <v>701</v>
      </c>
      <c r="C395" s="344">
        <v>441114</v>
      </c>
      <c r="D395" s="342" t="s">
        <v>704</v>
      </c>
    </row>
    <row r="396" spans="1:4" ht="15.75" thickTop="1" x14ac:dyDescent="0.25">
      <c r="A396" s="461" t="s">
        <v>118</v>
      </c>
      <c r="B396" s="336" t="s">
        <v>697</v>
      </c>
      <c r="C396" s="510">
        <v>441131</v>
      </c>
      <c r="D396" s="244"/>
    </row>
    <row r="397" spans="1:4" x14ac:dyDescent="0.25">
      <c r="A397" s="458" t="s">
        <v>118</v>
      </c>
      <c r="B397" s="339" t="s">
        <v>697</v>
      </c>
      <c r="C397" s="507">
        <v>441139</v>
      </c>
      <c r="D397" s="244"/>
    </row>
    <row r="398" spans="1:4" x14ac:dyDescent="0.25">
      <c r="A398" s="458" t="s">
        <v>118</v>
      </c>
      <c r="B398" s="339" t="s">
        <v>697</v>
      </c>
      <c r="C398" s="507">
        <v>441191</v>
      </c>
      <c r="D398" s="244"/>
    </row>
    <row r="399" spans="1:4" x14ac:dyDescent="0.25">
      <c r="A399" s="458" t="s">
        <v>118</v>
      </c>
      <c r="B399" s="339" t="s">
        <v>697</v>
      </c>
      <c r="C399" s="507">
        <v>441199</v>
      </c>
      <c r="D399" s="244"/>
    </row>
    <row r="400" spans="1:4" x14ac:dyDescent="0.25">
      <c r="A400" s="458" t="s">
        <v>118</v>
      </c>
      <c r="B400" s="339" t="s">
        <v>699</v>
      </c>
      <c r="C400" s="347">
        <v>441114</v>
      </c>
      <c r="D400" s="330" t="s">
        <v>704</v>
      </c>
    </row>
    <row r="401" spans="1:4" x14ac:dyDescent="0.25">
      <c r="A401" s="458" t="s">
        <v>118</v>
      </c>
      <c r="B401" s="478" t="s">
        <v>699</v>
      </c>
      <c r="C401" s="506" t="s">
        <v>752</v>
      </c>
      <c r="D401" s="244"/>
    </row>
    <row r="402" spans="1:4" x14ac:dyDescent="0.25">
      <c r="A402" s="458" t="s">
        <v>118</v>
      </c>
      <c r="B402" s="479" t="s">
        <v>699</v>
      </c>
      <c r="C402" s="509" t="s">
        <v>753</v>
      </c>
      <c r="D402" s="244"/>
    </row>
    <row r="403" spans="1:4" x14ac:dyDescent="0.25">
      <c r="A403" s="458" t="s">
        <v>118</v>
      </c>
      <c r="B403" s="479" t="s">
        <v>700</v>
      </c>
      <c r="C403" s="345">
        <v>441114</v>
      </c>
      <c r="D403" s="330" t="s">
        <v>704</v>
      </c>
    </row>
    <row r="404" spans="1:4" x14ac:dyDescent="0.25">
      <c r="A404" s="458" t="s">
        <v>118</v>
      </c>
      <c r="B404" s="479" t="s">
        <v>700</v>
      </c>
      <c r="C404" s="509" t="s">
        <v>752</v>
      </c>
      <c r="D404" s="244"/>
    </row>
    <row r="405" spans="1:4" x14ac:dyDescent="0.25">
      <c r="A405" s="458" t="s">
        <v>118</v>
      </c>
      <c r="B405" s="484" t="s">
        <v>700</v>
      </c>
      <c r="C405" s="348" t="s">
        <v>753</v>
      </c>
      <c r="D405" s="244"/>
    </row>
    <row r="406" spans="1:4" x14ac:dyDescent="0.25">
      <c r="A406" s="458" t="s">
        <v>118</v>
      </c>
      <c r="B406" s="484" t="s">
        <v>701</v>
      </c>
      <c r="C406" s="346">
        <v>441114</v>
      </c>
      <c r="D406" s="342" t="s">
        <v>704</v>
      </c>
    </row>
    <row r="407" spans="1:4" x14ac:dyDescent="0.25">
      <c r="A407" s="458" t="s">
        <v>118</v>
      </c>
      <c r="B407" s="484" t="s">
        <v>701</v>
      </c>
      <c r="C407" s="348">
        <v>441193</v>
      </c>
      <c r="D407" s="244"/>
    </row>
    <row r="408" spans="1:4" ht="15.75" thickBot="1" x14ac:dyDescent="0.3">
      <c r="A408" s="458" t="s">
        <v>118</v>
      </c>
      <c r="B408" s="486" t="s">
        <v>701</v>
      </c>
      <c r="C408" s="508" t="s">
        <v>753</v>
      </c>
      <c r="D408" s="244"/>
    </row>
    <row r="409" spans="1:4" ht="15.75" thickTop="1" x14ac:dyDescent="0.25">
      <c r="A409" s="335">
        <v>9</v>
      </c>
      <c r="B409" s="336" t="s">
        <v>697</v>
      </c>
      <c r="C409" s="503">
        <v>4701</v>
      </c>
      <c r="D409" s="244"/>
    </row>
    <row r="410" spans="1:4" x14ac:dyDescent="0.25">
      <c r="A410" s="338">
        <v>9</v>
      </c>
      <c r="B410" s="339" t="s">
        <v>697</v>
      </c>
      <c r="C410" s="340">
        <v>4702</v>
      </c>
      <c r="D410" s="244"/>
    </row>
    <row r="411" spans="1:4" x14ac:dyDescent="0.25">
      <c r="A411" s="338">
        <v>9</v>
      </c>
      <c r="B411" s="339" t="s">
        <v>697</v>
      </c>
      <c r="C411" s="340">
        <v>4703</v>
      </c>
      <c r="D411" s="244"/>
    </row>
    <row r="412" spans="1:4" x14ac:dyDescent="0.25">
      <c r="A412" s="338">
        <v>9</v>
      </c>
      <c r="B412" s="339" t="s">
        <v>697</v>
      </c>
      <c r="C412" s="340">
        <v>4704</v>
      </c>
      <c r="D412" s="244"/>
    </row>
    <row r="413" spans="1:4" x14ac:dyDescent="0.25">
      <c r="A413" s="338">
        <v>9</v>
      </c>
      <c r="B413" s="339" t="s">
        <v>697</v>
      </c>
      <c r="C413" s="340">
        <v>4705</v>
      </c>
      <c r="D413" s="244"/>
    </row>
    <row r="414" spans="1:4" x14ac:dyDescent="0.25">
      <c r="A414" s="458">
        <v>9</v>
      </c>
      <c r="B414" s="485" t="s">
        <v>699</v>
      </c>
      <c r="C414" s="514">
        <v>4701</v>
      </c>
      <c r="D414" s="244"/>
    </row>
    <row r="415" spans="1:4" x14ac:dyDescent="0.25">
      <c r="A415" s="458">
        <v>9</v>
      </c>
      <c r="B415" s="485" t="s">
        <v>699</v>
      </c>
      <c r="C415" s="514">
        <v>4702</v>
      </c>
      <c r="D415" s="244"/>
    </row>
    <row r="416" spans="1:4" x14ac:dyDescent="0.25">
      <c r="A416" s="458">
        <v>9</v>
      </c>
      <c r="B416" s="485" t="s">
        <v>699</v>
      </c>
      <c r="C416" s="514">
        <v>4703</v>
      </c>
      <c r="D416" s="244"/>
    </row>
    <row r="417" spans="1:4" x14ac:dyDescent="0.25">
      <c r="A417" s="458">
        <v>9</v>
      </c>
      <c r="B417" s="485" t="s">
        <v>699</v>
      </c>
      <c r="C417" s="514">
        <v>4704</v>
      </c>
      <c r="D417" s="244"/>
    </row>
    <row r="418" spans="1:4" x14ac:dyDescent="0.25">
      <c r="A418" s="458">
        <v>9</v>
      </c>
      <c r="B418" s="485" t="s">
        <v>699</v>
      </c>
      <c r="C418" s="514">
        <v>4705</v>
      </c>
      <c r="D418" s="244"/>
    </row>
    <row r="419" spans="1:4" x14ac:dyDescent="0.25">
      <c r="A419" s="458">
        <v>9</v>
      </c>
      <c r="B419" s="485" t="s">
        <v>700</v>
      </c>
      <c r="C419" s="514" t="s">
        <v>754</v>
      </c>
      <c r="D419" s="244"/>
    </row>
    <row r="420" spans="1:4" x14ac:dyDescent="0.25">
      <c r="A420" s="458">
        <v>9</v>
      </c>
      <c r="B420" s="485" t="s">
        <v>700</v>
      </c>
      <c r="C420" s="514">
        <v>4702</v>
      </c>
      <c r="D420" s="244"/>
    </row>
    <row r="421" spans="1:4" x14ac:dyDescent="0.25">
      <c r="A421" s="458">
        <v>9</v>
      </c>
      <c r="B421" s="485" t="s">
        <v>700</v>
      </c>
      <c r="C421" s="514">
        <v>4703</v>
      </c>
      <c r="D421" s="244"/>
    </row>
    <row r="422" spans="1:4" x14ac:dyDescent="0.25">
      <c r="A422" s="458">
        <v>9</v>
      </c>
      <c r="B422" s="485" t="s">
        <v>700</v>
      </c>
      <c r="C422" s="514">
        <v>4704</v>
      </c>
      <c r="D422" s="244"/>
    </row>
    <row r="423" spans="1:4" x14ac:dyDescent="0.25">
      <c r="A423" s="458">
        <v>9</v>
      </c>
      <c r="B423" s="485" t="s">
        <v>700</v>
      </c>
      <c r="C423" s="514" t="s">
        <v>755</v>
      </c>
      <c r="D423" s="244"/>
    </row>
    <row r="424" spans="1:4" x14ac:dyDescent="0.25">
      <c r="A424" s="458">
        <v>9</v>
      </c>
      <c r="B424" s="485" t="s">
        <v>701</v>
      </c>
      <c r="C424" s="514">
        <v>4701</v>
      </c>
      <c r="D424" s="244"/>
    </row>
    <row r="425" spans="1:4" x14ac:dyDescent="0.25">
      <c r="A425" s="458">
        <v>9</v>
      </c>
      <c r="B425" s="485" t="s">
        <v>701</v>
      </c>
      <c r="C425" s="514">
        <v>4702</v>
      </c>
      <c r="D425" s="244"/>
    </row>
    <row r="426" spans="1:4" x14ac:dyDescent="0.25">
      <c r="A426" s="458">
        <v>9</v>
      </c>
      <c r="B426" s="485" t="s">
        <v>701</v>
      </c>
      <c r="C426" s="514">
        <v>4703</v>
      </c>
      <c r="D426" s="244"/>
    </row>
    <row r="427" spans="1:4" x14ac:dyDescent="0.25">
      <c r="A427" s="458">
        <v>9</v>
      </c>
      <c r="B427" s="485" t="s">
        <v>701</v>
      </c>
      <c r="C427" s="514">
        <v>4704</v>
      </c>
      <c r="D427" s="244"/>
    </row>
    <row r="428" spans="1:4" ht="15.75" thickBot="1" x14ac:dyDescent="0.3">
      <c r="A428" s="458">
        <v>9</v>
      </c>
      <c r="B428" s="485" t="s">
        <v>701</v>
      </c>
      <c r="C428" s="514">
        <v>4705</v>
      </c>
      <c r="D428" s="244"/>
    </row>
    <row r="429" spans="1:4" ht="15.75" thickTop="1" x14ac:dyDescent="0.25">
      <c r="A429" s="335">
        <v>9.1</v>
      </c>
      <c r="B429" s="336" t="s">
        <v>697</v>
      </c>
      <c r="C429" s="503">
        <v>4701</v>
      </c>
      <c r="D429" s="244"/>
    </row>
    <row r="430" spans="1:4" x14ac:dyDescent="0.25">
      <c r="A430" s="338">
        <v>9.1</v>
      </c>
      <c r="B430" s="339" t="s">
        <v>697</v>
      </c>
      <c r="C430" s="340">
        <v>4705</v>
      </c>
      <c r="D430" s="244"/>
    </row>
    <row r="431" spans="1:4" x14ac:dyDescent="0.25">
      <c r="A431" s="338">
        <v>9.1</v>
      </c>
      <c r="B431" s="339" t="s">
        <v>699</v>
      </c>
      <c r="C431" s="340" t="s">
        <v>754</v>
      </c>
      <c r="D431" s="244"/>
    </row>
    <row r="432" spans="1:4" x14ac:dyDescent="0.25">
      <c r="A432" s="338">
        <v>9.1</v>
      </c>
      <c r="B432" s="339" t="s">
        <v>699</v>
      </c>
      <c r="C432" s="340" t="s">
        <v>755</v>
      </c>
      <c r="D432" s="244"/>
    </row>
    <row r="433" spans="1:4" x14ac:dyDescent="0.25">
      <c r="A433" s="449">
        <v>9.1</v>
      </c>
      <c r="B433" s="478" t="s">
        <v>700</v>
      </c>
      <c r="C433" s="506" t="s">
        <v>754</v>
      </c>
      <c r="D433" s="244"/>
    </row>
    <row r="434" spans="1:4" x14ac:dyDescent="0.25">
      <c r="A434" s="458">
        <v>9.1</v>
      </c>
      <c r="B434" s="485" t="s">
        <v>700</v>
      </c>
      <c r="C434" s="507" t="s">
        <v>755</v>
      </c>
      <c r="D434" s="244"/>
    </row>
    <row r="435" spans="1:4" x14ac:dyDescent="0.25">
      <c r="A435" s="458">
        <v>9.1</v>
      </c>
      <c r="B435" s="485" t="s">
        <v>701</v>
      </c>
      <c r="C435" s="507">
        <v>4701</v>
      </c>
      <c r="D435" s="244"/>
    </row>
    <row r="436" spans="1:4" ht="15.75" thickBot="1" x14ac:dyDescent="0.3">
      <c r="A436" s="459">
        <v>9.1</v>
      </c>
      <c r="B436" s="486" t="s">
        <v>701</v>
      </c>
      <c r="C436" s="508">
        <v>4705</v>
      </c>
      <c r="D436" s="244"/>
    </row>
    <row r="437" spans="1:4" ht="15.75" thickTop="1" x14ac:dyDescent="0.25">
      <c r="A437" s="335">
        <v>9.1999999999999993</v>
      </c>
      <c r="B437" s="336" t="s">
        <v>697</v>
      </c>
      <c r="C437" s="503">
        <v>4703</v>
      </c>
      <c r="D437" s="244"/>
    </row>
    <row r="438" spans="1:4" x14ac:dyDescent="0.25">
      <c r="A438" s="338">
        <v>9.1999999999999993</v>
      </c>
      <c r="B438" s="339" t="s">
        <v>697</v>
      </c>
      <c r="C438" s="340">
        <v>4704</v>
      </c>
      <c r="D438" s="244"/>
    </row>
    <row r="439" spans="1:4" x14ac:dyDescent="0.25">
      <c r="A439" s="449">
        <v>9.1999999999999993</v>
      </c>
      <c r="B439" s="478" t="s">
        <v>699</v>
      </c>
      <c r="C439" s="506">
        <v>4703</v>
      </c>
      <c r="D439" s="244"/>
    </row>
    <row r="440" spans="1:4" x14ac:dyDescent="0.25">
      <c r="A440" s="449">
        <v>9.1999999999999993</v>
      </c>
      <c r="B440" s="478" t="s">
        <v>699</v>
      </c>
      <c r="C440" s="506">
        <v>4704</v>
      </c>
      <c r="D440" s="244"/>
    </row>
    <row r="441" spans="1:4" x14ac:dyDescent="0.25">
      <c r="A441" s="450">
        <v>9.1999999999999993</v>
      </c>
      <c r="B441" s="479" t="s">
        <v>700</v>
      </c>
      <c r="C441" s="509">
        <v>4703</v>
      </c>
      <c r="D441" s="244"/>
    </row>
    <row r="442" spans="1:4" x14ac:dyDescent="0.25">
      <c r="A442" s="450">
        <v>9.1999999999999993</v>
      </c>
      <c r="B442" s="479" t="s">
        <v>700</v>
      </c>
      <c r="C442" s="509">
        <v>4704</v>
      </c>
      <c r="D442" s="244"/>
    </row>
    <row r="443" spans="1:4" x14ac:dyDescent="0.25">
      <c r="A443" s="457">
        <v>9.1999999999999993</v>
      </c>
      <c r="B443" s="484" t="s">
        <v>701</v>
      </c>
      <c r="C443" s="348">
        <v>4703</v>
      </c>
      <c r="D443" s="244"/>
    </row>
    <row r="444" spans="1:4" ht="15.75" thickBot="1" x14ac:dyDescent="0.3">
      <c r="A444" s="459">
        <v>9.1999999999999993</v>
      </c>
      <c r="B444" s="486" t="s">
        <v>701</v>
      </c>
      <c r="C444" s="508">
        <v>4704</v>
      </c>
      <c r="D444" s="244"/>
    </row>
    <row r="445" spans="1:4" ht="15.75" thickTop="1" x14ac:dyDescent="0.25">
      <c r="A445" s="335" t="s">
        <v>126</v>
      </c>
      <c r="B445" s="336" t="s">
        <v>697</v>
      </c>
      <c r="C445" s="503">
        <v>4703</v>
      </c>
      <c r="D445" s="244"/>
    </row>
    <row r="446" spans="1:4" x14ac:dyDescent="0.25">
      <c r="A446" s="449" t="s">
        <v>126</v>
      </c>
      <c r="B446" s="478" t="s">
        <v>699</v>
      </c>
      <c r="C446" s="340">
        <v>4703</v>
      </c>
      <c r="D446" s="244"/>
    </row>
    <row r="447" spans="1:4" x14ac:dyDescent="0.25">
      <c r="A447" s="338" t="s">
        <v>126</v>
      </c>
      <c r="B447" s="479" t="s">
        <v>700</v>
      </c>
      <c r="C447" s="340">
        <v>4703</v>
      </c>
      <c r="D447" s="244"/>
    </row>
    <row r="448" spans="1:4" ht="15.75" thickBot="1" x14ac:dyDescent="0.3">
      <c r="A448" s="459" t="s">
        <v>126</v>
      </c>
      <c r="B448" s="479" t="s">
        <v>701</v>
      </c>
      <c r="C448" s="340">
        <v>4703</v>
      </c>
      <c r="D448" s="244"/>
    </row>
    <row r="449" spans="1:4" ht="15.75" thickTop="1" x14ac:dyDescent="0.25">
      <c r="A449" s="335" t="s">
        <v>128</v>
      </c>
      <c r="B449" s="336" t="s">
        <v>697</v>
      </c>
      <c r="C449" s="503">
        <v>470321</v>
      </c>
      <c r="D449" s="244"/>
    </row>
    <row r="450" spans="1:4" x14ac:dyDescent="0.25">
      <c r="A450" s="338" t="s">
        <v>128</v>
      </c>
      <c r="B450" s="339" t="s">
        <v>697</v>
      </c>
      <c r="C450" s="340">
        <v>470329</v>
      </c>
      <c r="D450" s="244"/>
    </row>
    <row r="451" spans="1:4" x14ac:dyDescent="0.25">
      <c r="A451" s="449" t="s">
        <v>128</v>
      </c>
      <c r="B451" s="478" t="s">
        <v>699</v>
      </c>
      <c r="C451" s="506" t="s">
        <v>756</v>
      </c>
      <c r="D451" s="244"/>
    </row>
    <row r="452" spans="1:4" x14ac:dyDescent="0.25">
      <c r="A452" s="450" t="s">
        <v>128</v>
      </c>
      <c r="B452" s="479" t="s">
        <v>699</v>
      </c>
      <c r="C452" s="509" t="s">
        <v>757</v>
      </c>
      <c r="D452" s="244"/>
    </row>
    <row r="453" spans="1:4" x14ac:dyDescent="0.25">
      <c r="A453" s="450" t="s">
        <v>128</v>
      </c>
      <c r="B453" s="479" t="s">
        <v>700</v>
      </c>
      <c r="C453" s="509" t="s">
        <v>756</v>
      </c>
      <c r="D453" s="244"/>
    </row>
    <row r="454" spans="1:4" x14ac:dyDescent="0.25">
      <c r="A454" s="457" t="s">
        <v>128</v>
      </c>
      <c r="B454" s="484" t="s">
        <v>700</v>
      </c>
      <c r="C454" s="348" t="s">
        <v>757</v>
      </c>
      <c r="D454" s="244"/>
    </row>
    <row r="455" spans="1:4" x14ac:dyDescent="0.25">
      <c r="A455" s="457" t="s">
        <v>128</v>
      </c>
      <c r="B455" s="484" t="s">
        <v>701</v>
      </c>
      <c r="C455" s="348">
        <v>470321</v>
      </c>
      <c r="D455" s="244"/>
    </row>
    <row r="456" spans="1:4" ht="15.75" thickBot="1" x14ac:dyDescent="0.3">
      <c r="A456" s="459" t="s">
        <v>128</v>
      </c>
      <c r="B456" s="486" t="s">
        <v>701</v>
      </c>
      <c r="C456" s="508" t="s">
        <v>757</v>
      </c>
      <c r="D456" s="244"/>
    </row>
    <row r="457" spans="1:4" ht="15.75" thickTop="1" x14ac:dyDescent="0.25">
      <c r="A457" s="335" t="s">
        <v>130</v>
      </c>
      <c r="B457" s="336" t="s">
        <v>697</v>
      </c>
      <c r="C457" s="510">
        <v>4704</v>
      </c>
      <c r="D457" s="244"/>
    </row>
    <row r="458" spans="1:4" x14ac:dyDescent="0.25">
      <c r="A458" s="450" t="s">
        <v>130</v>
      </c>
      <c r="B458" s="479" t="s">
        <v>699</v>
      </c>
      <c r="C458" s="506">
        <v>4704</v>
      </c>
      <c r="D458" s="244"/>
    </row>
    <row r="459" spans="1:4" x14ac:dyDescent="0.25">
      <c r="A459" s="450" t="s">
        <v>130</v>
      </c>
      <c r="B459" s="479" t="s">
        <v>700</v>
      </c>
      <c r="C459" s="506">
        <v>4704</v>
      </c>
      <c r="D459" s="244"/>
    </row>
    <row r="460" spans="1:4" ht="15.75" thickBot="1" x14ac:dyDescent="0.3">
      <c r="A460" s="459" t="s">
        <v>130</v>
      </c>
      <c r="B460" s="486" t="s">
        <v>701</v>
      </c>
      <c r="C460" s="506">
        <v>4704</v>
      </c>
      <c r="D460" s="244"/>
    </row>
    <row r="461" spans="1:4" ht="15.75" thickTop="1" x14ac:dyDescent="0.25">
      <c r="A461" s="461">
        <v>9.3000000000000007</v>
      </c>
      <c r="B461" s="488" t="s">
        <v>697</v>
      </c>
      <c r="C461" s="510">
        <v>4702</v>
      </c>
      <c r="D461" s="244"/>
    </row>
    <row r="462" spans="1:4" x14ac:dyDescent="0.25">
      <c r="A462" s="449">
        <v>9.3000000000000007</v>
      </c>
      <c r="B462" s="478" t="s">
        <v>699</v>
      </c>
      <c r="C462" s="506" t="s">
        <v>758</v>
      </c>
      <c r="D462" s="244"/>
    </row>
    <row r="463" spans="1:4" x14ac:dyDescent="0.25">
      <c r="A463" s="458">
        <v>9.3000000000000007</v>
      </c>
      <c r="B463" s="485" t="s">
        <v>700</v>
      </c>
      <c r="C463" s="507" t="s">
        <v>758</v>
      </c>
      <c r="D463" s="244"/>
    </row>
    <row r="464" spans="1:4" ht="15.75" thickBot="1" x14ac:dyDescent="0.3">
      <c r="A464" s="459">
        <v>9.3000000000000007</v>
      </c>
      <c r="B464" s="486" t="s">
        <v>701</v>
      </c>
      <c r="C464" s="508" t="s">
        <v>758</v>
      </c>
      <c r="D464" s="244"/>
    </row>
    <row r="465" spans="1:4" ht="15.75" thickTop="1" x14ac:dyDescent="0.25">
      <c r="A465" s="335">
        <v>10</v>
      </c>
      <c r="B465" s="336" t="s">
        <v>697</v>
      </c>
      <c r="C465" s="510">
        <v>4706</v>
      </c>
      <c r="D465" s="244"/>
    </row>
    <row r="466" spans="1:4" x14ac:dyDescent="0.25">
      <c r="A466" s="458">
        <v>10</v>
      </c>
      <c r="B466" s="485" t="s">
        <v>699</v>
      </c>
      <c r="C466" s="500">
        <v>4706</v>
      </c>
      <c r="D466" s="244"/>
    </row>
    <row r="467" spans="1:4" x14ac:dyDescent="0.25">
      <c r="A467" s="450">
        <v>10</v>
      </c>
      <c r="B467" s="479" t="s">
        <v>700</v>
      </c>
      <c r="C467" s="509">
        <v>4706</v>
      </c>
      <c r="D467" s="244"/>
    </row>
    <row r="468" spans="1:4" ht="15.75" thickBot="1" x14ac:dyDescent="0.3">
      <c r="A468" s="459">
        <v>10</v>
      </c>
      <c r="B468" s="486" t="s">
        <v>701</v>
      </c>
      <c r="C468" s="508">
        <v>4706</v>
      </c>
      <c r="D468" s="244"/>
    </row>
    <row r="469" spans="1:4" ht="15.75" thickTop="1" x14ac:dyDescent="0.25">
      <c r="A469" s="461">
        <v>10.1</v>
      </c>
      <c r="B469" s="488" t="s">
        <v>697</v>
      </c>
      <c r="C469" s="499">
        <v>470610</v>
      </c>
      <c r="D469" s="244"/>
    </row>
    <row r="470" spans="1:4" x14ac:dyDescent="0.25">
      <c r="A470" s="458">
        <v>10.1</v>
      </c>
      <c r="B470" s="485" t="s">
        <v>697</v>
      </c>
      <c r="C470" s="500">
        <v>470691</v>
      </c>
      <c r="D470" s="244"/>
    </row>
    <row r="471" spans="1:4" x14ac:dyDescent="0.25">
      <c r="A471" s="458">
        <v>10.1</v>
      </c>
      <c r="B471" s="485" t="s">
        <v>697</v>
      </c>
      <c r="C471" s="500">
        <v>470692</v>
      </c>
      <c r="D471" s="244"/>
    </row>
    <row r="472" spans="1:4" x14ac:dyDescent="0.25">
      <c r="A472" s="458">
        <v>10.1</v>
      </c>
      <c r="B472" s="485" t="s">
        <v>697</v>
      </c>
      <c r="C472" s="500">
        <v>470693</v>
      </c>
      <c r="D472" s="244"/>
    </row>
    <row r="473" spans="1:4" x14ac:dyDescent="0.25">
      <c r="A473" s="458">
        <v>10.1</v>
      </c>
      <c r="B473" s="485" t="s">
        <v>699</v>
      </c>
      <c r="C473" s="500" t="s">
        <v>759</v>
      </c>
      <c r="D473" s="244"/>
    </row>
    <row r="474" spans="1:4" x14ac:dyDescent="0.25">
      <c r="A474" s="450">
        <v>10.1</v>
      </c>
      <c r="B474" s="479" t="s">
        <v>699</v>
      </c>
      <c r="C474" s="509" t="s">
        <v>760</v>
      </c>
      <c r="D474" s="244"/>
    </row>
    <row r="475" spans="1:4" x14ac:dyDescent="0.25">
      <c r="A475" s="450">
        <v>10.1</v>
      </c>
      <c r="B475" s="479" t="s">
        <v>699</v>
      </c>
      <c r="C475" s="509" t="s">
        <v>761</v>
      </c>
      <c r="D475" s="244"/>
    </row>
    <row r="476" spans="1:4" x14ac:dyDescent="0.25">
      <c r="A476" s="450">
        <v>10.1</v>
      </c>
      <c r="B476" s="479" t="s">
        <v>699</v>
      </c>
      <c r="C476" s="509" t="s">
        <v>762</v>
      </c>
      <c r="D476" s="244"/>
    </row>
    <row r="477" spans="1:4" x14ac:dyDescent="0.25">
      <c r="A477" s="450">
        <v>10.1</v>
      </c>
      <c r="B477" s="479" t="s">
        <v>699</v>
      </c>
      <c r="C477" s="509" t="s">
        <v>763</v>
      </c>
      <c r="D477" s="244"/>
    </row>
    <row r="478" spans="1:4" x14ac:dyDescent="0.25">
      <c r="A478" s="450">
        <v>10.1</v>
      </c>
      <c r="B478" s="479" t="s">
        <v>700</v>
      </c>
      <c r="C478" s="509" t="s">
        <v>759</v>
      </c>
      <c r="D478" s="244"/>
    </row>
    <row r="479" spans="1:4" x14ac:dyDescent="0.25">
      <c r="A479" s="450">
        <v>10.1</v>
      </c>
      <c r="B479" s="479" t="s">
        <v>700</v>
      </c>
      <c r="C479" s="509" t="s">
        <v>760</v>
      </c>
      <c r="D479" s="244"/>
    </row>
    <row r="480" spans="1:4" x14ac:dyDescent="0.25">
      <c r="A480" s="450">
        <v>10.1</v>
      </c>
      <c r="B480" s="479" t="s">
        <v>700</v>
      </c>
      <c r="C480" s="509" t="s">
        <v>761</v>
      </c>
      <c r="D480" s="244"/>
    </row>
    <row r="481" spans="1:4" x14ac:dyDescent="0.25">
      <c r="A481" s="450">
        <v>10.1</v>
      </c>
      <c r="B481" s="479" t="s">
        <v>700</v>
      </c>
      <c r="C481" s="509" t="s">
        <v>762</v>
      </c>
      <c r="D481" s="244"/>
    </row>
    <row r="482" spans="1:4" x14ac:dyDescent="0.25">
      <c r="A482" s="450">
        <v>10.1</v>
      </c>
      <c r="B482" s="484" t="s">
        <v>700</v>
      </c>
      <c r="C482" s="348" t="s">
        <v>763</v>
      </c>
      <c r="D482" s="244"/>
    </row>
    <row r="483" spans="1:4" x14ac:dyDescent="0.25">
      <c r="A483" s="450">
        <v>10.1</v>
      </c>
      <c r="B483" s="484" t="s">
        <v>701</v>
      </c>
      <c r="C483" s="348">
        <v>470610</v>
      </c>
      <c r="D483" s="244"/>
    </row>
    <row r="484" spans="1:4" x14ac:dyDescent="0.25">
      <c r="A484" s="450">
        <v>10.1</v>
      </c>
      <c r="B484" s="484" t="s">
        <v>701</v>
      </c>
      <c r="C484" s="348">
        <v>470630</v>
      </c>
      <c r="D484" s="244"/>
    </row>
    <row r="485" spans="1:4" x14ac:dyDescent="0.25">
      <c r="A485" s="450">
        <v>10.1</v>
      </c>
      <c r="B485" s="484" t="s">
        <v>701</v>
      </c>
      <c r="C485" s="348">
        <v>470691</v>
      </c>
      <c r="D485" s="244"/>
    </row>
    <row r="486" spans="1:4" x14ac:dyDescent="0.25">
      <c r="A486" s="450">
        <v>10.1</v>
      </c>
      <c r="B486" s="484" t="s">
        <v>701</v>
      </c>
      <c r="C486" s="348">
        <v>470692</v>
      </c>
      <c r="D486" s="244"/>
    </row>
    <row r="487" spans="1:4" ht="15.75" thickBot="1" x14ac:dyDescent="0.3">
      <c r="A487" s="459">
        <v>10.1</v>
      </c>
      <c r="B487" s="484" t="s">
        <v>701</v>
      </c>
      <c r="C487" s="508" t="s">
        <v>763</v>
      </c>
      <c r="D487" s="244"/>
    </row>
    <row r="488" spans="1:4" ht="15.75" thickTop="1" x14ac:dyDescent="0.25">
      <c r="A488" s="461">
        <v>10.199999999999999</v>
      </c>
      <c r="B488" s="488" t="s">
        <v>697</v>
      </c>
      <c r="C488" s="499">
        <v>470620</v>
      </c>
      <c r="D488" s="244"/>
    </row>
    <row r="489" spans="1:4" x14ac:dyDescent="0.25">
      <c r="A489" s="458">
        <v>10.199999999999999</v>
      </c>
      <c r="B489" s="485" t="s">
        <v>699</v>
      </c>
      <c r="C489" s="500" t="s">
        <v>764</v>
      </c>
      <c r="D489" s="244"/>
    </row>
    <row r="490" spans="1:4" x14ac:dyDescent="0.25">
      <c r="A490" s="458">
        <v>10.199999999999999</v>
      </c>
      <c r="B490" s="485" t="s">
        <v>700</v>
      </c>
      <c r="C490" s="500" t="s">
        <v>764</v>
      </c>
      <c r="D490" s="244"/>
    </row>
    <row r="491" spans="1:4" ht="15.75" thickBot="1" x14ac:dyDescent="0.3">
      <c r="A491" s="459">
        <v>10.199999999999999</v>
      </c>
      <c r="B491" s="486" t="s">
        <v>701</v>
      </c>
      <c r="C491" s="508" t="s">
        <v>764</v>
      </c>
      <c r="D491" s="244"/>
    </row>
    <row r="492" spans="1:4" ht="15.75" thickTop="1" x14ac:dyDescent="0.25">
      <c r="A492" s="461">
        <v>11</v>
      </c>
      <c r="B492" s="488" t="s">
        <v>697</v>
      </c>
      <c r="C492" s="499">
        <v>4707</v>
      </c>
      <c r="D492" s="244"/>
    </row>
    <row r="493" spans="1:4" x14ac:dyDescent="0.25">
      <c r="A493" s="458">
        <v>11</v>
      </c>
      <c r="B493" s="485" t="s">
        <v>699</v>
      </c>
      <c r="C493" s="500" t="s">
        <v>765</v>
      </c>
      <c r="D493" s="244"/>
    </row>
    <row r="494" spans="1:4" x14ac:dyDescent="0.25">
      <c r="A494" s="458">
        <v>11</v>
      </c>
      <c r="B494" s="485" t="s">
        <v>700</v>
      </c>
      <c r="C494" s="500" t="s">
        <v>765</v>
      </c>
      <c r="D494" s="244"/>
    </row>
    <row r="495" spans="1:4" ht="15.75" thickBot="1" x14ac:dyDescent="0.3">
      <c r="A495" s="459">
        <v>11</v>
      </c>
      <c r="B495" s="486" t="s">
        <v>701</v>
      </c>
      <c r="C495" s="508" t="s">
        <v>765</v>
      </c>
      <c r="D495" s="244"/>
    </row>
    <row r="496" spans="1:4" ht="15.75" thickTop="1" x14ac:dyDescent="0.25">
      <c r="A496" s="335">
        <v>12</v>
      </c>
      <c r="B496" s="336" t="s">
        <v>697</v>
      </c>
      <c r="C496" s="503">
        <v>4801</v>
      </c>
      <c r="D496" s="244"/>
    </row>
    <row r="497" spans="1:4" x14ac:dyDescent="0.25">
      <c r="A497" s="338">
        <v>12</v>
      </c>
      <c r="B497" s="339" t="s">
        <v>697</v>
      </c>
      <c r="C497" s="340">
        <v>4802</v>
      </c>
      <c r="D497" s="244"/>
    </row>
    <row r="498" spans="1:4" x14ac:dyDescent="0.25">
      <c r="A498" s="338">
        <v>12</v>
      </c>
      <c r="B498" s="339" t="s">
        <v>697</v>
      </c>
      <c r="C498" s="340">
        <v>4803</v>
      </c>
      <c r="D498" s="244"/>
    </row>
    <row r="499" spans="1:4" x14ac:dyDescent="0.25">
      <c r="A499" s="338">
        <v>12</v>
      </c>
      <c r="B499" s="339" t="s">
        <v>697</v>
      </c>
      <c r="C499" s="340">
        <v>4804</v>
      </c>
      <c r="D499" s="244"/>
    </row>
    <row r="500" spans="1:4" x14ac:dyDescent="0.25">
      <c r="A500" s="338">
        <v>12</v>
      </c>
      <c r="B500" s="339" t="s">
        <v>697</v>
      </c>
      <c r="C500" s="340">
        <v>4805</v>
      </c>
      <c r="D500" s="244"/>
    </row>
    <row r="501" spans="1:4" x14ac:dyDescent="0.25">
      <c r="A501" s="338">
        <v>12</v>
      </c>
      <c r="B501" s="339" t="s">
        <v>697</v>
      </c>
      <c r="C501" s="340">
        <v>4806</v>
      </c>
      <c r="D501" s="244"/>
    </row>
    <row r="502" spans="1:4" x14ac:dyDescent="0.25">
      <c r="A502" s="338">
        <v>12</v>
      </c>
      <c r="B502" s="339" t="s">
        <v>697</v>
      </c>
      <c r="C502" s="340">
        <v>4808</v>
      </c>
      <c r="D502" s="244"/>
    </row>
    <row r="503" spans="1:4" x14ac:dyDescent="0.25">
      <c r="A503" s="338">
        <v>12</v>
      </c>
      <c r="B503" s="339" t="s">
        <v>697</v>
      </c>
      <c r="C503" s="340">
        <v>4809</v>
      </c>
      <c r="D503" s="244"/>
    </row>
    <row r="504" spans="1:4" x14ac:dyDescent="0.25">
      <c r="A504" s="338">
        <v>12</v>
      </c>
      <c r="B504" s="339" t="s">
        <v>697</v>
      </c>
      <c r="C504" s="340">
        <v>4810</v>
      </c>
      <c r="D504" s="244"/>
    </row>
    <row r="505" spans="1:4" x14ac:dyDescent="0.25">
      <c r="A505" s="338">
        <v>12</v>
      </c>
      <c r="B505" s="339" t="s">
        <v>697</v>
      </c>
      <c r="C505" s="340">
        <v>481151</v>
      </c>
      <c r="D505" s="244"/>
    </row>
    <row r="506" spans="1:4" x14ac:dyDescent="0.25">
      <c r="A506" s="338">
        <v>12</v>
      </c>
      <c r="B506" s="339" t="s">
        <v>697</v>
      </c>
      <c r="C506" s="340">
        <v>481159</v>
      </c>
      <c r="D506" s="244"/>
    </row>
    <row r="507" spans="1:4" x14ac:dyDescent="0.25">
      <c r="A507" s="338">
        <v>12</v>
      </c>
      <c r="B507" s="339" t="s">
        <v>697</v>
      </c>
      <c r="C507" s="340">
        <v>4812</v>
      </c>
      <c r="D507" s="244"/>
    </row>
    <row r="508" spans="1:4" x14ac:dyDescent="0.25">
      <c r="A508" s="338">
        <v>12</v>
      </c>
      <c r="B508" s="339" t="s">
        <v>697</v>
      </c>
      <c r="C508" s="340">
        <v>4813</v>
      </c>
      <c r="D508" s="244"/>
    </row>
    <row r="509" spans="1:4" x14ac:dyDescent="0.25">
      <c r="A509" s="458">
        <v>12</v>
      </c>
      <c r="B509" s="485" t="s">
        <v>699</v>
      </c>
      <c r="C509" s="500" t="s">
        <v>766</v>
      </c>
      <c r="D509" s="244"/>
    </row>
    <row r="510" spans="1:4" x14ac:dyDescent="0.25">
      <c r="A510" s="338">
        <v>12</v>
      </c>
      <c r="B510" s="339" t="s">
        <v>699</v>
      </c>
      <c r="C510" s="340">
        <v>4802</v>
      </c>
      <c r="D510" s="244"/>
    </row>
    <row r="511" spans="1:4" x14ac:dyDescent="0.25">
      <c r="A511" s="338">
        <v>12</v>
      </c>
      <c r="B511" s="339" t="s">
        <v>699</v>
      </c>
      <c r="C511" s="340" t="s">
        <v>767</v>
      </c>
      <c r="D511" s="244"/>
    </row>
    <row r="512" spans="1:4" x14ac:dyDescent="0.25">
      <c r="A512" s="338">
        <v>12</v>
      </c>
      <c r="B512" s="339" t="s">
        <v>699</v>
      </c>
      <c r="C512" s="340">
        <v>4804</v>
      </c>
      <c r="D512" s="244"/>
    </row>
    <row r="513" spans="1:4" x14ac:dyDescent="0.25">
      <c r="A513" s="338">
        <v>12</v>
      </c>
      <c r="B513" s="339" t="s">
        <v>699</v>
      </c>
      <c r="C513" s="340">
        <v>4805</v>
      </c>
      <c r="D513" s="244"/>
    </row>
    <row r="514" spans="1:4" x14ac:dyDescent="0.25">
      <c r="A514" s="338">
        <v>12</v>
      </c>
      <c r="B514" s="339" t="s">
        <v>699</v>
      </c>
      <c r="C514" s="340">
        <v>4806</v>
      </c>
      <c r="D514" s="244"/>
    </row>
    <row r="515" spans="1:4" x14ac:dyDescent="0.25">
      <c r="A515" s="338">
        <v>12</v>
      </c>
      <c r="B515" s="339" t="s">
        <v>699</v>
      </c>
      <c r="C515" s="340" t="s">
        <v>768</v>
      </c>
      <c r="D515" s="244"/>
    </row>
    <row r="516" spans="1:4" x14ac:dyDescent="0.25">
      <c r="A516" s="338">
        <v>12</v>
      </c>
      <c r="B516" s="339" t="s">
        <v>699</v>
      </c>
      <c r="C516" s="340">
        <v>4809</v>
      </c>
      <c r="D516" s="244"/>
    </row>
    <row r="517" spans="1:4" x14ac:dyDescent="0.25">
      <c r="A517" s="338">
        <v>12</v>
      </c>
      <c r="B517" s="339" t="s">
        <v>699</v>
      </c>
      <c r="C517" s="340">
        <v>4810</v>
      </c>
      <c r="D517" s="244"/>
    </row>
    <row r="518" spans="1:4" x14ac:dyDescent="0.25">
      <c r="A518" s="338">
        <v>12</v>
      </c>
      <c r="B518" s="339" t="s">
        <v>699</v>
      </c>
      <c r="C518" s="340" t="s">
        <v>769</v>
      </c>
      <c r="D518" s="244"/>
    </row>
    <row r="519" spans="1:4" x14ac:dyDescent="0.25">
      <c r="A519" s="338">
        <v>12</v>
      </c>
      <c r="B519" s="339" t="s">
        <v>699</v>
      </c>
      <c r="C519" s="340" t="s">
        <v>770</v>
      </c>
      <c r="D519" s="244"/>
    </row>
    <row r="520" spans="1:4" x14ac:dyDescent="0.25">
      <c r="A520" s="338">
        <v>12</v>
      </c>
      <c r="B520" s="339" t="s">
        <v>699</v>
      </c>
      <c r="C520" s="340" t="s">
        <v>771</v>
      </c>
      <c r="D520" s="244"/>
    </row>
    <row r="521" spans="1:4" x14ac:dyDescent="0.25">
      <c r="A521" s="338">
        <v>12</v>
      </c>
      <c r="B521" s="339" t="s">
        <v>699</v>
      </c>
      <c r="C521" s="340" t="s">
        <v>772</v>
      </c>
      <c r="D521" s="244"/>
    </row>
    <row r="522" spans="1:4" x14ac:dyDescent="0.25">
      <c r="A522" s="338">
        <v>12</v>
      </c>
      <c r="B522" s="339" t="s">
        <v>700</v>
      </c>
      <c r="C522" s="340" t="s">
        <v>766</v>
      </c>
      <c r="D522" s="244"/>
    </row>
    <row r="523" spans="1:4" x14ac:dyDescent="0.25">
      <c r="A523" s="338">
        <v>12</v>
      </c>
      <c r="B523" s="339" t="s">
        <v>700</v>
      </c>
      <c r="C523" s="340">
        <v>4802</v>
      </c>
      <c r="D523" s="244"/>
    </row>
    <row r="524" spans="1:4" x14ac:dyDescent="0.25">
      <c r="A524" s="338">
        <v>12</v>
      </c>
      <c r="B524" s="339" t="s">
        <v>700</v>
      </c>
      <c r="C524" s="340" t="s">
        <v>767</v>
      </c>
      <c r="D524" s="244"/>
    </row>
    <row r="525" spans="1:4" x14ac:dyDescent="0.25">
      <c r="A525" s="338">
        <v>12</v>
      </c>
      <c r="B525" s="339" t="s">
        <v>700</v>
      </c>
      <c r="C525" s="340">
        <v>4804</v>
      </c>
      <c r="D525" s="244"/>
    </row>
    <row r="526" spans="1:4" x14ac:dyDescent="0.25">
      <c r="A526" s="338">
        <v>12</v>
      </c>
      <c r="B526" s="339" t="s">
        <v>700</v>
      </c>
      <c r="C526" s="340">
        <v>4805</v>
      </c>
      <c r="D526" s="244"/>
    </row>
    <row r="527" spans="1:4" x14ac:dyDescent="0.25">
      <c r="A527" s="338">
        <v>12</v>
      </c>
      <c r="B527" s="339" t="s">
        <v>700</v>
      </c>
      <c r="C527" s="340">
        <v>4806</v>
      </c>
      <c r="D527" s="244"/>
    </row>
    <row r="528" spans="1:4" x14ac:dyDescent="0.25">
      <c r="A528" s="338">
        <v>12</v>
      </c>
      <c r="B528" s="339" t="s">
        <v>700</v>
      </c>
      <c r="C528" s="340" t="s">
        <v>768</v>
      </c>
      <c r="D528" s="244"/>
    </row>
    <row r="529" spans="1:4" x14ac:dyDescent="0.25">
      <c r="A529" s="338">
        <v>12</v>
      </c>
      <c r="B529" s="339" t="s">
        <v>700</v>
      </c>
      <c r="C529" s="340">
        <v>4809</v>
      </c>
      <c r="D529" s="244"/>
    </row>
    <row r="530" spans="1:4" x14ac:dyDescent="0.25">
      <c r="A530" s="338">
        <v>12</v>
      </c>
      <c r="B530" s="339" t="s">
        <v>700</v>
      </c>
      <c r="C530" s="340">
        <v>4810</v>
      </c>
      <c r="D530" s="244"/>
    </row>
    <row r="531" spans="1:4" x14ac:dyDescent="0.25">
      <c r="A531" s="338">
        <v>12</v>
      </c>
      <c r="B531" s="339" t="s">
        <v>700</v>
      </c>
      <c r="C531" s="340" t="s">
        <v>769</v>
      </c>
      <c r="D531" s="244"/>
    </row>
    <row r="532" spans="1:4" x14ac:dyDescent="0.25">
      <c r="A532" s="338">
        <v>12</v>
      </c>
      <c r="B532" s="339" t="s">
        <v>700</v>
      </c>
      <c r="C532" s="340" t="s">
        <v>770</v>
      </c>
      <c r="D532" s="244"/>
    </row>
    <row r="533" spans="1:4" x14ac:dyDescent="0.25">
      <c r="A533" s="338">
        <v>12</v>
      </c>
      <c r="B533" s="339" t="s">
        <v>700</v>
      </c>
      <c r="C533" s="340" t="s">
        <v>771</v>
      </c>
      <c r="D533" s="244"/>
    </row>
    <row r="534" spans="1:4" x14ac:dyDescent="0.25">
      <c r="A534" s="338">
        <v>12</v>
      </c>
      <c r="B534" s="339" t="s">
        <v>700</v>
      </c>
      <c r="C534" s="340" t="s">
        <v>772</v>
      </c>
      <c r="D534" s="244"/>
    </row>
    <row r="535" spans="1:4" x14ac:dyDescent="0.25">
      <c r="A535" s="338">
        <v>12</v>
      </c>
      <c r="B535" s="339" t="s">
        <v>701</v>
      </c>
      <c r="C535" s="340">
        <v>4801</v>
      </c>
      <c r="D535" s="244"/>
    </row>
    <row r="536" spans="1:4" x14ac:dyDescent="0.25">
      <c r="A536" s="338">
        <v>12</v>
      </c>
      <c r="B536" s="339" t="s">
        <v>701</v>
      </c>
      <c r="C536" s="340">
        <v>4802</v>
      </c>
      <c r="D536" s="244"/>
    </row>
    <row r="537" spans="1:4" x14ac:dyDescent="0.25">
      <c r="A537" s="338">
        <v>12</v>
      </c>
      <c r="B537" s="339" t="s">
        <v>701</v>
      </c>
      <c r="C537" s="340">
        <v>4803</v>
      </c>
      <c r="D537" s="244"/>
    </row>
    <row r="538" spans="1:4" x14ac:dyDescent="0.25">
      <c r="A538" s="338">
        <v>12</v>
      </c>
      <c r="B538" s="339" t="s">
        <v>701</v>
      </c>
      <c r="C538" s="340">
        <v>4804</v>
      </c>
      <c r="D538" s="244"/>
    </row>
    <row r="539" spans="1:4" x14ac:dyDescent="0.25">
      <c r="A539" s="338">
        <v>12</v>
      </c>
      <c r="B539" s="339" t="s">
        <v>701</v>
      </c>
      <c r="C539" s="340">
        <v>4805</v>
      </c>
      <c r="D539" s="244"/>
    </row>
    <row r="540" spans="1:4" x14ac:dyDescent="0.25">
      <c r="A540" s="338">
        <v>12</v>
      </c>
      <c r="B540" s="339" t="s">
        <v>701</v>
      </c>
      <c r="C540" s="340">
        <v>4806</v>
      </c>
      <c r="D540" s="244"/>
    </row>
    <row r="541" spans="1:4" x14ac:dyDescent="0.25">
      <c r="A541" s="338">
        <v>12</v>
      </c>
      <c r="B541" s="339" t="s">
        <v>701</v>
      </c>
      <c r="C541" s="340">
        <v>4808</v>
      </c>
      <c r="D541" s="244"/>
    </row>
    <row r="542" spans="1:4" x14ac:dyDescent="0.25">
      <c r="A542" s="338">
        <v>12</v>
      </c>
      <c r="B542" s="339" t="s">
        <v>701</v>
      </c>
      <c r="C542" s="340">
        <v>4809</v>
      </c>
      <c r="D542" s="244"/>
    </row>
    <row r="543" spans="1:4" x14ac:dyDescent="0.25">
      <c r="A543" s="338">
        <v>12</v>
      </c>
      <c r="B543" s="339" t="s">
        <v>701</v>
      </c>
      <c r="C543" s="340">
        <v>4810</v>
      </c>
      <c r="D543" s="244"/>
    </row>
    <row r="544" spans="1:4" x14ac:dyDescent="0.25">
      <c r="A544" s="338">
        <v>12</v>
      </c>
      <c r="B544" s="339" t="s">
        <v>701</v>
      </c>
      <c r="C544" s="340">
        <v>481151</v>
      </c>
      <c r="D544" s="244"/>
    </row>
    <row r="545" spans="1:4" x14ac:dyDescent="0.25">
      <c r="A545" s="338">
        <v>12</v>
      </c>
      <c r="B545" s="339" t="s">
        <v>701</v>
      </c>
      <c r="C545" s="340">
        <v>481159</v>
      </c>
      <c r="D545" s="244"/>
    </row>
    <row r="546" spans="1:4" x14ac:dyDescent="0.25">
      <c r="A546" s="338">
        <v>12</v>
      </c>
      <c r="B546" s="339" t="s">
        <v>701</v>
      </c>
      <c r="C546" s="340">
        <v>4812</v>
      </c>
      <c r="D546" s="244"/>
    </row>
    <row r="547" spans="1:4" ht="15.75" thickBot="1" x14ac:dyDescent="0.3">
      <c r="A547" s="338">
        <v>12</v>
      </c>
      <c r="B547" s="339" t="s">
        <v>701</v>
      </c>
      <c r="C547" s="340">
        <v>4813</v>
      </c>
      <c r="D547" s="244"/>
    </row>
    <row r="548" spans="1:4" ht="15.75" thickTop="1" x14ac:dyDescent="0.25">
      <c r="A548" s="335">
        <v>12.1</v>
      </c>
      <c r="B548" s="336" t="s">
        <v>697</v>
      </c>
      <c r="C548" s="503">
        <v>4801</v>
      </c>
      <c r="D548" s="244"/>
    </row>
    <row r="549" spans="1:4" x14ac:dyDescent="0.25">
      <c r="A549" s="338">
        <v>12.1</v>
      </c>
      <c r="B549" s="339" t="s">
        <v>697</v>
      </c>
      <c r="C549" s="340">
        <v>480210</v>
      </c>
      <c r="D549" s="244"/>
    </row>
    <row r="550" spans="1:4" x14ac:dyDescent="0.25">
      <c r="A550" s="338">
        <v>12.1</v>
      </c>
      <c r="B550" s="339" t="s">
        <v>697</v>
      </c>
      <c r="C550" s="340">
        <v>480220</v>
      </c>
      <c r="D550" s="244"/>
    </row>
    <row r="551" spans="1:4" x14ac:dyDescent="0.25">
      <c r="A551" s="338">
        <v>12.1</v>
      </c>
      <c r="B551" s="339" t="s">
        <v>697</v>
      </c>
      <c r="C551" s="340">
        <v>480254</v>
      </c>
      <c r="D551" s="244"/>
    </row>
    <row r="552" spans="1:4" x14ac:dyDescent="0.25">
      <c r="A552" s="338">
        <v>12.1</v>
      </c>
      <c r="B552" s="339" t="s">
        <v>697</v>
      </c>
      <c r="C552" s="340">
        <v>480255</v>
      </c>
      <c r="D552" s="244"/>
    </row>
    <row r="553" spans="1:4" x14ac:dyDescent="0.25">
      <c r="A553" s="338">
        <v>12.1</v>
      </c>
      <c r="B553" s="339" t="s">
        <v>697</v>
      </c>
      <c r="C553" s="340">
        <v>480256</v>
      </c>
      <c r="D553" s="244"/>
    </row>
    <row r="554" spans="1:4" x14ac:dyDescent="0.25">
      <c r="A554" s="338">
        <v>12.1</v>
      </c>
      <c r="B554" s="339" t="s">
        <v>697</v>
      </c>
      <c r="C554" s="340">
        <v>480257</v>
      </c>
      <c r="D554" s="244"/>
    </row>
    <row r="555" spans="1:4" x14ac:dyDescent="0.25">
      <c r="A555" s="338">
        <v>12.1</v>
      </c>
      <c r="B555" s="339" t="s">
        <v>697</v>
      </c>
      <c r="C555" s="340">
        <v>480258</v>
      </c>
      <c r="D555" s="244"/>
    </row>
    <row r="556" spans="1:4" x14ac:dyDescent="0.25">
      <c r="A556" s="338">
        <v>12.1</v>
      </c>
      <c r="B556" s="339" t="s">
        <v>697</v>
      </c>
      <c r="C556" s="340">
        <v>480261</v>
      </c>
      <c r="D556" s="244"/>
    </row>
    <row r="557" spans="1:4" x14ac:dyDescent="0.25">
      <c r="A557" s="338">
        <v>12.1</v>
      </c>
      <c r="B557" s="339" t="s">
        <v>697</v>
      </c>
      <c r="C557" s="340">
        <v>480262</v>
      </c>
      <c r="D557" s="244"/>
    </row>
    <row r="558" spans="1:4" x14ac:dyDescent="0.25">
      <c r="A558" s="338">
        <v>12.1</v>
      </c>
      <c r="B558" s="339" t="s">
        <v>697</v>
      </c>
      <c r="C558" s="340">
        <v>480269</v>
      </c>
      <c r="D558" s="244"/>
    </row>
    <row r="559" spans="1:4" x14ac:dyDescent="0.25">
      <c r="A559" s="338">
        <v>12.1</v>
      </c>
      <c r="B559" s="339" t="s">
        <v>697</v>
      </c>
      <c r="C559" s="340">
        <v>4809</v>
      </c>
      <c r="D559" s="244"/>
    </row>
    <row r="560" spans="1:4" x14ac:dyDescent="0.25">
      <c r="A560" s="338">
        <v>12.1</v>
      </c>
      <c r="B560" s="339" t="s">
        <v>697</v>
      </c>
      <c r="C560" s="340">
        <v>481013</v>
      </c>
      <c r="D560" s="244"/>
    </row>
    <row r="561" spans="1:4" x14ac:dyDescent="0.25">
      <c r="A561" s="338">
        <v>12.1</v>
      </c>
      <c r="B561" s="339" t="s">
        <v>697</v>
      </c>
      <c r="C561" s="340">
        <v>481014</v>
      </c>
      <c r="D561" s="244"/>
    </row>
    <row r="562" spans="1:4" x14ac:dyDescent="0.25">
      <c r="A562" s="338">
        <v>12.1</v>
      </c>
      <c r="B562" s="339" t="s">
        <v>697</v>
      </c>
      <c r="C562" s="340">
        <v>481019</v>
      </c>
      <c r="D562" s="244"/>
    </row>
    <row r="563" spans="1:4" x14ac:dyDescent="0.25">
      <c r="A563" s="458">
        <v>12.1</v>
      </c>
      <c r="B563" s="485" t="s">
        <v>697</v>
      </c>
      <c r="C563" s="500">
        <v>481022</v>
      </c>
      <c r="D563" s="244"/>
    </row>
    <row r="564" spans="1:4" x14ac:dyDescent="0.25">
      <c r="A564" s="458">
        <v>12.1</v>
      </c>
      <c r="B564" s="485" t="s">
        <v>697</v>
      </c>
      <c r="C564" s="500">
        <v>481029</v>
      </c>
      <c r="D564" s="244"/>
    </row>
    <row r="565" spans="1:4" x14ac:dyDescent="0.25">
      <c r="A565" s="458">
        <v>12.1</v>
      </c>
      <c r="B565" s="485" t="s">
        <v>699</v>
      </c>
      <c r="C565" s="500" t="s">
        <v>766</v>
      </c>
      <c r="D565" s="244"/>
    </row>
    <row r="566" spans="1:4" x14ac:dyDescent="0.25">
      <c r="A566" s="338">
        <v>12.1</v>
      </c>
      <c r="B566" s="339" t="s">
        <v>699</v>
      </c>
      <c r="C566" s="500" t="s">
        <v>773</v>
      </c>
      <c r="D566" s="244"/>
    </row>
    <row r="567" spans="1:4" x14ac:dyDescent="0.25">
      <c r="A567" s="338">
        <v>12.1</v>
      </c>
      <c r="B567" s="339" t="s">
        <v>699</v>
      </c>
      <c r="C567" s="500" t="s">
        <v>774</v>
      </c>
      <c r="D567" s="244"/>
    </row>
    <row r="568" spans="1:4" x14ac:dyDescent="0.25">
      <c r="A568" s="338">
        <v>12.1</v>
      </c>
      <c r="B568" s="339" t="s">
        <v>699</v>
      </c>
      <c r="C568" s="500" t="s">
        <v>775</v>
      </c>
      <c r="D568" s="244"/>
    </row>
    <row r="569" spans="1:4" x14ac:dyDescent="0.25">
      <c r="A569" s="338">
        <v>12.1</v>
      </c>
      <c r="B569" s="339" t="s">
        <v>699</v>
      </c>
      <c r="C569" s="500" t="s">
        <v>776</v>
      </c>
      <c r="D569" s="244"/>
    </row>
    <row r="570" spans="1:4" x14ac:dyDescent="0.25">
      <c r="A570" s="338">
        <v>12.1</v>
      </c>
      <c r="B570" s="339" t="s">
        <v>699</v>
      </c>
      <c r="C570" s="500" t="s">
        <v>777</v>
      </c>
      <c r="D570" s="244"/>
    </row>
    <row r="571" spans="1:4" x14ac:dyDescent="0.25">
      <c r="A571" s="338">
        <v>12.1</v>
      </c>
      <c r="B571" s="339" t="s">
        <v>699</v>
      </c>
      <c r="C571" s="500" t="s">
        <v>778</v>
      </c>
      <c r="D571" s="244"/>
    </row>
    <row r="572" spans="1:4" x14ac:dyDescent="0.25">
      <c r="A572" s="338">
        <v>12.1</v>
      </c>
      <c r="B572" s="339" t="s">
        <v>699</v>
      </c>
      <c r="C572" s="500" t="s">
        <v>779</v>
      </c>
      <c r="D572" s="244"/>
    </row>
    <row r="573" spans="1:4" x14ac:dyDescent="0.25">
      <c r="A573" s="338">
        <v>12.1</v>
      </c>
      <c r="B573" s="339" t="s">
        <v>699</v>
      </c>
      <c r="C573" s="500" t="s">
        <v>780</v>
      </c>
      <c r="D573" s="244"/>
    </row>
    <row r="574" spans="1:4" x14ac:dyDescent="0.25">
      <c r="A574" s="338">
        <v>12.1</v>
      </c>
      <c r="B574" s="339" t="s">
        <v>699</v>
      </c>
      <c r="C574" s="500" t="s">
        <v>781</v>
      </c>
      <c r="D574" s="244"/>
    </row>
    <row r="575" spans="1:4" x14ac:dyDescent="0.25">
      <c r="A575" s="338">
        <v>12.1</v>
      </c>
      <c r="B575" s="339" t="s">
        <v>699</v>
      </c>
      <c r="C575" s="500" t="s">
        <v>782</v>
      </c>
      <c r="D575" s="244"/>
    </row>
    <row r="576" spans="1:4" x14ac:dyDescent="0.25">
      <c r="A576" s="338">
        <v>12.1</v>
      </c>
      <c r="B576" s="339" t="s">
        <v>699</v>
      </c>
      <c r="C576" s="500">
        <v>4809</v>
      </c>
      <c r="D576" s="244"/>
    </row>
    <row r="577" spans="1:4" x14ac:dyDescent="0.25">
      <c r="A577" s="338">
        <v>12.1</v>
      </c>
      <c r="B577" s="339" t="s">
        <v>699</v>
      </c>
      <c r="C577" s="500" t="s">
        <v>783</v>
      </c>
      <c r="D577" s="244"/>
    </row>
    <row r="578" spans="1:4" x14ac:dyDescent="0.25">
      <c r="A578" s="338">
        <v>12.1</v>
      </c>
      <c r="B578" s="339" t="s">
        <v>699</v>
      </c>
      <c r="C578" s="500" t="s">
        <v>784</v>
      </c>
      <c r="D578" s="244"/>
    </row>
    <row r="579" spans="1:4" x14ac:dyDescent="0.25">
      <c r="A579" s="338">
        <v>12.1</v>
      </c>
      <c r="B579" s="339" t="s">
        <v>699</v>
      </c>
      <c r="C579" s="500" t="s">
        <v>785</v>
      </c>
      <c r="D579" s="244"/>
    </row>
    <row r="580" spans="1:4" x14ac:dyDescent="0.25">
      <c r="A580" s="338">
        <v>12.1</v>
      </c>
      <c r="B580" s="339" t="s">
        <v>699</v>
      </c>
      <c r="C580" s="500" t="s">
        <v>786</v>
      </c>
      <c r="D580" s="244"/>
    </row>
    <row r="581" spans="1:4" x14ac:dyDescent="0.25">
      <c r="A581" s="338">
        <v>12.1</v>
      </c>
      <c r="B581" s="339" t="s">
        <v>699</v>
      </c>
      <c r="C581" s="500" t="s">
        <v>787</v>
      </c>
      <c r="D581" s="244"/>
    </row>
    <row r="582" spans="1:4" x14ac:dyDescent="0.25">
      <c r="A582" s="338">
        <v>12.1</v>
      </c>
      <c r="B582" s="339" t="s">
        <v>700</v>
      </c>
      <c r="C582" s="500" t="s">
        <v>766</v>
      </c>
      <c r="D582" s="244"/>
    </row>
    <row r="583" spans="1:4" x14ac:dyDescent="0.25">
      <c r="A583" s="338">
        <v>12.1</v>
      </c>
      <c r="B583" s="339" t="s">
        <v>700</v>
      </c>
      <c r="C583" s="500" t="s">
        <v>773</v>
      </c>
      <c r="D583" s="244"/>
    </row>
    <row r="584" spans="1:4" x14ac:dyDescent="0.25">
      <c r="A584" s="338">
        <v>12.1</v>
      </c>
      <c r="B584" s="339" t="s">
        <v>700</v>
      </c>
      <c r="C584" s="500" t="s">
        <v>774</v>
      </c>
      <c r="D584" s="244"/>
    </row>
    <row r="585" spans="1:4" x14ac:dyDescent="0.25">
      <c r="A585" s="338">
        <v>12.1</v>
      </c>
      <c r="B585" s="339" t="s">
        <v>700</v>
      </c>
      <c r="C585" s="500" t="s">
        <v>775</v>
      </c>
      <c r="D585" s="244"/>
    </row>
    <row r="586" spans="1:4" x14ac:dyDescent="0.25">
      <c r="A586" s="338">
        <v>12.1</v>
      </c>
      <c r="B586" s="339" t="s">
        <v>700</v>
      </c>
      <c r="C586" s="500" t="s">
        <v>776</v>
      </c>
      <c r="D586" s="244"/>
    </row>
    <row r="587" spans="1:4" x14ac:dyDescent="0.25">
      <c r="A587" s="338">
        <v>12.1</v>
      </c>
      <c r="B587" s="339" t="s">
        <v>700</v>
      </c>
      <c r="C587" s="500" t="s">
        <v>777</v>
      </c>
      <c r="D587" s="244"/>
    </row>
    <row r="588" spans="1:4" x14ac:dyDescent="0.25">
      <c r="A588" s="338">
        <v>12.1</v>
      </c>
      <c r="B588" s="339" t="s">
        <v>700</v>
      </c>
      <c r="C588" s="500" t="s">
        <v>778</v>
      </c>
      <c r="D588" s="244"/>
    </row>
    <row r="589" spans="1:4" x14ac:dyDescent="0.25">
      <c r="A589" s="338">
        <v>12.1</v>
      </c>
      <c r="B589" s="339" t="s">
        <v>700</v>
      </c>
      <c r="C589" s="500" t="s">
        <v>779</v>
      </c>
      <c r="D589" s="244"/>
    </row>
    <row r="590" spans="1:4" x14ac:dyDescent="0.25">
      <c r="A590" s="338">
        <v>12.1</v>
      </c>
      <c r="B590" s="339" t="s">
        <v>700</v>
      </c>
      <c r="C590" s="500" t="s">
        <v>780</v>
      </c>
      <c r="D590" s="244"/>
    </row>
    <row r="591" spans="1:4" x14ac:dyDescent="0.25">
      <c r="A591" s="338">
        <v>12.1</v>
      </c>
      <c r="B591" s="339" t="s">
        <v>700</v>
      </c>
      <c r="C591" s="500" t="s">
        <v>781</v>
      </c>
      <c r="D591" s="244"/>
    </row>
    <row r="592" spans="1:4" x14ac:dyDescent="0.25">
      <c r="A592" s="338">
        <v>12.1</v>
      </c>
      <c r="B592" s="339" t="s">
        <v>700</v>
      </c>
      <c r="C592" s="500" t="s">
        <v>782</v>
      </c>
      <c r="D592" s="244"/>
    </row>
    <row r="593" spans="1:4" x14ac:dyDescent="0.25">
      <c r="A593" s="338">
        <v>12.1</v>
      </c>
      <c r="B593" s="339" t="s">
        <v>700</v>
      </c>
      <c r="C593" s="500">
        <v>4809</v>
      </c>
      <c r="D593" s="244"/>
    </row>
    <row r="594" spans="1:4" x14ac:dyDescent="0.25">
      <c r="A594" s="338">
        <v>12.1</v>
      </c>
      <c r="B594" s="339" t="s">
        <v>700</v>
      </c>
      <c r="C594" s="500" t="s">
        <v>783</v>
      </c>
      <c r="D594" s="244"/>
    </row>
    <row r="595" spans="1:4" x14ac:dyDescent="0.25">
      <c r="A595" s="338">
        <v>12.1</v>
      </c>
      <c r="B595" s="339" t="s">
        <v>700</v>
      </c>
      <c r="C595" s="500" t="s">
        <v>784</v>
      </c>
      <c r="D595" s="244"/>
    </row>
    <row r="596" spans="1:4" x14ac:dyDescent="0.25">
      <c r="A596" s="338">
        <v>12.1</v>
      </c>
      <c r="B596" s="339" t="s">
        <v>700</v>
      </c>
      <c r="C596" s="500" t="s">
        <v>785</v>
      </c>
      <c r="D596" s="244"/>
    </row>
    <row r="597" spans="1:4" x14ac:dyDescent="0.25">
      <c r="A597" s="338">
        <v>12.1</v>
      </c>
      <c r="B597" s="339" t="s">
        <v>700</v>
      </c>
      <c r="C597" s="500" t="s">
        <v>786</v>
      </c>
      <c r="D597" s="244"/>
    </row>
    <row r="598" spans="1:4" x14ac:dyDescent="0.25">
      <c r="A598" s="338">
        <v>12.1</v>
      </c>
      <c r="B598" s="339" t="s">
        <v>700</v>
      </c>
      <c r="C598" s="500" t="s">
        <v>787</v>
      </c>
      <c r="D598" s="244"/>
    </row>
    <row r="599" spans="1:4" x14ac:dyDescent="0.25">
      <c r="A599" s="338">
        <v>12.1</v>
      </c>
      <c r="B599" s="339" t="s">
        <v>701</v>
      </c>
      <c r="C599" s="500">
        <v>4801</v>
      </c>
      <c r="D599" s="244"/>
    </row>
    <row r="600" spans="1:4" x14ac:dyDescent="0.25">
      <c r="A600" s="338">
        <v>12.1</v>
      </c>
      <c r="B600" s="339" t="s">
        <v>701</v>
      </c>
      <c r="C600" s="500">
        <v>480210</v>
      </c>
      <c r="D600" s="244"/>
    </row>
    <row r="601" spans="1:4" x14ac:dyDescent="0.25">
      <c r="A601" s="338">
        <v>12.1</v>
      </c>
      <c r="B601" s="339" t="s">
        <v>701</v>
      </c>
      <c r="C601" s="500">
        <v>480220</v>
      </c>
      <c r="D601" s="244"/>
    </row>
    <row r="602" spans="1:4" x14ac:dyDescent="0.25">
      <c r="A602" s="338">
        <v>12.1</v>
      </c>
      <c r="B602" s="339" t="s">
        <v>701</v>
      </c>
      <c r="C602" s="500">
        <v>480254</v>
      </c>
      <c r="D602" s="244"/>
    </row>
    <row r="603" spans="1:4" x14ac:dyDescent="0.25">
      <c r="A603" s="338">
        <v>12.1</v>
      </c>
      <c r="B603" s="339" t="s">
        <v>701</v>
      </c>
      <c r="C603" s="500">
        <v>480255</v>
      </c>
      <c r="D603" s="244"/>
    </row>
    <row r="604" spans="1:4" x14ac:dyDescent="0.25">
      <c r="A604" s="338">
        <v>12.1</v>
      </c>
      <c r="B604" s="339" t="s">
        <v>701</v>
      </c>
      <c r="C604" s="500">
        <v>480256</v>
      </c>
      <c r="D604" s="244"/>
    </row>
    <row r="605" spans="1:4" x14ac:dyDescent="0.25">
      <c r="A605" s="338">
        <v>12.1</v>
      </c>
      <c r="B605" s="339" t="s">
        <v>701</v>
      </c>
      <c r="C605" s="500">
        <v>480257</v>
      </c>
      <c r="D605" s="244"/>
    </row>
    <row r="606" spans="1:4" x14ac:dyDescent="0.25">
      <c r="A606" s="338">
        <v>12.1</v>
      </c>
      <c r="B606" s="339" t="s">
        <v>701</v>
      </c>
      <c r="C606" s="500">
        <v>480258</v>
      </c>
      <c r="D606" s="244"/>
    </row>
    <row r="607" spans="1:4" x14ac:dyDescent="0.25">
      <c r="A607" s="338">
        <v>12.1</v>
      </c>
      <c r="B607" s="339" t="s">
        <v>701</v>
      </c>
      <c r="C607" s="500">
        <v>480261</v>
      </c>
      <c r="D607" s="244"/>
    </row>
    <row r="608" spans="1:4" x14ac:dyDescent="0.25">
      <c r="A608" s="338">
        <v>12.1</v>
      </c>
      <c r="B608" s="339" t="s">
        <v>701</v>
      </c>
      <c r="C608" s="500">
        <v>480262</v>
      </c>
      <c r="D608" s="244"/>
    </row>
    <row r="609" spans="1:4" x14ac:dyDescent="0.25">
      <c r="A609" s="338">
        <v>12.1</v>
      </c>
      <c r="B609" s="339" t="s">
        <v>701</v>
      </c>
      <c r="C609" s="500">
        <v>480269</v>
      </c>
      <c r="D609" s="244"/>
    </row>
    <row r="610" spans="1:4" x14ac:dyDescent="0.25">
      <c r="A610" s="338">
        <v>12.1</v>
      </c>
      <c r="B610" s="339" t="s">
        <v>701</v>
      </c>
      <c r="C610" s="500">
        <v>4809</v>
      </c>
      <c r="D610" s="244"/>
    </row>
    <row r="611" spans="1:4" x14ac:dyDescent="0.25">
      <c r="A611" s="338">
        <v>12.1</v>
      </c>
      <c r="B611" s="339" t="s">
        <v>701</v>
      </c>
      <c r="C611" s="500">
        <v>481013</v>
      </c>
      <c r="D611" s="244"/>
    </row>
    <row r="612" spans="1:4" x14ac:dyDescent="0.25">
      <c r="A612" s="338">
        <v>12.1</v>
      </c>
      <c r="B612" s="339" t="s">
        <v>701</v>
      </c>
      <c r="C612" s="500">
        <v>481014</v>
      </c>
      <c r="D612" s="244"/>
    </row>
    <row r="613" spans="1:4" x14ac:dyDescent="0.25">
      <c r="A613" s="338">
        <v>12.1</v>
      </c>
      <c r="B613" s="339" t="s">
        <v>701</v>
      </c>
      <c r="C613" s="500">
        <v>481019</v>
      </c>
      <c r="D613" s="244"/>
    </row>
    <row r="614" spans="1:4" x14ac:dyDescent="0.25">
      <c r="A614" s="338">
        <v>12.1</v>
      </c>
      <c r="B614" s="339" t="s">
        <v>701</v>
      </c>
      <c r="C614" s="500">
        <v>481022</v>
      </c>
      <c r="D614" s="244"/>
    </row>
    <row r="615" spans="1:4" ht="15.75" thickBot="1" x14ac:dyDescent="0.3">
      <c r="A615" s="338">
        <v>12.1</v>
      </c>
      <c r="B615" s="339" t="s">
        <v>701</v>
      </c>
      <c r="C615" s="500">
        <v>481029</v>
      </c>
      <c r="D615" s="244"/>
    </row>
    <row r="616" spans="1:4" ht="15.75" thickTop="1" x14ac:dyDescent="0.25">
      <c r="A616" s="461" t="s">
        <v>146</v>
      </c>
      <c r="B616" s="488" t="s">
        <v>697</v>
      </c>
      <c r="C616" s="499">
        <v>4801</v>
      </c>
      <c r="D616" s="244"/>
    </row>
    <row r="617" spans="1:4" x14ac:dyDescent="0.25">
      <c r="A617" s="458" t="s">
        <v>146</v>
      </c>
      <c r="B617" s="485" t="s">
        <v>699</v>
      </c>
      <c r="C617" s="500" t="s">
        <v>766</v>
      </c>
      <c r="D617" s="244"/>
    </row>
    <row r="618" spans="1:4" x14ac:dyDescent="0.25">
      <c r="A618" s="458" t="s">
        <v>146</v>
      </c>
      <c r="B618" s="485" t="s">
        <v>700</v>
      </c>
      <c r="C618" s="500" t="s">
        <v>766</v>
      </c>
      <c r="D618" s="244"/>
    </row>
    <row r="619" spans="1:4" ht="15.75" thickBot="1" x14ac:dyDescent="0.3">
      <c r="A619" s="459" t="s">
        <v>146</v>
      </c>
      <c r="B619" s="486" t="s">
        <v>701</v>
      </c>
      <c r="C619" s="508" t="s">
        <v>766</v>
      </c>
      <c r="D619" s="244"/>
    </row>
    <row r="620" spans="1:4" ht="15.75" thickTop="1" x14ac:dyDescent="0.25">
      <c r="A620" s="335" t="s">
        <v>148</v>
      </c>
      <c r="B620" s="336" t="s">
        <v>697</v>
      </c>
      <c r="C620" s="503">
        <v>480261</v>
      </c>
      <c r="D620" s="244"/>
    </row>
    <row r="621" spans="1:4" x14ac:dyDescent="0.25">
      <c r="A621" s="338" t="s">
        <v>148</v>
      </c>
      <c r="B621" s="339" t="s">
        <v>697</v>
      </c>
      <c r="C621" s="340">
        <v>480262</v>
      </c>
      <c r="D621" s="244"/>
    </row>
    <row r="622" spans="1:4" x14ac:dyDescent="0.25">
      <c r="A622" s="338" t="s">
        <v>148</v>
      </c>
      <c r="B622" s="339" t="s">
        <v>697</v>
      </c>
      <c r="C622" s="340">
        <v>480269</v>
      </c>
      <c r="D622" s="244"/>
    </row>
    <row r="623" spans="1:4" x14ac:dyDescent="0.25">
      <c r="A623" s="458" t="s">
        <v>148</v>
      </c>
      <c r="B623" s="485" t="s">
        <v>699</v>
      </c>
      <c r="C623" s="500" t="s">
        <v>780</v>
      </c>
      <c r="D623" s="244"/>
    </row>
    <row r="624" spans="1:4" x14ac:dyDescent="0.25">
      <c r="A624" s="450" t="s">
        <v>148</v>
      </c>
      <c r="B624" s="479" t="s">
        <v>699</v>
      </c>
      <c r="C624" s="509" t="s">
        <v>781</v>
      </c>
      <c r="D624" s="244"/>
    </row>
    <row r="625" spans="1:4" x14ac:dyDescent="0.25">
      <c r="A625" s="450" t="s">
        <v>148</v>
      </c>
      <c r="B625" s="479" t="s">
        <v>699</v>
      </c>
      <c r="C625" s="509" t="s">
        <v>782</v>
      </c>
      <c r="D625" s="244"/>
    </row>
    <row r="626" spans="1:4" x14ac:dyDescent="0.25">
      <c r="A626" s="450" t="s">
        <v>148</v>
      </c>
      <c r="B626" s="479" t="s">
        <v>700</v>
      </c>
      <c r="C626" s="509" t="s">
        <v>780</v>
      </c>
      <c r="D626" s="244"/>
    </row>
    <row r="627" spans="1:4" x14ac:dyDescent="0.25">
      <c r="A627" s="450" t="s">
        <v>148</v>
      </c>
      <c r="B627" s="479" t="s">
        <v>700</v>
      </c>
      <c r="C627" s="509" t="s">
        <v>781</v>
      </c>
      <c r="D627" s="244"/>
    </row>
    <row r="628" spans="1:4" x14ac:dyDescent="0.25">
      <c r="A628" s="457" t="s">
        <v>148</v>
      </c>
      <c r="B628" s="484" t="s">
        <v>700</v>
      </c>
      <c r="C628" s="348" t="s">
        <v>782</v>
      </c>
      <c r="D628" s="244"/>
    </row>
    <row r="629" spans="1:4" x14ac:dyDescent="0.25">
      <c r="A629" s="450" t="s">
        <v>148</v>
      </c>
      <c r="B629" s="484" t="s">
        <v>701</v>
      </c>
      <c r="C629" s="348">
        <v>480261</v>
      </c>
      <c r="D629" s="244"/>
    </row>
    <row r="630" spans="1:4" x14ac:dyDescent="0.25">
      <c r="A630" s="450" t="s">
        <v>148</v>
      </c>
      <c r="B630" s="484" t="s">
        <v>701</v>
      </c>
      <c r="C630" s="348">
        <v>480262</v>
      </c>
      <c r="D630" s="244"/>
    </row>
    <row r="631" spans="1:4" ht="15.75" thickBot="1" x14ac:dyDescent="0.3">
      <c r="A631" s="457" t="s">
        <v>148</v>
      </c>
      <c r="B631" s="484" t="s">
        <v>701</v>
      </c>
      <c r="C631" s="348">
        <v>480269</v>
      </c>
      <c r="D631" s="244"/>
    </row>
    <row r="632" spans="1:4" ht="15.75" thickTop="1" x14ac:dyDescent="0.25">
      <c r="A632" s="335" t="s">
        <v>150</v>
      </c>
      <c r="B632" s="336" t="s">
        <v>697</v>
      </c>
      <c r="C632" s="503">
        <v>480210</v>
      </c>
      <c r="D632" s="244"/>
    </row>
    <row r="633" spans="1:4" x14ac:dyDescent="0.25">
      <c r="A633" s="338" t="s">
        <v>150</v>
      </c>
      <c r="B633" s="339" t="s">
        <v>697</v>
      </c>
      <c r="C633" s="340">
        <v>480220</v>
      </c>
      <c r="D633" s="244"/>
    </row>
    <row r="634" spans="1:4" x14ac:dyDescent="0.25">
      <c r="A634" s="338" t="s">
        <v>150</v>
      </c>
      <c r="B634" s="339" t="s">
        <v>697</v>
      </c>
      <c r="C634" s="340">
        <v>480254</v>
      </c>
      <c r="D634" s="244"/>
    </row>
    <row r="635" spans="1:4" x14ac:dyDescent="0.25">
      <c r="A635" s="338" t="s">
        <v>150</v>
      </c>
      <c r="B635" s="339" t="s">
        <v>697</v>
      </c>
      <c r="C635" s="340">
        <v>480255</v>
      </c>
      <c r="D635" s="244"/>
    </row>
    <row r="636" spans="1:4" x14ac:dyDescent="0.25">
      <c r="A636" s="338" t="s">
        <v>150</v>
      </c>
      <c r="B636" s="339" t="s">
        <v>697</v>
      </c>
      <c r="C636" s="340">
        <v>480256</v>
      </c>
      <c r="D636" s="244"/>
    </row>
    <row r="637" spans="1:4" x14ac:dyDescent="0.25">
      <c r="A637" s="338" t="s">
        <v>150</v>
      </c>
      <c r="B637" s="339" t="s">
        <v>697</v>
      </c>
      <c r="C637" s="340">
        <v>480257</v>
      </c>
      <c r="D637" s="244"/>
    </row>
    <row r="638" spans="1:4" x14ac:dyDescent="0.25">
      <c r="A638" s="338" t="s">
        <v>150</v>
      </c>
      <c r="B638" s="339" t="s">
        <v>697</v>
      </c>
      <c r="C638" s="340">
        <v>480258</v>
      </c>
      <c r="D638" s="244"/>
    </row>
    <row r="639" spans="1:4" x14ac:dyDescent="0.25">
      <c r="A639" s="449" t="s">
        <v>150</v>
      </c>
      <c r="B639" s="478" t="s">
        <v>699</v>
      </c>
      <c r="C639" s="506" t="s">
        <v>773</v>
      </c>
      <c r="D639" s="244"/>
    </row>
    <row r="640" spans="1:4" x14ac:dyDescent="0.25">
      <c r="A640" s="450" t="s">
        <v>150</v>
      </c>
      <c r="B640" s="479" t="s">
        <v>699</v>
      </c>
      <c r="C640" s="509" t="s">
        <v>774</v>
      </c>
      <c r="D640" s="244"/>
    </row>
    <row r="641" spans="1:4" x14ac:dyDescent="0.25">
      <c r="A641" s="450" t="s">
        <v>150</v>
      </c>
      <c r="B641" s="479" t="s">
        <v>699</v>
      </c>
      <c r="C641" s="509" t="s">
        <v>775</v>
      </c>
      <c r="D641" s="244"/>
    </row>
    <row r="642" spans="1:4" x14ac:dyDescent="0.25">
      <c r="A642" s="450" t="s">
        <v>150</v>
      </c>
      <c r="B642" s="479" t="s">
        <v>699</v>
      </c>
      <c r="C642" s="509" t="s">
        <v>776</v>
      </c>
      <c r="D642" s="244"/>
    </row>
    <row r="643" spans="1:4" x14ac:dyDescent="0.25">
      <c r="A643" s="450" t="s">
        <v>150</v>
      </c>
      <c r="B643" s="479" t="s">
        <v>699</v>
      </c>
      <c r="C643" s="509" t="s">
        <v>777</v>
      </c>
      <c r="D643" s="244"/>
    </row>
    <row r="644" spans="1:4" x14ac:dyDescent="0.25">
      <c r="A644" s="450" t="s">
        <v>150</v>
      </c>
      <c r="B644" s="479" t="s">
        <v>699</v>
      </c>
      <c r="C644" s="509" t="s">
        <v>778</v>
      </c>
      <c r="D644" s="244"/>
    </row>
    <row r="645" spans="1:4" x14ac:dyDescent="0.25">
      <c r="A645" s="450" t="s">
        <v>150</v>
      </c>
      <c r="B645" s="479" t="s">
        <v>699</v>
      </c>
      <c r="C645" s="509" t="s">
        <v>779</v>
      </c>
      <c r="D645" s="244"/>
    </row>
    <row r="646" spans="1:4" x14ac:dyDescent="0.25">
      <c r="A646" s="450" t="s">
        <v>150</v>
      </c>
      <c r="B646" s="479" t="s">
        <v>700</v>
      </c>
      <c r="C646" s="509" t="s">
        <v>773</v>
      </c>
      <c r="D646" s="244"/>
    </row>
    <row r="647" spans="1:4" x14ac:dyDescent="0.25">
      <c r="A647" s="450" t="s">
        <v>150</v>
      </c>
      <c r="B647" s="479" t="s">
        <v>700</v>
      </c>
      <c r="C647" s="509" t="s">
        <v>774</v>
      </c>
      <c r="D647" s="244"/>
    </row>
    <row r="648" spans="1:4" x14ac:dyDescent="0.25">
      <c r="A648" s="450" t="s">
        <v>150</v>
      </c>
      <c r="B648" s="479" t="s">
        <v>700</v>
      </c>
      <c r="C648" s="509" t="s">
        <v>775</v>
      </c>
      <c r="D648" s="244"/>
    </row>
    <row r="649" spans="1:4" x14ac:dyDescent="0.25">
      <c r="A649" s="450" t="s">
        <v>150</v>
      </c>
      <c r="B649" s="479" t="s">
        <v>700</v>
      </c>
      <c r="C649" s="509" t="s">
        <v>776</v>
      </c>
      <c r="D649" s="244"/>
    </row>
    <row r="650" spans="1:4" x14ac:dyDescent="0.25">
      <c r="A650" s="450" t="s">
        <v>150</v>
      </c>
      <c r="B650" s="479" t="s">
        <v>700</v>
      </c>
      <c r="C650" s="509" t="s">
        <v>777</v>
      </c>
      <c r="D650" s="244"/>
    </row>
    <row r="651" spans="1:4" x14ac:dyDescent="0.25">
      <c r="A651" s="450" t="s">
        <v>150</v>
      </c>
      <c r="B651" s="479" t="s">
        <v>700</v>
      </c>
      <c r="C651" s="509" t="s">
        <v>778</v>
      </c>
      <c r="D651" s="244"/>
    </row>
    <row r="652" spans="1:4" x14ac:dyDescent="0.25">
      <c r="A652" s="457" t="s">
        <v>150</v>
      </c>
      <c r="B652" s="484" t="s">
        <v>700</v>
      </c>
      <c r="C652" s="348" t="s">
        <v>779</v>
      </c>
      <c r="D652" s="244"/>
    </row>
    <row r="653" spans="1:4" x14ac:dyDescent="0.25">
      <c r="A653" s="450" t="s">
        <v>150</v>
      </c>
      <c r="B653" s="479" t="s">
        <v>701</v>
      </c>
      <c r="C653" s="509">
        <v>480210</v>
      </c>
      <c r="D653" s="244"/>
    </row>
    <row r="654" spans="1:4" x14ac:dyDescent="0.25">
      <c r="A654" s="457" t="s">
        <v>150</v>
      </c>
      <c r="B654" s="484" t="s">
        <v>701</v>
      </c>
      <c r="C654" s="348">
        <v>480220</v>
      </c>
      <c r="D654" s="244"/>
    </row>
    <row r="655" spans="1:4" x14ac:dyDescent="0.25">
      <c r="A655" s="450" t="s">
        <v>150</v>
      </c>
      <c r="B655" s="479" t="s">
        <v>701</v>
      </c>
      <c r="C655" s="509">
        <v>480254</v>
      </c>
      <c r="D655" s="244"/>
    </row>
    <row r="656" spans="1:4" x14ac:dyDescent="0.25">
      <c r="A656" s="457" t="s">
        <v>150</v>
      </c>
      <c r="B656" s="484" t="s">
        <v>701</v>
      </c>
      <c r="C656" s="348">
        <v>480255</v>
      </c>
      <c r="D656" s="244"/>
    </row>
    <row r="657" spans="1:4" x14ac:dyDescent="0.25">
      <c r="A657" s="450" t="s">
        <v>150</v>
      </c>
      <c r="B657" s="479" t="s">
        <v>701</v>
      </c>
      <c r="C657" s="509">
        <v>480256</v>
      </c>
      <c r="D657" s="244"/>
    </row>
    <row r="658" spans="1:4" x14ac:dyDescent="0.25">
      <c r="A658" s="457" t="s">
        <v>150</v>
      </c>
      <c r="B658" s="484" t="s">
        <v>701</v>
      </c>
      <c r="C658" s="348">
        <v>480257</v>
      </c>
      <c r="D658" s="244"/>
    </row>
    <row r="659" spans="1:4" ht="15.75" thickBot="1" x14ac:dyDescent="0.3">
      <c r="A659" s="450" t="s">
        <v>150</v>
      </c>
      <c r="B659" s="479" t="s">
        <v>701</v>
      </c>
      <c r="C659" s="509">
        <v>480258</v>
      </c>
      <c r="D659" s="244"/>
    </row>
    <row r="660" spans="1:4" ht="15.75" thickTop="1" x14ac:dyDescent="0.25">
      <c r="A660" s="462" t="s">
        <v>152</v>
      </c>
      <c r="B660" s="488" t="s">
        <v>697</v>
      </c>
      <c r="C660" s="503">
        <v>4809</v>
      </c>
      <c r="D660" s="244"/>
    </row>
    <row r="661" spans="1:4" x14ac:dyDescent="0.25">
      <c r="A661" s="449" t="s">
        <v>152</v>
      </c>
      <c r="B661" s="485" t="s">
        <v>697</v>
      </c>
      <c r="C661" s="340">
        <v>481013</v>
      </c>
      <c r="D661" s="244"/>
    </row>
    <row r="662" spans="1:4" x14ac:dyDescent="0.25">
      <c r="A662" s="449" t="s">
        <v>152</v>
      </c>
      <c r="B662" s="485" t="s">
        <v>697</v>
      </c>
      <c r="C662" s="340">
        <v>481014</v>
      </c>
      <c r="D662" s="244"/>
    </row>
    <row r="663" spans="1:4" x14ac:dyDescent="0.25">
      <c r="A663" s="449" t="s">
        <v>152</v>
      </c>
      <c r="B663" s="485" t="s">
        <v>697</v>
      </c>
      <c r="C663" s="340">
        <v>481019</v>
      </c>
      <c r="D663" s="244"/>
    </row>
    <row r="664" spans="1:4" x14ac:dyDescent="0.25">
      <c r="A664" s="449" t="s">
        <v>152</v>
      </c>
      <c r="B664" s="485" t="s">
        <v>697</v>
      </c>
      <c r="C664" s="340">
        <v>481022</v>
      </c>
      <c r="D664" s="244"/>
    </row>
    <row r="665" spans="1:4" x14ac:dyDescent="0.25">
      <c r="A665" s="449" t="s">
        <v>152</v>
      </c>
      <c r="B665" s="485" t="s">
        <v>697</v>
      </c>
      <c r="C665" s="340">
        <v>481029</v>
      </c>
      <c r="D665" s="244"/>
    </row>
    <row r="666" spans="1:4" x14ac:dyDescent="0.25">
      <c r="A666" s="449" t="s">
        <v>152</v>
      </c>
      <c r="B666" s="478" t="s">
        <v>699</v>
      </c>
      <c r="C666" s="506">
        <v>4809</v>
      </c>
      <c r="D666" s="244"/>
    </row>
    <row r="667" spans="1:4" x14ac:dyDescent="0.25">
      <c r="A667" s="450" t="s">
        <v>152</v>
      </c>
      <c r="B667" s="479" t="s">
        <v>699</v>
      </c>
      <c r="C667" s="509" t="s">
        <v>783</v>
      </c>
      <c r="D667" s="244"/>
    </row>
    <row r="668" spans="1:4" x14ac:dyDescent="0.25">
      <c r="A668" s="450" t="s">
        <v>152</v>
      </c>
      <c r="B668" s="479" t="s">
        <v>699</v>
      </c>
      <c r="C668" s="509" t="s">
        <v>784</v>
      </c>
      <c r="D668" s="244"/>
    </row>
    <row r="669" spans="1:4" x14ac:dyDescent="0.25">
      <c r="A669" s="450" t="s">
        <v>152</v>
      </c>
      <c r="B669" s="479" t="s">
        <v>699</v>
      </c>
      <c r="C669" s="509" t="s">
        <v>785</v>
      </c>
      <c r="D669" s="244"/>
    </row>
    <row r="670" spans="1:4" x14ac:dyDescent="0.25">
      <c r="A670" s="450" t="s">
        <v>152</v>
      </c>
      <c r="B670" s="479" t="s">
        <v>699</v>
      </c>
      <c r="C670" s="509" t="s">
        <v>786</v>
      </c>
      <c r="D670" s="244"/>
    </row>
    <row r="671" spans="1:4" x14ac:dyDescent="0.25">
      <c r="A671" s="450" t="s">
        <v>152</v>
      </c>
      <c r="B671" s="479" t="s">
        <v>699</v>
      </c>
      <c r="C671" s="509" t="s">
        <v>787</v>
      </c>
      <c r="D671" s="244"/>
    </row>
    <row r="672" spans="1:4" x14ac:dyDescent="0.25">
      <c r="A672" s="450" t="s">
        <v>152</v>
      </c>
      <c r="B672" s="479" t="s">
        <v>700</v>
      </c>
      <c r="C672" s="509">
        <v>4809</v>
      </c>
      <c r="D672" s="244"/>
    </row>
    <row r="673" spans="1:4" x14ac:dyDescent="0.25">
      <c r="A673" s="450" t="s">
        <v>152</v>
      </c>
      <c r="B673" s="479" t="s">
        <v>700</v>
      </c>
      <c r="C673" s="509" t="s">
        <v>783</v>
      </c>
      <c r="D673" s="244"/>
    </row>
    <row r="674" spans="1:4" x14ac:dyDescent="0.25">
      <c r="A674" s="450" t="s">
        <v>152</v>
      </c>
      <c r="B674" s="479" t="s">
        <v>700</v>
      </c>
      <c r="C674" s="509" t="s">
        <v>784</v>
      </c>
      <c r="D674" s="244"/>
    </row>
    <row r="675" spans="1:4" x14ac:dyDescent="0.25">
      <c r="A675" s="450" t="s">
        <v>152</v>
      </c>
      <c r="B675" s="479" t="s">
        <v>700</v>
      </c>
      <c r="C675" s="509" t="s">
        <v>785</v>
      </c>
      <c r="D675" s="244"/>
    </row>
    <row r="676" spans="1:4" x14ac:dyDescent="0.25">
      <c r="A676" s="450" t="s">
        <v>152</v>
      </c>
      <c r="B676" s="479" t="s">
        <v>700</v>
      </c>
      <c r="C676" s="509" t="s">
        <v>786</v>
      </c>
      <c r="D676" s="244"/>
    </row>
    <row r="677" spans="1:4" x14ac:dyDescent="0.25">
      <c r="A677" s="457" t="s">
        <v>152</v>
      </c>
      <c r="B677" s="484" t="s">
        <v>700</v>
      </c>
      <c r="C677" s="348" t="s">
        <v>787</v>
      </c>
      <c r="D677" s="244"/>
    </row>
    <row r="678" spans="1:4" x14ac:dyDescent="0.25">
      <c r="A678" s="450" t="s">
        <v>152</v>
      </c>
      <c r="B678" s="484" t="s">
        <v>701</v>
      </c>
      <c r="C678" s="348">
        <v>4809</v>
      </c>
      <c r="D678" s="244"/>
    </row>
    <row r="679" spans="1:4" x14ac:dyDescent="0.25">
      <c r="A679" s="457" t="s">
        <v>152</v>
      </c>
      <c r="B679" s="484" t="s">
        <v>701</v>
      </c>
      <c r="C679" s="348">
        <v>481013</v>
      </c>
      <c r="D679" s="244"/>
    </row>
    <row r="680" spans="1:4" x14ac:dyDescent="0.25">
      <c r="A680" s="450" t="s">
        <v>152</v>
      </c>
      <c r="B680" s="484" t="s">
        <v>701</v>
      </c>
      <c r="C680" s="348">
        <v>481014</v>
      </c>
      <c r="D680" s="244"/>
    </row>
    <row r="681" spans="1:4" x14ac:dyDescent="0.25">
      <c r="A681" s="457" t="s">
        <v>152</v>
      </c>
      <c r="B681" s="484" t="s">
        <v>701</v>
      </c>
      <c r="C681" s="348">
        <v>481019</v>
      </c>
      <c r="D681" s="244"/>
    </row>
    <row r="682" spans="1:4" x14ac:dyDescent="0.25">
      <c r="A682" s="450" t="s">
        <v>152</v>
      </c>
      <c r="B682" s="484" t="s">
        <v>701</v>
      </c>
      <c r="C682" s="348">
        <v>481022</v>
      </c>
      <c r="D682" s="244"/>
    </row>
    <row r="683" spans="1:4" ht="15.75" thickBot="1" x14ac:dyDescent="0.3">
      <c r="A683" s="457" t="s">
        <v>152</v>
      </c>
      <c r="B683" s="484" t="s">
        <v>701</v>
      </c>
      <c r="C683" s="508">
        <v>481029</v>
      </c>
      <c r="D683" s="244"/>
    </row>
    <row r="684" spans="1:4" ht="15.75" thickTop="1" x14ac:dyDescent="0.25">
      <c r="A684" s="461">
        <v>12.2</v>
      </c>
      <c r="B684" s="488" t="s">
        <v>697</v>
      </c>
      <c r="C684" s="510">
        <v>4803</v>
      </c>
      <c r="D684" s="244"/>
    </row>
    <row r="685" spans="1:4" x14ac:dyDescent="0.25">
      <c r="A685" s="449">
        <v>12.2</v>
      </c>
      <c r="B685" s="478" t="s">
        <v>699</v>
      </c>
      <c r="C685" s="506" t="s">
        <v>767</v>
      </c>
      <c r="D685" s="244"/>
    </row>
    <row r="686" spans="1:4" x14ac:dyDescent="0.25">
      <c r="A686" s="458">
        <v>12.2</v>
      </c>
      <c r="B686" s="485" t="s">
        <v>700</v>
      </c>
      <c r="C686" s="507" t="s">
        <v>767</v>
      </c>
      <c r="D686" s="244"/>
    </row>
    <row r="687" spans="1:4" ht="15.75" thickBot="1" x14ac:dyDescent="0.3">
      <c r="A687" s="459">
        <v>12.2</v>
      </c>
      <c r="B687" s="486" t="s">
        <v>701</v>
      </c>
      <c r="C687" s="508" t="s">
        <v>767</v>
      </c>
      <c r="D687" s="244"/>
    </row>
    <row r="688" spans="1:4" ht="15.75" thickTop="1" x14ac:dyDescent="0.25">
      <c r="A688" s="461">
        <v>12.3</v>
      </c>
      <c r="B688" s="488" t="s">
        <v>697</v>
      </c>
      <c r="C688" s="503">
        <v>480411</v>
      </c>
      <c r="D688" s="244"/>
    </row>
    <row r="689" spans="1:4" x14ac:dyDescent="0.25">
      <c r="A689" s="458">
        <v>12.3</v>
      </c>
      <c r="B689" s="485" t="s">
        <v>697</v>
      </c>
      <c r="C689" s="340">
        <v>480419</v>
      </c>
      <c r="D689" s="244"/>
    </row>
    <row r="690" spans="1:4" x14ac:dyDescent="0.25">
      <c r="A690" s="458">
        <v>12.3</v>
      </c>
      <c r="B690" s="485" t="s">
        <v>697</v>
      </c>
      <c r="C690" s="340">
        <v>480421</v>
      </c>
      <c r="D690" s="244"/>
    </row>
    <row r="691" spans="1:4" x14ac:dyDescent="0.25">
      <c r="A691" s="458">
        <v>12.3</v>
      </c>
      <c r="B691" s="485" t="s">
        <v>697</v>
      </c>
      <c r="C691" s="340">
        <v>480429</v>
      </c>
      <c r="D691" s="244"/>
    </row>
    <row r="692" spans="1:4" x14ac:dyDescent="0.25">
      <c r="A692" s="458">
        <v>12.3</v>
      </c>
      <c r="B692" s="485" t="s">
        <v>697</v>
      </c>
      <c r="C692" s="340">
        <v>480431</v>
      </c>
      <c r="D692" s="244"/>
    </row>
    <row r="693" spans="1:4" x14ac:dyDescent="0.25">
      <c r="A693" s="458">
        <v>12.3</v>
      </c>
      <c r="B693" s="485" t="s">
        <v>697</v>
      </c>
      <c r="C693" s="340">
        <v>480439</v>
      </c>
      <c r="D693" s="244"/>
    </row>
    <row r="694" spans="1:4" x14ac:dyDescent="0.25">
      <c r="A694" s="458">
        <v>12.3</v>
      </c>
      <c r="B694" s="485" t="s">
        <v>697</v>
      </c>
      <c r="C694" s="340">
        <v>480442</v>
      </c>
      <c r="D694" s="244"/>
    </row>
    <row r="695" spans="1:4" x14ac:dyDescent="0.25">
      <c r="A695" s="458">
        <v>12.3</v>
      </c>
      <c r="B695" s="485" t="s">
        <v>697</v>
      </c>
      <c r="C695" s="340">
        <v>480449</v>
      </c>
      <c r="D695" s="244"/>
    </row>
    <row r="696" spans="1:4" x14ac:dyDescent="0.25">
      <c r="A696" s="458">
        <v>12.3</v>
      </c>
      <c r="B696" s="485" t="s">
        <v>697</v>
      </c>
      <c r="C696" s="340">
        <v>480451</v>
      </c>
      <c r="D696" s="244"/>
    </row>
    <row r="697" spans="1:4" x14ac:dyDescent="0.25">
      <c r="A697" s="458">
        <v>12.3</v>
      </c>
      <c r="B697" s="485" t="s">
        <v>697</v>
      </c>
      <c r="C697" s="340">
        <v>480452</v>
      </c>
      <c r="D697" s="244"/>
    </row>
    <row r="698" spans="1:4" x14ac:dyDescent="0.25">
      <c r="A698" s="458">
        <v>12.3</v>
      </c>
      <c r="B698" s="485" t="s">
        <v>697</v>
      </c>
      <c r="C698" s="340">
        <v>480459</v>
      </c>
      <c r="D698" s="244"/>
    </row>
    <row r="699" spans="1:4" x14ac:dyDescent="0.25">
      <c r="A699" s="458">
        <v>12.3</v>
      </c>
      <c r="B699" s="485" t="s">
        <v>697</v>
      </c>
      <c r="C699" s="340">
        <v>480511</v>
      </c>
      <c r="D699" s="244"/>
    </row>
    <row r="700" spans="1:4" x14ac:dyDescent="0.25">
      <c r="A700" s="458">
        <v>12.3</v>
      </c>
      <c r="B700" s="485" t="s">
        <v>697</v>
      </c>
      <c r="C700" s="340">
        <v>480512</v>
      </c>
      <c r="D700" s="244"/>
    </row>
    <row r="701" spans="1:4" x14ac:dyDescent="0.25">
      <c r="A701" s="458">
        <v>12.3</v>
      </c>
      <c r="B701" s="485" t="s">
        <v>697</v>
      </c>
      <c r="C701" s="340">
        <v>480519</v>
      </c>
      <c r="D701" s="244"/>
    </row>
    <row r="702" spans="1:4" x14ac:dyDescent="0.25">
      <c r="A702" s="458">
        <v>12.3</v>
      </c>
      <c r="B702" s="485" t="s">
        <v>697</v>
      </c>
      <c r="C702" s="340">
        <v>480524</v>
      </c>
      <c r="D702" s="244"/>
    </row>
    <row r="703" spans="1:4" x14ac:dyDescent="0.25">
      <c r="A703" s="458">
        <v>12.3</v>
      </c>
      <c r="B703" s="485" t="s">
        <v>697</v>
      </c>
      <c r="C703" s="340">
        <v>480525</v>
      </c>
      <c r="D703" s="244"/>
    </row>
    <row r="704" spans="1:4" x14ac:dyDescent="0.25">
      <c r="A704" s="458">
        <v>12.3</v>
      </c>
      <c r="B704" s="485" t="s">
        <v>697</v>
      </c>
      <c r="C704" s="340">
        <v>480530</v>
      </c>
      <c r="D704" s="244"/>
    </row>
    <row r="705" spans="1:4" x14ac:dyDescent="0.25">
      <c r="A705" s="458">
        <v>12.3</v>
      </c>
      <c r="B705" s="485" t="s">
        <v>697</v>
      </c>
      <c r="C705" s="340">
        <v>480591</v>
      </c>
      <c r="D705" s="244"/>
    </row>
    <row r="706" spans="1:4" x14ac:dyDescent="0.25">
      <c r="A706" s="458">
        <v>12.3</v>
      </c>
      <c r="B706" s="485" t="s">
        <v>697</v>
      </c>
      <c r="C706" s="340">
        <v>480592</v>
      </c>
      <c r="D706" s="244"/>
    </row>
    <row r="707" spans="1:4" x14ac:dyDescent="0.25">
      <c r="A707" s="458">
        <v>12.3</v>
      </c>
      <c r="B707" s="485" t="s">
        <v>697</v>
      </c>
      <c r="C707" s="340">
        <v>480593</v>
      </c>
      <c r="D707" s="244"/>
    </row>
    <row r="708" spans="1:4" x14ac:dyDescent="0.25">
      <c r="A708" s="458">
        <v>12.3</v>
      </c>
      <c r="B708" s="485" t="s">
        <v>697</v>
      </c>
      <c r="C708" s="340">
        <v>480610</v>
      </c>
      <c r="D708" s="244"/>
    </row>
    <row r="709" spans="1:4" x14ac:dyDescent="0.25">
      <c r="A709" s="458">
        <v>12.3</v>
      </c>
      <c r="B709" s="485" t="s">
        <v>697</v>
      </c>
      <c r="C709" s="340">
        <v>480620</v>
      </c>
      <c r="D709" s="244"/>
    </row>
    <row r="710" spans="1:4" x14ac:dyDescent="0.25">
      <c r="A710" s="458">
        <v>12.3</v>
      </c>
      <c r="B710" s="485" t="s">
        <v>697</v>
      </c>
      <c r="C710" s="340">
        <v>480640</v>
      </c>
      <c r="D710" s="244"/>
    </row>
    <row r="711" spans="1:4" x14ac:dyDescent="0.25">
      <c r="A711" s="458">
        <v>12.3</v>
      </c>
      <c r="B711" s="485" t="s">
        <v>697</v>
      </c>
      <c r="C711" s="340">
        <v>4808</v>
      </c>
      <c r="D711" s="244"/>
    </row>
    <row r="712" spans="1:4" x14ac:dyDescent="0.25">
      <c r="A712" s="458">
        <v>12.3</v>
      </c>
      <c r="B712" s="485" t="s">
        <v>697</v>
      </c>
      <c r="C712" s="340">
        <v>481031</v>
      </c>
      <c r="D712" s="244"/>
    </row>
    <row r="713" spans="1:4" x14ac:dyDescent="0.25">
      <c r="A713" s="458">
        <v>12.3</v>
      </c>
      <c r="B713" s="485" t="s">
        <v>697</v>
      </c>
      <c r="C713" s="340">
        <v>481032</v>
      </c>
      <c r="D713" s="244"/>
    </row>
    <row r="714" spans="1:4" x14ac:dyDescent="0.25">
      <c r="A714" s="458">
        <v>12.3</v>
      </c>
      <c r="B714" s="485" t="s">
        <v>697</v>
      </c>
      <c r="C714" s="340">
        <v>481039</v>
      </c>
      <c r="D714" s="244"/>
    </row>
    <row r="715" spans="1:4" x14ac:dyDescent="0.25">
      <c r="A715" s="458">
        <v>12.3</v>
      </c>
      <c r="B715" s="485" t="s">
        <v>697</v>
      </c>
      <c r="C715" s="340">
        <v>481092</v>
      </c>
      <c r="D715" s="244"/>
    </row>
    <row r="716" spans="1:4" x14ac:dyDescent="0.25">
      <c r="A716" s="458">
        <v>12.3</v>
      </c>
      <c r="B716" s="485" t="s">
        <v>697</v>
      </c>
      <c r="C716" s="340">
        <v>481099</v>
      </c>
      <c r="D716" s="244"/>
    </row>
    <row r="717" spans="1:4" x14ac:dyDescent="0.25">
      <c r="A717" s="458">
        <v>12.3</v>
      </c>
      <c r="B717" s="485" t="s">
        <v>697</v>
      </c>
      <c r="C717" s="340">
        <v>481151</v>
      </c>
      <c r="D717" s="244"/>
    </row>
    <row r="718" spans="1:4" x14ac:dyDescent="0.25">
      <c r="A718" s="458">
        <v>12.3</v>
      </c>
      <c r="B718" s="485" t="s">
        <v>697</v>
      </c>
      <c r="C718" s="507">
        <v>481159</v>
      </c>
      <c r="D718" s="244"/>
    </row>
    <row r="719" spans="1:4" x14ac:dyDescent="0.25">
      <c r="A719" s="449">
        <v>12.3</v>
      </c>
      <c r="B719" s="478" t="s">
        <v>699</v>
      </c>
      <c r="C719" s="506">
        <v>480411</v>
      </c>
      <c r="D719" s="244"/>
    </row>
    <row r="720" spans="1:4" x14ac:dyDescent="0.25">
      <c r="A720" s="458">
        <v>12.3</v>
      </c>
      <c r="B720" s="485" t="s">
        <v>699</v>
      </c>
      <c r="C720" s="500">
        <v>480419</v>
      </c>
      <c r="D720" s="244"/>
    </row>
    <row r="721" spans="1:4" x14ac:dyDescent="0.25">
      <c r="A721" s="458">
        <v>12.3</v>
      </c>
      <c r="B721" s="485" t="s">
        <v>699</v>
      </c>
      <c r="C721" s="500">
        <v>480421</v>
      </c>
      <c r="D721" s="244"/>
    </row>
    <row r="722" spans="1:4" x14ac:dyDescent="0.25">
      <c r="A722" s="458">
        <v>12.3</v>
      </c>
      <c r="B722" s="485" t="s">
        <v>699</v>
      </c>
      <c r="C722" s="500">
        <v>480429</v>
      </c>
      <c r="D722" s="244"/>
    </row>
    <row r="723" spans="1:4" x14ac:dyDescent="0.25">
      <c r="A723" s="458">
        <v>12.3</v>
      </c>
      <c r="B723" s="485" t="s">
        <v>699</v>
      </c>
      <c r="C723" s="500">
        <v>480431</v>
      </c>
      <c r="D723" s="244"/>
    </row>
    <row r="724" spans="1:4" x14ac:dyDescent="0.25">
      <c r="A724" s="458">
        <v>12.3</v>
      </c>
      <c r="B724" s="485" t="s">
        <v>699</v>
      </c>
      <c r="C724" s="500">
        <v>480439</v>
      </c>
      <c r="D724" s="244"/>
    </row>
    <row r="725" spans="1:4" x14ac:dyDescent="0.25">
      <c r="A725" s="458">
        <v>12.3</v>
      </c>
      <c r="B725" s="485" t="s">
        <v>699</v>
      </c>
      <c r="C725" s="500">
        <v>480442</v>
      </c>
      <c r="D725" s="244"/>
    </row>
    <row r="726" spans="1:4" x14ac:dyDescent="0.25">
      <c r="A726" s="458">
        <v>12.3</v>
      </c>
      <c r="B726" s="485" t="s">
        <v>699</v>
      </c>
      <c r="C726" s="500">
        <v>480449</v>
      </c>
      <c r="D726" s="244"/>
    </row>
    <row r="727" spans="1:4" x14ac:dyDescent="0.25">
      <c r="A727" s="458">
        <v>12.3</v>
      </c>
      <c r="B727" s="485" t="s">
        <v>699</v>
      </c>
      <c r="C727" s="500">
        <v>480451</v>
      </c>
      <c r="D727" s="244"/>
    </row>
    <row r="728" spans="1:4" x14ac:dyDescent="0.25">
      <c r="A728" s="458">
        <v>12.3</v>
      </c>
      <c r="B728" s="485" t="s">
        <v>699</v>
      </c>
      <c r="C728" s="500">
        <v>480452</v>
      </c>
      <c r="D728" s="244"/>
    </row>
    <row r="729" spans="1:4" x14ac:dyDescent="0.25">
      <c r="A729" s="458">
        <v>12.3</v>
      </c>
      <c r="B729" s="485" t="s">
        <v>699</v>
      </c>
      <c r="C729" s="500">
        <v>480459</v>
      </c>
      <c r="D729" s="244"/>
    </row>
    <row r="730" spans="1:4" x14ac:dyDescent="0.25">
      <c r="A730" s="458">
        <v>12.3</v>
      </c>
      <c r="B730" s="485" t="s">
        <v>699</v>
      </c>
      <c r="C730" s="500">
        <v>480511</v>
      </c>
      <c r="D730" s="244"/>
    </row>
    <row r="731" spans="1:4" x14ac:dyDescent="0.25">
      <c r="A731" s="458">
        <v>12.3</v>
      </c>
      <c r="B731" s="485" t="s">
        <v>699</v>
      </c>
      <c r="C731" s="500">
        <v>480512</v>
      </c>
      <c r="D731" s="244"/>
    </row>
    <row r="732" spans="1:4" x14ac:dyDescent="0.25">
      <c r="A732" s="458">
        <v>12.3</v>
      </c>
      <c r="B732" s="485" t="s">
        <v>699</v>
      </c>
      <c r="C732" s="500">
        <v>480519</v>
      </c>
      <c r="D732" s="244"/>
    </row>
    <row r="733" spans="1:4" x14ac:dyDescent="0.25">
      <c r="A733" s="458">
        <v>12.3</v>
      </c>
      <c r="B733" s="485" t="s">
        <v>699</v>
      </c>
      <c r="C733" s="500">
        <v>480524</v>
      </c>
      <c r="D733" s="244"/>
    </row>
    <row r="734" spans="1:4" x14ac:dyDescent="0.25">
      <c r="A734" s="458">
        <v>12.3</v>
      </c>
      <c r="B734" s="485" t="s">
        <v>699</v>
      </c>
      <c r="C734" s="500">
        <v>480525</v>
      </c>
      <c r="D734" s="244"/>
    </row>
    <row r="735" spans="1:4" x14ac:dyDescent="0.25">
      <c r="A735" s="458">
        <v>12.3</v>
      </c>
      <c r="B735" s="485" t="s">
        <v>699</v>
      </c>
      <c r="C735" s="500">
        <v>480530</v>
      </c>
      <c r="D735" s="244"/>
    </row>
    <row r="736" spans="1:4" x14ac:dyDescent="0.25">
      <c r="A736" s="458">
        <v>12.3</v>
      </c>
      <c r="B736" s="485" t="s">
        <v>699</v>
      </c>
      <c r="C736" s="500">
        <v>480591</v>
      </c>
      <c r="D736" s="244"/>
    </row>
    <row r="737" spans="1:4" x14ac:dyDescent="0.25">
      <c r="A737" s="458">
        <v>12.3</v>
      </c>
      <c r="B737" s="485" t="s">
        <v>699</v>
      </c>
      <c r="C737" s="500">
        <v>480592</v>
      </c>
      <c r="D737" s="244"/>
    </row>
    <row r="738" spans="1:4" x14ac:dyDescent="0.25">
      <c r="A738" s="458">
        <v>12.3</v>
      </c>
      <c r="B738" s="485" t="s">
        <v>699</v>
      </c>
      <c r="C738" s="500">
        <v>480593</v>
      </c>
      <c r="D738" s="244"/>
    </row>
    <row r="739" spans="1:4" x14ac:dyDescent="0.25">
      <c r="A739" s="458">
        <v>12.3</v>
      </c>
      <c r="B739" s="485" t="s">
        <v>699</v>
      </c>
      <c r="C739" s="500">
        <v>480610</v>
      </c>
      <c r="D739" s="244"/>
    </row>
    <row r="740" spans="1:4" x14ac:dyDescent="0.25">
      <c r="A740" s="458">
        <v>12.3</v>
      </c>
      <c r="B740" s="485" t="s">
        <v>699</v>
      </c>
      <c r="C740" s="500">
        <v>480620</v>
      </c>
      <c r="D740" s="244"/>
    </row>
    <row r="741" spans="1:4" x14ac:dyDescent="0.25">
      <c r="A741" s="458">
        <v>12.3</v>
      </c>
      <c r="B741" s="485" t="s">
        <v>699</v>
      </c>
      <c r="C741" s="500">
        <v>480640</v>
      </c>
      <c r="D741" s="244"/>
    </row>
    <row r="742" spans="1:4" x14ac:dyDescent="0.25">
      <c r="A742" s="458">
        <v>12.3</v>
      </c>
      <c r="B742" s="485" t="s">
        <v>699</v>
      </c>
      <c r="C742" s="500">
        <v>4808</v>
      </c>
      <c r="D742" s="244"/>
    </row>
    <row r="743" spans="1:4" x14ac:dyDescent="0.25">
      <c r="A743" s="458">
        <v>12.3</v>
      </c>
      <c r="B743" s="485" t="s">
        <v>699</v>
      </c>
      <c r="C743" s="500">
        <v>481031</v>
      </c>
      <c r="D743" s="244"/>
    </row>
    <row r="744" spans="1:4" x14ac:dyDescent="0.25">
      <c r="A744" s="458">
        <v>12.3</v>
      </c>
      <c r="B744" s="485" t="s">
        <v>699</v>
      </c>
      <c r="C744" s="500">
        <v>481032</v>
      </c>
      <c r="D744" s="244"/>
    </row>
    <row r="745" spans="1:4" x14ac:dyDescent="0.25">
      <c r="A745" s="458">
        <v>12.3</v>
      </c>
      <c r="B745" s="485" t="s">
        <v>699</v>
      </c>
      <c r="C745" s="500">
        <v>481039</v>
      </c>
      <c r="D745" s="244"/>
    </row>
    <row r="746" spans="1:4" x14ac:dyDescent="0.25">
      <c r="A746" s="458">
        <v>12.3</v>
      </c>
      <c r="B746" s="485" t="s">
        <v>699</v>
      </c>
      <c r="C746" s="500">
        <v>481092</v>
      </c>
      <c r="D746" s="244"/>
    </row>
    <row r="747" spans="1:4" x14ac:dyDescent="0.25">
      <c r="A747" s="458">
        <v>12.3</v>
      </c>
      <c r="B747" s="485" t="s">
        <v>699</v>
      </c>
      <c r="C747" s="500">
        <v>481099</v>
      </c>
      <c r="D747" s="244"/>
    </row>
    <row r="748" spans="1:4" x14ac:dyDescent="0.25">
      <c r="A748" s="458">
        <v>12.3</v>
      </c>
      <c r="B748" s="485" t="s">
        <v>699</v>
      </c>
      <c r="C748" s="500">
        <v>481151</v>
      </c>
      <c r="D748" s="244"/>
    </row>
    <row r="749" spans="1:4" x14ac:dyDescent="0.25">
      <c r="A749" s="458">
        <v>12.3</v>
      </c>
      <c r="B749" s="485" t="s">
        <v>699</v>
      </c>
      <c r="C749" s="500">
        <v>481159</v>
      </c>
      <c r="D749" s="244"/>
    </row>
    <row r="750" spans="1:4" x14ac:dyDescent="0.25">
      <c r="A750" s="458">
        <v>12.3</v>
      </c>
      <c r="B750" s="485" t="s">
        <v>700</v>
      </c>
      <c r="C750" s="500">
        <v>480411</v>
      </c>
      <c r="D750" s="244"/>
    </row>
    <row r="751" spans="1:4" x14ac:dyDescent="0.25">
      <c r="A751" s="458">
        <v>12.3</v>
      </c>
      <c r="B751" s="485" t="s">
        <v>700</v>
      </c>
      <c r="C751" s="500">
        <v>480419</v>
      </c>
      <c r="D751" s="244"/>
    </row>
    <row r="752" spans="1:4" x14ac:dyDescent="0.25">
      <c r="A752" s="458">
        <v>12.3</v>
      </c>
      <c r="B752" s="485" t="s">
        <v>700</v>
      </c>
      <c r="C752" s="500">
        <v>480421</v>
      </c>
      <c r="D752" s="244"/>
    </row>
    <row r="753" spans="1:4" x14ac:dyDescent="0.25">
      <c r="A753" s="458">
        <v>12.3</v>
      </c>
      <c r="B753" s="485" t="s">
        <v>700</v>
      </c>
      <c r="C753" s="500">
        <v>480429</v>
      </c>
      <c r="D753" s="244"/>
    </row>
    <row r="754" spans="1:4" x14ac:dyDescent="0.25">
      <c r="A754" s="458">
        <v>12.3</v>
      </c>
      <c r="B754" s="485" t="s">
        <v>700</v>
      </c>
      <c r="C754" s="500">
        <v>480431</v>
      </c>
      <c r="D754" s="244"/>
    </row>
    <row r="755" spans="1:4" x14ac:dyDescent="0.25">
      <c r="A755" s="458">
        <v>12.3</v>
      </c>
      <c r="B755" s="485" t="s">
        <v>700</v>
      </c>
      <c r="C755" s="500">
        <v>480439</v>
      </c>
      <c r="D755" s="244"/>
    </row>
    <row r="756" spans="1:4" x14ac:dyDescent="0.25">
      <c r="A756" s="458">
        <v>12.3</v>
      </c>
      <c r="B756" s="485" t="s">
        <v>700</v>
      </c>
      <c r="C756" s="500">
        <v>480442</v>
      </c>
      <c r="D756" s="244"/>
    </row>
    <row r="757" spans="1:4" x14ac:dyDescent="0.25">
      <c r="A757" s="458">
        <v>12.3</v>
      </c>
      <c r="B757" s="485" t="s">
        <v>700</v>
      </c>
      <c r="C757" s="500">
        <v>480449</v>
      </c>
      <c r="D757" s="244"/>
    </row>
    <row r="758" spans="1:4" x14ac:dyDescent="0.25">
      <c r="A758" s="458">
        <v>12.3</v>
      </c>
      <c r="B758" s="485" t="s">
        <v>700</v>
      </c>
      <c r="C758" s="500">
        <v>480451</v>
      </c>
      <c r="D758" s="244"/>
    </row>
    <row r="759" spans="1:4" x14ac:dyDescent="0.25">
      <c r="A759" s="458">
        <v>12.3</v>
      </c>
      <c r="B759" s="485" t="s">
        <v>700</v>
      </c>
      <c r="C759" s="500">
        <v>480452</v>
      </c>
      <c r="D759" s="244"/>
    </row>
    <row r="760" spans="1:4" x14ac:dyDescent="0.25">
      <c r="A760" s="458">
        <v>12.3</v>
      </c>
      <c r="B760" s="485" t="s">
        <v>700</v>
      </c>
      <c r="C760" s="500">
        <v>480459</v>
      </c>
      <c r="D760" s="244"/>
    </row>
    <row r="761" spans="1:4" x14ac:dyDescent="0.25">
      <c r="A761" s="458">
        <v>12.3</v>
      </c>
      <c r="B761" s="485" t="s">
        <v>700</v>
      </c>
      <c r="C761" s="500">
        <v>480511</v>
      </c>
      <c r="D761" s="244"/>
    </row>
    <row r="762" spans="1:4" x14ac:dyDescent="0.25">
      <c r="A762" s="458">
        <v>12.3</v>
      </c>
      <c r="B762" s="485" t="s">
        <v>700</v>
      </c>
      <c r="C762" s="500">
        <v>480512</v>
      </c>
      <c r="D762" s="244"/>
    </row>
    <row r="763" spans="1:4" x14ac:dyDescent="0.25">
      <c r="A763" s="458">
        <v>12.3</v>
      </c>
      <c r="B763" s="485" t="s">
        <v>700</v>
      </c>
      <c r="C763" s="500">
        <v>480519</v>
      </c>
      <c r="D763" s="244"/>
    </row>
    <row r="764" spans="1:4" x14ac:dyDescent="0.25">
      <c r="A764" s="458">
        <v>12.3</v>
      </c>
      <c r="B764" s="485" t="s">
        <v>700</v>
      </c>
      <c r="C764" s="500">
        <v>480524</v>
      </c>
      <c r="D764" s="244"/>
    </row>
    <row r="765" spans="1:4" x14ac:dyDescent="0.25">
      <c r="A765" s="458">
        <v>12.3</v>
      </c>
      <c r="B765" s="485" t="s">
        <v>700</v>
      </c>
      <c r="C765" s="500">
        <v>480525</v>
      </c>
      <c r="D765" s="244"/>
    </row>
    <row r="766" spans="1:4" x14ac:dyDescent="0.25">
      <c r="A766" s="458">
        <v>12.3</v>
      </c>
      <c r="B766" s="485" t="s">
        <v>700</v>
      </c>
      <c r="C766" s="500">
        <v>480530</v>
      </c>
      <c r="D766" s="244"/>
    </row>
    <row r="767" spans="1:4" x14ac:dyDescent="0.25">
      <c r="A767" s="458">
        <v>12.3</v>
      </c>
      <c r="B767" s="485" t="s">
        <v>700</v>
      </c>
      <c r="C767" s="500">
        <v>480591</v>
      </c>
      <c r="D767" s="244"/>
    </row>
    <row r="768" spans="1:4" x14ac:dyDescent="0.25">
      <c r="A768" s="458">
        <v>12.3</v>
      </c>
      <c r="B768" s="485" t="s">
        <v>700</v>
      </c>
      <c r="C768" s="500">
        <v>480592</v>
      </c>
      <c r="D768" s="244"/>
    </row>
    <row r="769" spans="1:4" x14ac:dyDescent="0.25">
      <c r="A769" s="458">
        <v>12.3</v>
      </c>
      <c r="B769" s="485" t="s">
        <v>700</v>
      </c>
      <c r="C769" s="500">
        <v>480593</v>
      </c>
      <c r="D769" s="244"/>
    </row>
    <row r="770" spans="1:4" x14ac:dyDescent="0.25">
      <c r="A770" s="458">
        <v>12.3</v>
      </c>
      <c r="B770" s="485" t="s">
        <v>700</v>
      </c>
      <c r="C770" s="500">
        <v>480610</v>
      </c>
      <c r="D770" s="244"/>
    </row>
    <row r="771" spans="1:4" x14ac:dyDescent="0.25">
      <c r="A771" s="458">
        <v>12.3</v>
      </c>
      <c r="B771" s="485" t="s">
        <v>700</v>
      </c>
      <c r="C771" s="500">
        <v>480620</v>
      </c>
      <c r="D771" s="244"/>
    </row>
    <row r="772" spans="1:4" x14ac:dyDescent="0.25">
      <c r="A772" s="458">
        <v>12.3</v>
      </c>
      <c r="B772" s="485" t="s">
        <v>700</v>
      </c>
      <c r="C772" s="500">
        <v>480640</v>
      </c>
      <c r="D772" s="244"/>
    </row>
    <row r="773" spans="1:4" x14ac:dyDescent="0.25">
      <c r="A773" s="458">
        <v>12.3</v>
      </c>
      <c r="B773" s="485" t="s">
        <v>700</v>
      </c>
      <c r="C773" s="500">
        <v>4808</v>
      </c>
      <c r="D773" s="244"/>
    </row>
    <row r="774" spans="1:4" x14ac:dyDescent="0.25">
      <c r="A774" s="338">
        <v>12.3</v>
      </c>
      <c r="B774" s="339" t="s">
        <v>700</v>
      </c>
      <c r="C774" s="500">
        <v>481031</v>
      </c>
      <c r="D774" s="244"/>
    </row>
    <row r="775" spans="1:4" x14ac:dyDescent="0.25">
      <c r="A775" s="338">
        <v>12.3</v>
      </c>
      <c r="B775" s="339" t="s">
        <v>700</v>
      </c>
      <c r="C775" s="500">
        <v>481032</v>
      </c>
      <c r="D775" s="244"/>
    </row>
    <row r="776" spans="1:4" x14ac:dyDescent="0.25">
      <c r="A776" s="338">
        <v>12.3</v>
      </c>
      <c r="B776" s="339" t="s">
        <v>700</v>
      </c>
      <c r="C776" s="500">
        <v>481039</v>
      </c>
      <c r="D776" s="244"/>
    </row>
    <row r="777" spans="1:4" x14ac:dyDescent="0.25">
      <c r="A777" s="338">
        <v>12.3</v>
      </c>
      <c r="B777" s="339" t="s">
        <v>700</v>
      </c>
      <c r="C777" s="500">
        <v>481092</v>
      </c>
      <c r="D777" s="244"/>
    </row>
    <row r="778" spans="1:4" x14ac:dyDescent="0.25">
      <c r="A778" s="338">
        <v>12.3</v>
      </c>
      <c r="B778" s="339" t="s">
        <v>700</v>
      </c>
      <c r="C778" s="500">
        <v>481099</v>
      </c>
      <c r="D778" s="244"/>
    </row>
    <row r="779" spans="1:4" x14ac:dyDescent="0.25">
      <c r="A779" s="338">
        <v>12.3</v>
      </c>
      <c r="B779" s="339" t="s">
        <v>700</v>
      </c>
      <c r="C779" s="500">
        <v>481151</v>
      </c>
      <c r="D779" s="244"/>
    </row>
    <row r="780" spans="1:4" x14ac:dyDescent="0.25">
      <c r="A780" s="338">
        <v>12.3</v>
      </c>
      <c r="B780" s="339" t="s">
        <v>700</v>
      </c>
      <c r="C780" s="500">
        <v>481159</v>
      </c>
      <c r="D780" s="244"/>
    </row>
    <row r="781" spans="1:4" x14ac:dyDescent="0.25">
      <c r="A781" s="338">
        <v>12.3</v>
      </c>
      <c r="B781" s="339" t="s">
        <v>701</v>
      </c>
      <c r="C781" s="500">
        <v>480411</v>
      </c>
      <c r="D781" s="244"/>
    </row>
    <row r="782" spans="1:4" x14ac:dyDescent="0.25">
      <c r="A782" s="338">
        <v>12.3</v>
      </c>
      <c r="B782" s="339" t="s">
        <v>701</v>
      </c>
      <c r="C782" s="500">
        <v>480419</v>
      </c>
      <c r="D782" s="244"/>
    </row>
    <row r="783" spans="1:4" x14ac:dyDescent="0.25">
      <c r="A783" s="338">
        <v>12.3</v>
      </c>
      <c r="B783" s="339" t="s">
        <v>701</v>
      </c>
      <c r="C783" s="500">
        <v>480421</v>
      </c>
      <c r="D783" s="244"/>
    </row>
    <row r="784" spans="1:4" x14ac:dyDescent="0.25">
      <c r="A784" s="338">
        <v>12.3</v>
      </c>
      <c r="B784" s="339" t="s">
        <v>701</v>
      </c>
      <c r="C784" s="500">
        <v>480429</v>
      </c>
      <c r="D784" s="244"/>
    </row>
    <row r="785" spans="1:4" x14ac:dyDescent="0.25">
      <c r="A785" s="458">
        <v>12.3</v>
      </c>
      <c r="B785" s="485" t="s">
        <v>701</v>
      </c>
      <c r="C785" s="500">
        <v>480431</v>
      </c>
      <c r="D785" s="244"/>
    </row>
    <row r="786" spans="1:4" x14ac:dyDescent="0.25">
      <c r="A786" s="458">
        <v>12.3</v>
      </c>
      <c r="B786" s="485" t="s">
        <v>701</v>
      </c>
      <c r="C786" s="500">
        <v>480439</v>
      </c>
      <c r="D786" s="244"/>
    </row>
    <row r="787" spans="1:4" x14ac:dyDescent="0.25">
      <c r="A787" s="458">
        <v>12.3</v>
      </c>
      <c r="B787" s="485" t="s">
        <v>701</v>
      </c>
      <c r="C787" s="500">
        <v>480442</v>
      </c>
      <c r="D787" s="244"/>
    </row>
    <row r="788" spans="1:4" x14ac:dyDescent="0.25">
      <c r="A788" s="458">
        <v>12.3</v>
      </c>
      <c r="B788" s="485" t="s">
        <v>701</v>
      </c>
      <c r="C788" s="500">
        <v>480449</v>
      </c>
      <c r="D788" s="244"/>
    </row>
    <row r="789" spans="1:4" x14ac:dyDescent="0.25">
      <c r="A789" s="458">
        <v>12.3</v>
      </c>
      <c r="B789" s="485" t="s">
        <v>701</v>
      </c>
      <c r="C789" s="500">
        <v>480451</v>
      </c>
      <c r="D789" s="244"/>
    </row>
    <row r="790" spans="1:4" x14ac:dyDescent="0.25">
      <c r="A790" s="458">
        <v>12.3</v>
      </c>
      <c r="B790" s="485" t="s">
        <v>701</v>
      </c>
      <c r="C790" s="500">
        <v>480452</v>
      </c>
      <c r="D790" s="244"/>
    </row>
    <row r="791" spans="1:4" x14ac:dyDescent="0.25">
      <c r="A791" s="458">
        <v>12.3</v>
      </c>
      <c r="B791" s="485" t="s">
        <v>701</v>
      </c>
      <c r="C791" s="500">
        <v>480459</v>
      </c>
      <c r="D791" s="244"/>
    </row>
    <row r="792" spans="1:4" x14ac:dyDescent="0.25">
      <c r="A792" s="458">
        <v>12.3</v>
      </c>
      <c r="B792" s="485" t="s">
        <v>701</v>
      </c>
      <c r="C792" s="500">
        <v>480511</v>
      </c>
      <c r="D792" s="244"/>
    </row>
    <row r="793" spans="1:4" x14ac:dyDescent="0.25">
      <c r="A793" s="458">
        <v>12.3</v>
      </c>
      <c r="B793" s="485" t="s">
        <v>701</v>
      </c>
      <c r="C793" s="500">
        <v>480512</v>
      </c>
      <c r="D793" s="244"/>
    </row>
    <row r="794" spans="1:4" x14ac:dyDescent="0.25">
      <c r="A794" s="458">
        <v>12.3</v>
      </c>
      <c r="B794" s="485" t="s">
        <v>701</v>
      </c>
      <c r="C794" s="500">
        <v>480519</v>
      </c>
      <c r="D794" s="244"/>
    </row>
    <row r="795" spans="1:4" x14ac:dyDescent="0.25">
      <c r="A795" s="458">
        <v>12.3</v>
      </c>
      <c r="B795" s="485" t="s">
        <v>701</v>
      </c>
      <c r="C795" s="500">
        <v>480524</v>
      </c>
      <c r="D795" s="244"/>
    </row>
    <row r="796" spans="1:4" x14ac:dyDescent="0.25">
      <c r="A796" s="458">
        <v>12.3</v>
      </c>
      <c r="B796" s="485" t="s">
        <v>701</v>
      </c>
      <c r="C796" s="500">
        <v>480525</v>
      </c>
      <c r="D796" s="244"/>
    </row>
    <row r="797" spans="1:4" x14ac:dyDescent="0.25">
      <c r="A797" s="458">
        <v>12.3</v>
      </c>
      <c r="B797" s="485" t="s">
        <v>701</v>
      </c>
      <c r="C797" s="500">
        <v>480530</v>
      </c>
      <c r="D797" s="244"/>
    </row>
    <row r="798" spans="1:4" x14ac:dyDescent="0.25">
      <c r="A798" s="458">
        <v>12.3</v>
      </c>
      <c r="B798" s="485" t="s">
        <v>701</v>
      </c>
      <c r="C798" s="500">
        <v>480591</v>
      </c>
      <c r="D798" s="244"/>
    </row>
    <row r="799" spans="1:4" x14ac:dyDescent="0.25">
      <c r="A799" s="458">
        <v>12.3</v>
      </c>
      <c r="B799" s="485" t="s">
        <v>701</v>
      </c>
      <c r="C799" s="500">
        <v>480592</v>
      </c>
      <c r="D799" s="244"/>
    </row>
    <row r="800" spans="1:4" x14ac:dyDescent="0.25">
      <c r="A800" s="458">
        <v>12.3</v>
      </c>
      <c r="B800" s="485" t="s">
        <v>701</v>
      </c>
      <c r="C800" s="500">
        <v>480593</v>
      </c>
      <c r="D800" s="244"/>
    </row>
    <row r="801" spans="1:4" x14ac:dyDescent="0.25">
      <c r="A801" s="458">
        <v>12.3</v>
      </c>
      <c r="B801" s="485" t="s">
        <v>701</v>
      </c>
      <c r="C801" s="500">
        <v>480610</v>
      </c>
      <c r="D801" s="244"/>
    </row>
    <row r="802" spans="1:4" x14ac:dyDescent="0.25">
      <c r="A802" s="458">
        <v>12.3</v>
      </c>
      <c r="B802" s="485" t="s">
        <v>701</v>
      </c>
      <c r="C802" s="500">
        <v>480620</v>
      </c>
      <c r="D802" s="244"/>
    </row>
    <row r="803" spans="1:4" x14ac:dyDescent="0.25">
      <c r="A803" s="458">
        <v>12.3</v>
      </c>
      <c r="B803" s="485" t="s">
        <v>701</v>
      </c>
      <c r="C803" s="500">
        <v>480640</v>
      </c>
      <c r="D803" s="244"/>
    </row>
    <row r="804" spans="1:4" x14ac:dyDescent="0.25">
      <c r="A804" s="458">
        <v>12.3</v>
      </c>
      <c r="B804" s="485" t="s">
        <v>701</v>
      </c>
      <c r="C804" s="500">
        <v>4808</v>
      </c>
      <c r="D804" s="244"/>
    </row>
    <row r="805" spans="1:4" x14ac:dyDescent="0.25">
      <c r="A805" s="458">
        <v>12.3</v>
      </c>
      <c r="B805" s="485" t="s">
        <v>701</v>
      </c>
      <c r="C805" s="500">
        <v>481031</v>
      </c>
      <c r="D805" s="244"/>
    </row>
    <row r="806" spans="1:4" x14ac:dyDescent="0.25">
      <c r="A806" s="458">
        <v>12.3</v>
      </c>
      <c r="B806" s="485" t="s">
        <v>701</v>
      </c>
      <c r="C806" s="500">
        <v>481032</v>
      </c>
      <c r="D806" s="244"/>
    </row>
    <row r="807" spans="1:4" x14ac:dyDescent="0.25">
      <c r="A807" s="458">
        <v>12.3</v>
      </c>
      <c r="B807" s="485" t="s">
        <v>701</v>
      </c>
      <c r="C807" s="500">
        <v>481039</v>
      </c>
      <c r="D807" s="244"/>
    </row>
    <row r="808" spans="1:4" x14ac:dyDescent="0.25">
      <c r="A808" s="458">
        <v>12.3</v>
      </c>
      <c r="B808" s="485" t="s">
        <v>701</v>
      </c>
      <c r="C808" s="500">
        <v>481092</v>
      </c>
      <c r="D808" s="244"/>
    </row>
    <row r="809" spans="1:4" x14ac:dyDescent="0.25">
      <c r="A809" s="458">
        <v>12.3</v>
      </c>
      <c r="B809" s="485" t="s">
        <v>701</v>
      </c>
      <c r="C809" s="500">
        <v>481099</v>
      </c>
      <c r="D809" s="244"/>
    </row>
    <row r="810" spans="1:4" x14ac:dyDescent="0.25">
      <c r="A810" s="458">
        <v>12.3</v>
      </c>
      <c r="B810" s="485" t="s">
        <v>701</v>
      </c>
      <c r="C810" s="500">
        <v>481151</v>
      </c>
      <c r="D810" s="244"/>
    </row>
    <row r="811" spans="1:4" ht="15.75" thickBot="1" x14ac:dyDescent="0.3">
      <c r="A811" s="458">
        <v>12.3</v>
      </c>
      <c r="B811" s="485" t="s">
        <v>701</v>
      </c>
      <c r="C811" s="515">
        <v>481159</v>
      </c>
      <c r="D811" s="244"/>
    </row>
    <row r="812" spans="1:4" ht="15.75" thickTop="1" x14ac:dyDescent="0.25">
      <c r="A812" s="461" t="s">
        <v>156</v>
      </c>
      <c r="B812" s="488" t="s">
        <v>697</v>
      </c>
      <c r="C812" s="503">
        <v>480411</v>
      </c>
      <c r="D812" s="244"/>
    </row>
    <row r="813" spans="1:4" x14ac:dyDescent="0.25">
      <c r="A813" s="458" t="s">
        <v>156</v>
      </c>
      <c r="B813" s="485" t="s">
        <v>697</v>
      </c>
      <c r="C813" s="340">
        <v>480419</v>
      </c>
      <c r="D813" s="244"/>
    </row>
    <row r="814" spans="1:4" x14ac:dyDescent="0.25">
      <c r="A814" s="458" t="s">
        <v>156</v>
      </c>
      <c r="B814" s="485" t="s">
        <v>697</v>
      </c>
      <c r="C814" s="340">
        <v>480511</v>
      </c>
      <c r="D814" s="244"/>
    </row>
    <row r="815" spans="1:4" x14ac:dyDescent="0.25">
      <c r="A815" s="458" t="s">
        <v>156</v>
      </c>
      <c r="B815" s="485" t="s">
        <v>697</v>
      </c>
      <c r="C815" s="340">
        <v>480512</v>
      </c>
      <c r="D815" s="244"/>
    </row>
    <row r="816" spans="1:4" x14ac:dyDescent="0.25">
      <c r="A816" s="458" t="s">
        <v>156</v>
      </c>
      <c r="B816" s="485" t="s">
        <v>697</v>
      </c>
      <c r="C816" s="340">
        <v>480519</v>
      </c>
      <c r="D816" s="244"/>
    </row>
    <row r="817" spans="1:4" x14ac:dyDescent="0.25">
      <c r="A817" s="458" t="s">
        <v>156</v>
      </c>
      <c r="B817" s="485" t="s">
        <v>697</v>
      </c>
      <c r="C817" s="340">
        <v>480524</v>
      </c>
      <c r="D817" s="244"/>
    </row>
    <row r="818" spans="1:4" x14ac:dyDescent="0.25">
      <c r="A818" s="458" t="s">
        <v>156</v>
      </c>
      <c r="B818" s="485" t="s">
        <v>697</v>
      </c>
      <c r="C818" s="340">
        <v>480525</v>
      </c>
      <c r="D818" s="244"/>
    </row>
    <row r="819" spans="1:4" x14ac:dyDescent="0.25">
      <c r="A819" s="458" t="s">
        <v>156</v>
      </c>
      <c r="B819" s="485" t="s">
        <v>697</v>
      </c>
      <c r="C819" s="507">
        <v>480591</v>
      </c>
      <c r="D819" s="244"/>
    </row>
    <row r="820" spans="1:4" x14ac:dyDescent="0.25">
      <c r="A820" s="449" t="s">
        <v>156</v>
      </c>
      <c r="B820" s="478" t="s">
        <v>699</v>
      </c>
      <c r="C820" s="506">
        <v>480411</v>
      </c>
      <c r="D820" s="244"/>
    </row>
    <row r="821" spans="1:4" x14ac:dyDescent="0.25">
      <c r="A821" s="450" t="s">
        <v>156</v>
      </c>
      <c r="B821" s="479" t="s">
        <v>699</v>
      </c>
      <c r="C821" s="509">
        <v>480419</v>
      </c>
      <c r="D821" s="244"/>
    </row>
    <row r="822" spans="1:4" x14ac:dyDescent="0.25">
      <c r="A822" s="450" t="s">
        <v>156</v>
      </c>
      <c r="B822" s="479" t="s">
        <v>699</v>
      </c>
      <c r="C822" s="509">
        <v>480511</v>
      </c>
      <c r="D822" s="244"/>
    </row>
    <row r="823" spans="1:4" x14ac:dyDescent="0.25">
      <c r="A823" s="450" t="s">
        <v>156</v>
      </c>
      <c r="B823" s="479" t="s">
        <v>699</v>
      </c>
      <c r="C823" s="509">
        <v>480512</v>
      </c>
      <c r="D823" s="244"/>
    </row>
    <row r="824" spans="1:4" x14ac:dyDescent="0.25">
      <c r="A824" s="450" t="s">
        <v>156</v>
      </c>
      <c r="B824" s="479" t="s">
        <v>699</v>
      </c>
      <c r="C824" s="509">
        <v>480519</v>
      </c>
      <c r="D824" s="244"/>
    </row>
    <row r="825" spans="1:4" x14ac:dyDescent="0.25">
      <c r="A825" s="450" t="s">
        <v>156</v>
      </c>
      <c r="B825" s="479" t="s">
        <v>699</v>
      </c>
      <c r="C825" s="509">
        <v>480524</v>
      </c>
      <c r="D825" s="244"/>
    </row>
    <row r="826" spans="1:4" x14ac:dyDescent="0.25">
      <c r="A826" s="450" t="s">
        <v>156</v>
      </c>
      <c r="B826" s="479" t="s">
        <v>699</v>
      </c>
      <c r="C826" s="509">
        <v>480525</v>
      </c>
      <c r="D826" s="244"/>
    </row>
    <row r="827" spans="1:4" x14ac:dyDescent="0.25">
      <c r="A827" s="450" t="s">
        <v>156</v>
      </c>
      <c r="B827" s="479" t="s">
        <v>699</v>
      </c>
      <c r="C827" s="509">
        <v>480591</v>
      </c>
      <c r="D827" s="244"/>
    </row>
    <row r="828" spans="1:4" x14ac:dyDescent="0.25">
      <c r="A828" s="450" t="s">
        <v>156</v>
      </c>
      <c r="B828" s="479" t="s">
        <v>700</v>
      </c>
      <c r="C828" s="509">
        <v>480411</v>
      </c>
      <c r="D828" s="244"/>
    </row>
    <row r="829" spans="1:4" x14ac:dyDescent="0.25">
      <c r="A829" s="450" t="s">
        <v>156</v>
      </c>
      <c r="B829" s="479" t="s">
        <v>700</v>
      </c>
      <c r="C829" s="509">
        <v>480419</v>
      </c>
      <c r="D829" s="244"/>
    </row>
    <row r="830" spans="1:4" x14ac:dyDescent="0.25">
      <c r="A830" s="450" t="s">
        <v>156</v>
      </c>
      <c r="B830" s="479" t="s">
        <v>700</v>
      </c>
      <c r="C830" s="509">
        <v>480511</v>
      </c>
      <c r="D830" s="244"/>
    </row>
    <row r="831" spans="1:4" x14ac:dyDescent="0.25">
      <c r="A831" s="450" t="s">
        <v>156</v>
      </c>
      <c r="B831" s="479" t="s">
        <v>700</v>
      </c>
      <c r="C831" s="509">
        <v>480512</v>
      </c>
      <c r="D831" s="244"/>
    </row>
    <row r="832" spans="1:4" x14ac:dyDescent="0.25">
      <c r="A832" s="450" t="s">
        <v>156</v>
      </c>
      <c r="B832" s="479" t="s">
        <v>700</v>
      </c>
      <c r="C832" s="509">
        <v>480519</v>
      </c>
      <c r="D832" s="244"/>
    </row>
    <row r="833" spans="1:4" x14ac:dyDescent="0.25">
      <c r="A833" s="450" t="s">
        <v>156</v>
      </c>
      <c r="B833" s="479" t="s">
        <v>700</v>
      </c>
      <c r="C833" s="509">
        <v>480524</v>
      </c>
      <c r="D833" s="244"/>
    </row>
    <row r="834" spans="1:4" x14ac:dyDescent="0.25">
      <c r="A834" s="450" t="s">
        <v>156</v>
      </c>
      <c r="B834" s="479" t="s">
        <v>700</v>
      </c>
      <c r="C834" s="509">
        <v>480525</v>
      </c>
      <c r="D834" s="244"/>
    </row>
    <row r="835" spans="1:4" x14ac:dyDescent="0.25">
      <c r="A835" s="457" t="s">
        <v>156</v>
      </c>
      <c r="B835" s="484" t="s">
        <v>700</v>
      </c>
      <c r="C835" s="348">
        <v>480591</v>
      </c>
      <c r="D835" s="244"/>
    </row>
    <row r="836" spans="1:4" x14ac:dyDescent="0.25">
      <c r="A836" s="450" t="s">
        <v>156</v>
      </c>
      <c r="B836" s="484" t="s">
        <v>700</v>
      </c>
      <c r="C836" s="348">
        <v>480411</v>
      </c>
      <c r="D836" s="244"/>
    </row>
    <row r="837" spans="1:4" x14ac:dyDescent="0.25">
      <c r="A837" s="457" t="s">
        <v>156</v>
      </c>
      <c r="B837" s="484" t="s">
        <v>700</v>
      </c>
      <c r="C837" s="348">
        <v>480419</v>
      </c>
      <c r="D837" s="244"/>
    </row>
    <row r="838" spans="1:4" x14ac:dyDescent="0.25">
      <c r="A838" s="450" t="s">
        <v>156</v>
      </c>
      <c r="B838" s="484" t="s">
        <v>700</v>
      </c>
      <c r="C838" s="348">
        <v>480511</v>
      </c>
      <c r="D838" s="244"/>
    </row>
    <row r="839" spans="1:4" x14ac:dyDescent="0.25">
      <c r="A839" s="457" t="s">
        <v>156</v>
      </c>
      <c r="B839" s="484" t="s">
        <v>700</v>
      </c>
      <c r="C839" s="348">
        <v>480512</v>
      </c>
      <c r="D839" s="244"/>
    </row>
    <row r="840" spans="1:4" x14ac:dyDescent="0.25">
      <c r="A840" s="450" t="s">
        <v>156</v>
      </c>
      <c r="B840" s="484" t="s">
        <v>700</v>
      </c>
      <c r="C840" s="348">
        <v>480519</v>
      </c>
      <c r="D840" s="244"/>
    </row>
    <row r="841" spans="1:4" x14ac:dyDescent="0.25">
      <c r="A841" s="457" t="s">
        <v>156</v>
      </c>
      <c r="B841" s="484" t="s">
        <v>700</v>
      </c>
      <c r="C841" s="348">
        <v>480524</v>
      </c>
      <c r="D841" s="244"/>
    </row>
    <row r="842" spans="1:4" x14ac:dyDescent="0.25">
      <c r="A842" s="450" t="s">
        <v>156</v>
      </c>
      <c r="B842" s="484" t="s">
        <v>700</v>
      </c>
      <c r="C842" s="348">
        <v>480525</v>
      </c>
      <c r="D842" s="244"/>
    </row>
    <row r="843" spans="1:4" ht="15.75" thickBot="1" x14ac:dyDescent="0.3">
      <c r="A843" s="457" t="s">
        <v>156</v>
      </c>
      <c r="B843" s="486" t="s">
        <v>700</v>
      </c>
      <c r="C843" s="508">
        <v>480591</v>
      </c>
      <c r="D843" s="244"/>
    </row>
    <row r="844" spans="1:4" ht="15.75" thickTop="1" x14ac:dyDescent="0.25">
      <c r="A844" s="461" t="s">
        <v>158</v>
      </c>
      <c r="B844" s="488" t="s">
        <v>697</v>
      </c>
      <c r="C844" s="503">
        <v>480442</v>
      </c>
      <c r="D844" s="244"/>
    </row>
    <row r="845" spans="1:4" x14ac:dyDescent="0.25">
      <c r="A845" s="458" t="s">
        <v>158</v>
      </c>
      <c r="B845" s="485" t="s">
        <v>697</v>
      </c>
      <c r="C845" s="340">
        <v>480449</v>
      </c>
      <c r="D845" s="244"/>
    </row>
    <row r="846" spans="1:4" x14ac:dyDescent="0.25">
      <c r="A846" s="458" t="s">
        <v>158</v>
      </c>
      <c r="B846" s="485" t="s">
        <v>697</v>
      </c>
      <c r="C846" s="340">
        <v>480451</v>
      </c>
      <c r="D846" s="244"/>
    </row>
    <row r="847" spans="1:4" x14ac:dyDescent="0.25">
      <c r="A847" s="458" t="s">
        <v>158</v>
      </c>
      <c r="B847" s="485" t="s">
        <v>697</v>
      </c>
      <c r="C847" s="340">
        <v>480452</v>
      </c>
      <c r="D847" s="244"/>
    </row>
    <row r="848" spans="1:4" x14ac:dyDescent="0.25">
      <c r="A848" s="458" t="s">
        <v>158</v>
      </c>
      <c r="B848" s="485" t="s">
        <v>697</v>
      </c>
      <c r="C848" s="340">
        <v>480459</v>
      </c>
      <c r="D848" s="244"/>
    </row>
    <row r="849" spans="1:4" x14ac:dyDescent="0.25">
      <c r="A849" s="458" t="s">
        <v>158</v>
      </c>
      <c r="B849" s="485" t="s">
        <v>697</v>
      </c>
      <c r="C849" s="340">
        <v>480592</v>
      </c>
      <c r="D849" s="244"/>
    </row>
    <row r="850" spans="1:4" x14ac:dyDescent="0.25">
      <c r="A850" s="458" t="s">
        <v>158</v>
      </c>
      <c r="B850" s="485" t="s">
        <v>697</v>
      </c>
      <c r="C850" s="340">
        <v>481032</v>
      </c>
      <c r="D850" s="244"/>
    </row>
    <row r="851" spans="1:4" x14ac:dyDescent="0.25">
      <c r="A851" s="458" t="s">
        <v>158</v>
      </c>
      <c r="B851" s="485" t="s">
        <v>697</v>
      </c>
      <c r="C851" s="340">
        <v>481039</v>
      </c>
      <c r="D851" s="244"/>
    </row>
    <row r="852" spans="1:4" x14ac:dyDescent="0.25">
      <c r="A852" s="458" t="s">
        <v>158</v>
      </c>
      <c r="B852" s="485" t="s">
        <v>697</v>
      </c>
      <c r="C852" s="340">
        <v>481092</v>
      </c>
      <c r="D852" s="244"/>
    </row>
    <row r="853" spans="1:4" x14ac:dyDescent="0.25">
      <c r="A853" s="458" t="s">
        <v>158</v>
      </c>
      <c r="B853" s="485" t="s">
        <v>697</v>
      </c>
      <c r="C853" s="340">
        <v>481151</v>
      </c>
      <c r="D853" s="244"/>
    </row>
    <row r="854" spans="1:4" x14ac:dyDescent="0.25">
      <c r="A854" s="458" t="s">
        <v>158</v>
      </c>
      <c r="B854" s="485" t="s">
        <v>697</v>
      </c>
      <c r="C854" s="507">
        <v>481159</v>
      </c>
      <c r="D854" s="244"/>
    </row>
    <row r="855" spans="1:4" x14ac:dyDescent="0.25">
      <c r="A855" s="449" t="s">
        <v>158</v>
      </c>
      <c r="B855" s="478" t="s">
        <v>699</v>
      </c>
      <c r="C855" s="506">
        <v>480442</v>
      </c>
      <c r="D855" s="244"/>
    </row>
    <row r="856" spans="1:4" x14ac:dyDescent="0.25">
      <c r="A856" s="450" t="s">
        <v>158</v>
      </c>
      <c r="B856" s="479" t="s">
        <v>699</v>
      </c>
      <c r="C856" s="509">
        <v>480449</v>
      </c>
      <c r="D856" s="244"/>
    </row>
    <row r="857" spans="1:4" x14ac:dyDescent="0.25">
      <c r="A857" s="450" t="s">
        <v>158</v>
      </c>
      <c r="B857" s="479" t="s">
        <v>699</v>
      </c>
      <c r="C857" s="509">
        <v>480451</v>
      </c>
      <c r="D857" s="244"/>
    </row>
    <row r="858" spans="1:4" x14ac:dyDescent="0.25">
      <c r="A858" s="450" t="s">
        <v>158</v>
      </c>
      <c r="B858" s="479" t="s">
        <v>699</v>
      </c>
      <c r="C858" s="509">
        <v>480452</v>
      </c>
      <c r="D858" s="244"/>
    </row>
    <row r="859" spans="1:4" x14ac:dyDescent="0.25">
      <c r="A859" s="450" t="s">
        <v>158</v>
      </c>
      <c r="B859" s="479" t="s">
        <v>699</v>
      </c>
      <c r="C859" s="509">
        <v>480459</v>
      </c>
      <c r="D859" s="244"/>
    </row>
    <row r="860" spans="1:4" x14ac:dyDescent="0.25">
      <c r="A860" s="450" t="s">
        <v>158</v>
      </c>
      <c r="B860" s="479" t="s">
        <v>699</v>
      </c>
      <c r="C860" s="509">
        <v>480592</v>
      </c>
      <c r="D860" s="244"/>
    </row>
    <row r="861" spans="1:4" x14ac:dyDescent="0.25">
      <c r="A861" s="450" t="s">
        <v>158</v>
      </c>
      <c r="B861" s="479" t="s">
        <v>699</v>
      </c>
      <c r="C861" s="509">
        <v>481032</v>
      </c>
      <c r="D861" s="244"/>
    </row>
    <row r="862" spans="1:4" x14ac:dyDescent="0.25">
      <c r="A862" s="450" t="s">
        <v>158</v>
      </c>
      <c r="B862" s="479" t="s">
        <v>699</v>
      </c>
      <c r="C862" s="509">
        <v>481039</v>
      </c>
      <c r="D862" s="244"/>
    </row>
    <row r="863" spans="1:4" x14ac:dyDescent="0.25">
      <c r="A863" s="450" t="s">
        <v>158</v>
      </c>
      <c r="B863" s="479" t="s">
        <v>699</v>
      </c>
      <c r="C863" s="509">
        <v>481092</v>
      </c>
      <c r="D863" s="244"/>
    </row>
    <row r="864" spans="1:4" x14ac:dyDescent="0.25">
      <c r="A864" s="450" t="s">
        <v>158</v>
      </c>
      <c r="B864" s="479" t="s">
        <v>699</v>
      </c>
      <c r="C864" s="509">
        <v>481151</v>
      </c>
      <c r="D864" s="244"/>
    </row>
    <row r="865" spans="1:4" x14ac:dyDescent="0.25">
      <c r="A865" s="450" t="s">
        <v>158</v>
      </c>
      <c r="B865" s="479" t="s">
        <v>699</v>
      </c>
      <c r="C865" s="509">
        <v>481159</v>
      </c>
      <c r="D865" s="244"/>
    </row>
    <row r="866" spans="1:4" x14ac:dyDescent="0.25">
      <c r="A866" s="450" t="s">
        <v>158</v>
      </c>
      <c r="B866" s="479" t="s">
        <v>700</v>
      </c>
      <c r="C866" s="509">
        <v>480442</v>
      </c>
      <c r="D866" s="244"/>
    </row>
    <row r="867" spans="1:4" x14ac:dyDescent="0.25">
      <c r="A867" s="450" t="s">
        <v>158</v>
      </c>
      <c r="B867" s="479" t="s">
        <v>700</v>
      </c>
      <c r="C867" s="509">
        <v>480449</v>
      </c>
      <c r="D867" s="244"/>
    </row>
    <row r="868" spans="1:4" x14ac:dyDescent="0.25">
      <c r="A868" s="450" t="s">
        <v>158</v>
      </c>
      <c r="B868" s="479" t="s">
        <v>700</v>
      </c>
      <c r="C868" s="509">
        <v>480451</v>
      </c>
      <c r="D868" s="244"/>
    </row>
    <row r="869" spans="1:4" x14ac:dyDescent="0.25">
      <c r="A869" s="450" t="s">
        <v>158</v>
      </c>
      <c r="B869" s="479" t="s">
        <v>700</v>
      </c>
      <c r="C869" s="509">
        <v>480452</v>
      </c>
      <c r="D869" s="244"/>
    </row>
    <row r="870" spans="1:4" x14ac:dyDescent="0.25">
      <c r="A870" s="450" t="s">
        <v>158</v>
      </c>
      <c r="B870" s="479" t="s">
        <v>700</v>
      </c>
      <c r="C870" s="509">
        <v>480459</v>
      </c>
      <c r="D870" s="244"/>
    </row>
    <row r="871" spans="1:4" x14ac:dyDescent="0.25">
      <c r="A871" s="450" t="s">
        <v>158</v>
      </c>
      <c r="B871" s="479" t="s">
        <v>700</v>
      </c>
      <c r="C871" s="509">
        <v>480592</v>
      </c>
      <c r="D871" s="244"/>
    </row>
    <row r="872" spans="1:4" x14ac:dyDescent="0.25">
      <c r="A872" s="450" t="s">
        <v>158</v>
      </c>
      <c r="B872" s="479" t="s">
        <v>700</v>
      </c>
      <c r="C872" s="509">
        <v>481032</v>
      </c>
      <c r="D872" s="244"/>
    </row>
    <row r="873" spans="1:4" x14ac:dyDescent="0.25">
      <c r="A873" s="450" t="s">
        <v>158</v>
      </c>
      <c r="B873" s="479" t="s">
        <v>700</v>
      </c>
      <c r="C873" s="509">
        <v>481039</v>
      </c>
      <c r="D873" s="244"/>
    </row>
    <row r="874" spans="1:4" x14ac:dyDescent="0.25">
      <c r="A874" s="450" t="s">
        <v>158</v>
      </c>
      <c r="B874" s="479" t="s">
        <v>700</v>
      </c>
      <c r="C874" s="509">
        <v>481092</v>
      </c>
      <c r="D874" s="244"/>
    </row>
    <row r="875" spans="1:4" x14ac:dyDescent="0.25">
      <c r="A875" s="450" t="s">
        <v>158</v>
      </c>
      <c r="B875" s="479" t="s">
        <v>700</v>
      </c>
      <c r="C875" s="509">
        <v>481151</v>
      </c>
      <c r="D875" s="244"/>
    </row>
    <row r="876" spans="1:4" x14ac:dyDescent="0.25">
      <c r="A876" s="457" t="s">
        <v>158</v>
      </c>
      <c r="B876" s="484" t="s">
        <v>700</v>
      </c>
      <c r="C876" s="348">
        <v>481159</v>
      </c>
      <c r="D876" s="244"/>
    </row>
    <row r="877" spans="1:4" x14ac:dyDescent="0.25">
      <c r="A877" s="450" t="s">
        <v>158</v>
      </c>
      <c r="B877" s="484" t="s">
        <v>701</v>
      </c>
      <c r="C877" s="348">
        <v>480442</v>
      </c>
      <c r="D877" s="244"/>
    </row>
    <row r="878" spans="1:4" x14ac:dyDescent="0.25">
      <c r="A878" s="457" t="s">
        <v>158</v>
      </c>
      <c r="B878" s="484" t="s">
        <v>701</v>
      </c>
      <c r="C878" s="348">
        <v>480449</v>
      </c>
      <c r="D878" s="244"/>
    </row>
    <row r="879" spans="1:4" x14ac:dyDescent="0.25">
      <c r="A879" s="450" t="s">
        <v>158</v>
      </c>
      <c r="B879" s="484" t="s">
        <v>701</v>
      </c>
      <c r="C879" s="348">
        <v>480451</v>
      </c>
      <c r="D879" s="244"/>
    </row>
    <row r="880" spans="1:4" x14ac:dyDescent="0.25">
      <c r="A880" s="457" t="s">
        <v>158</v>
      </c>
      <c r="B880" s="484" t="s">
        <v>701</v>
      </c>
      <c r="C880" s="348">
        <v>480452</v>
      </c>
      <c r="D880" s="244"/>
    </row>
    <row r="881" spans="1:4" x14ac:dyDescent="0.25">
      <c r="A881" s="450" t="s">
        <v>158</v>
      </c>
      <c r="B881" s="484" t="s">
        <v>701</v>
      </c>
      <c r="C881" s="348">
        <v>480459</v>
      </c>
      <c r="D881" s="244"/>
    </row>
    <row r="882" spans="1:4" x14ac:dyDescent="0.25">
      <c r="A882" s="457" t="s">
        <v>158</v>
      </c>
      <c r="B882" s="484" t="s">
        <v>701</v>
      </c>
      <c r="C882" s="348">
        <v>480592</v>
      </c>
      <c r="D882" s="244"/>
    </row>
    <row r="883" spans="1:4" x14ac:dyDescent="0.25">
      <c r="A883" s="450" t="s">
        <v>158</v>
      </c>
      <c r="B883" s="484" t="s">
        <v>701</v>
      </c>
      <c r="C883" s="348">
        <v>481032</v>
      </c>
      <c r="D883" s="244"/>
    </row>
    <row r="884" spans="1:4" x14ac:dyDescent="0.25">
      <c r="A884" s="457" t="s">
        <v>158</v>
      </c>
      <c r="B884" s="484" t="s">
        <v>701</v>
      </c>
      <c r="C884" s="348">
        <v>481039</v>
      </c>
      <c r="D884" s="244"/>
    </row>
    <row r="885" spans="1:4" x14ac:dyDescent="0.25">
      <c r="A885" s="450" t="s">
        <v>158</v>
      </c>
      <c r="B885" s="484" t="s">
        <v>701</v>
      </c>
      <c r="C885" s="348">
        <v>481092</v>
      </c>
      <c r="D885" s="244"/>
    </row>
    <row r="886" spans="1:4" x14ac:dyDescent="0.25">
      <c r="A886" s="457" t="s">
        <v>158</v>
      </c>
      <c r="B886" s="484" t="s">
        <v>701</v>
      </c>
      <c r="C886" s="348">
        <v>481151</v>
      </c>
      <c r="D886" s="244"/>
    </row>
    <row r="887" spans="1:4" ht="15.75" thickBot="1" x14ac:dyDescent="0.3">
      <c r="A887" s="450" t="s">
        <v>158</v>
      </c>
      <c r="B887" s="484" t="s">
        <v>701</v>
      </c>
      <c r="C887" s="508">
        <v>481159</v>
      </c>
      <c r="D887" s="244"/>
    </row>
    <row r="888" spans="1:4" ht="15.75" thickTop="1" x14ac:dyDescent="0.25">
      <c r="A888" s="461" t="s">
        <v>160</v>
      </c>
      <c r="B888" s="488" t="s">
        <v>697</v>
      </c>
      <c r="C888" s="510">
        <v>480421</v>
      </c>
      <c r="D888" s="244"/>
    </row>
    <row r="889" spans="1:4" x14ac:dyDescent="0.25">
      <c r="A889" s="458" t="s">
        <v>160</v>
      </c>
      <c r="B889" s="485" t="s">
        <v>697</v>
      </c>
      <c r="C889" s="507" t="s">
        <v>788</v>
      </c>
      <c r="D889" s="244"/>
    </row>
    <row r="890" spans="1:4" x14ac:dyDescent="0.25">
      <c r="A890" s="458" t="s">
        <v>160</v>
      </c>
      <c r="B890" s="485" t="s">
        <v>697</v>
      </c>
      <c r="C890" s="507" t="s">
        <v>789</v>
      </c>
      <c r="D890" s="244"/>
    </row>
    <row r="891" spans="1:4" x14ac:dyDescent="0.25">
      <c r="A891" s="458" t="s">
        <v>160</v>
      </c>
      <c r="B891" s="485" t="s">
        <v>697</v>
      </c>
      <c r="C891" s="507">
        <v>480439</v>
      </c>
      <c r="D891" s="244"/>
    </row>
    <row r="892" spans="1:4" x14ac:dyDescent="0.25">
      <c r="A892" s="458" t="s">
        <v>160</v>
      </c>
      <c r="B892" s="485" t="s">
        <v>697</v>
      </c>
      <c r="C892" s="340">
        <v>480530</v>
      </c>
      <c r="D892" s="244"/>
    </row>
    <row r="893" spans="1:4" x14ac:dyDescent="0.25">
      <c r="A893" s="458" t="s">
        <v>160</v>
      </c>
      <c r="B893" s="485" t="s">
        <v>697</v>
      </c>
      <c r="C893" s="340">
        <v>480610</v>
      </c>
      <c r="D893" s="244"/>
    </row>
    <row r="894" spans="1:4" x14ac:dyDescent="0.25">
      <c r="A894" s="458" t="s">
        <v>160</v>
      </c>
      <c r="B894" s="485" t="s">
        <v>697</v>
      </c>
      <c r="C894" s="340">
        <v>480620</v>
      </c>
      <c r="D894" s="244"/>
    </row>
    <row r="895" spans="1:4" x14ac:dyDescent="0.25">
      <c r="A895" s="458" t="s">
        <v>160</v>
      </c>
      <c r="B895" s="485" t="s">
        <v>697</v>
      </c>
      <c r="C895" s="340">
        <v>480640</v>
      </c>
      <c r="D895" s="244"/>
    </row>
    <row r="896" spans="1:4" x14ac:dyDescent="0.25">
      <c r="A896" s="458" t="s">
        <v>160</v>
      </c>
      <c r="B896" s="485" t="s">
        <v>697</v>
      </c>
      <c r="C896" s="340">
        <v>4808</v>
      </c>
      <c r="D896" s="244"/>
    </row>
    <row r="897" spans="1:4" x14ac:dyDescent="0.25">
      <c r="A897" s="458" t="s">
        <v>160</v>
      </c>
      <c r="B897" s="485" t="s">
        <v>697</v>
      </c>
      <c r="C897" s="340">
        <v>481031</v>
      </c>
      <c r="D897" s="244"/>
    </row>
    <row r="898" spans="1:4" x14ac:dyDescent="0.25">
      <c r="A898" s="458" t="s">
        <v>160</v>
      </c>
      <c r="B898" s="485" t="s">
        <v>697</v>
      </c>
      <c r="C898" s="340">
        <v>481099</v>
      </c>
      <c r="D898" s="244"/>
    </row>
    <row r="899" spans="1:4" x14ac:dyDescent="0.25">
      <c r="A899" s="449" t="s">
        <v>160</v>
      </c>
      <c r="B899" s="478" t="s">
        <v>699</v>
      </c>
      <c r="C899" s="506">
        <v>480421</v>
      </c>
      <c r="D899" s="244"/>
    </row>
    <row r="900" spans="1:4" x14ac:dyDescent="0.25">
      <c r="A900" s="450" t="s">
        <v>160</v>
      </c>
      <c r="B900" s="479" t="s">
        <v>699</v>
      </c>
      <c r="C900" s="509">
        <v>480429</v>
      </c>
      <c r="D900" s="244"/>
    </row>
    <row r="901" spans="1:4" x14ac:dyDescent="0.25">
      <c r="A901" s="450" t="s">
        <v>160</v>
      </c>
      <c r="B901" s="479" t="s">
        <v>699</v>
      </c>
      <c r="C901" s="509">
        <v>480431</v>
      </c>
      <c r="D901" s="244"/>
    </row>
    <row r="902" spans="1:4" x14ac:dyDescent="0.25">
      <c r="A902" s="450" t="s">
        <v>160</v>
      </c>
      <c r="B902" s="479" t="s">
        <v>699</v>
      </c>
      <c r="C902" s="509">
        <v>480439</v>
      </c>
      <c r="D902" s="244"/>
    </row>
    <row r="903" spans="1:4" x14ac:dyDescent="0.25">
      <c r="A903" s="450" t="s">
        <v>160</v>
      </c>
      <c r="B903" s="479" t="s">
        <v>699</v>
      </c>
      <c r="C903" s="509">
        <v>480530</v>
      </c>
      <c r="D903" s="244"/>
    </row>
    <row r="904" spans="1:4" x14ac:dyDescent="0.25">
      <c r="A904" s="450" t="s">
        <v>160</v>
      </c>
      <c r="B904" s="479" t="s">
        <v>699</v>
      </c>
      <c r="C904" s="509">
        <v>480610</v>
      </c>
      <c r="D904" s="244"/>
    </row>
    <row r="905" spans="1:4" x14ac:dyDescent="0.25">
      <c r="A905" s="450" t="s">
        <v>160</v>
      </c>
      <c r="B905" s="479" t="s">
        <v>699</v>
      </c>
      <c r="C905" s="509">
        <v>480620</v>
      </c>
      <c r="D905" s="244"/>
    </row>
    <row r="906" spans="1:4" x14ac:dyDescent="0.25">
      <c r="A906" s="450" t="s">
        <v>160</v>
      </c>
      <c r="B906" s="479" t="s">
        <v>699</v>
      </c>
      <c r="C906" s="509">
        <v>480640</v>
      </c>
      <c r="D906" s="244"/>
    </row>
    <row r="907" spans="1:4" x14ac:dyDescent="0.25">
      <c r="A907" s="450" t="s">
        <v>160</v>
      </c>
      <c r="B907" s="479" t="s">
        <v>699</v>
      </c>
      <c r="C907" s="509">
        <v>4808</v>
      </c>
      <c r="D907" s="244"/>
    </row>
    <row r="908" spans="1:4" x14ac:dyDescent="0.25">
      <c r="A908" s="450" t="s">
        <v>160</v>
      </c>
      <c r="B908" s="479" t="s">
        <v>699</v>
      </c>
      <c r="C908" s="509">
        <v>481031</v>
      </c>
      <c r="D908" s="244"/>
    </row>
    <row r="909" spans="1:4" x14ac:dyDescent="0.25">
      <c r="A909" s="450" t="s">
        <v>160</v>
      </c>
      <c r="B909" s="479" t="s">
        <v>699</v>
      </c>
      <c r="C909" s="509">
        <v>481099</v>
      </c>
      <c r="D909" s="244"/>
    </row>
    <row r="910" spans="1:4" x14ac:dyDescent="0.25">
      <c r="A910" s="450" t="s">
        <v>160</v>
      </c>
      <c r="B910" s="479" t="s">
        <v>700</v>
      </c>
      <c r="C910" s="509">
        <v>480421</v>
      </c>
      <c r="D910" s="244"/>
    </row>
    <row r="911" spans="1:4" x14ac:dyDescent="0.25">
      <c r="A911" s="450" t="s">
        <v>160</v>
      </c>
      <c r="B911" s="479" t="s">
        <v>700</v>
      </c>
      <c r="C911" s="509">
        <v>480429</v>
      </c>
      <c r="D911" s="244"/>
    </row>
    <row r="912" spans="1:4" x14ac:dyDescent="0.25">
      <c r="A912" s="450" t="s">
        <v>160</v>
      </c>
      <c r="B912" s="479" t="s">
        <v>700</v>
      </c>
      <c r="C912" s="509">
        <v>480431</v>
      </c>
      <c r="D912" s="244"/>
    </row>
    <row r="913" spans="1:4" x14ac:dyDescent="0.25">
      <c r="A913" s="450" t="s">
        <v>160</v>
      </c>
      <c r="B913" s="479" t="s">
        <v>700</v>
      </c>
      <c r="C913" s="509">
        <v>480439</v>
      </c>
      <c r="D913" s="244"/>
    </row>
    <row r="914" spans="1:4" x14ac:dyDescent="0.25">
      <c r="A914" s="450" t="s">
        <v>160</v>
      </c>
      <c r="B914" s="479" t="s">
        <v>700</v>
      </c>
      <c r="C914" s="509">
        <v>480530</v>
      </c>
      <c r="D914" s="244"/>
    </row>
    <row r="915" spans="1:4" x14ac:dyDescent="0.25">
      <c r="A915" s="450" t="s">
        <v>160</v>
      </c>
      <c r="B915" s="479" t="s">
        <v>700</v>
      </c>
      <c r="C915" s="509">
        <v>480610</v>
      </c>
      <c r="D915" s="244"/>
    </row>
    <row r="916" spans="1:4" x14ac:dyDescent="0.25">
      <c r="A916" s="450" t="s">
        <v>160</v>
      </c>
      <c r="B916" s="479" t="s">
        <v>700</v>
      </c>
      <c r="C916" s="509">
        <v>480620</v>
      </c>
      <c r="D916" s="244"/>
    </row>
    <row r="917" spans="1:4" x14ac:dyDescent="0.25">
      <c r="A917" s="450" t="s">
        <v>160</v>
      </c>
      <c r="B917" s="479" t="s">
        <v>700</v>
      </c>
      <c r="C917" s="509">
        <v>480640</v>
      </c>
      <c r="D917" s="244"/>
    </row>
    <row r="918" spans="1:4" x14ac:dyDescent="0.25">
      <c r="A918" s="450" t="s">
        <v>160</v>
      </c>
      <c r="B918" s="479" t="s">
        <v>700</v>
      </c>
      <c r="C918" s="509">
        <v>4808</v>
      </c>
      <c r="D918" s="244"/>
    </row>
    <row r="919" spans="1:4" x14ac:dyDescent="0.25">
      <c r="A919" s="450" t="s">
        <v>160</v>
      </c>
      <c r="B919" s="479" t="s">
        <v>700</v>
      </c>
      <c r="C919" s="509">
        <v>481031</v>
      </c>
      <c r="D919" s="244"/>
    </row>
    <row r="920" spans="1:4" x14ac:dyDescent="0.25">
      <c r="A920" s="457" t="s">
        <v>160</v>
      </c>
      <c r="B920" s="484" t="s">
        <v>700</v>
      </c>
      <c r="C920" s="348">
        <v>481099</v>
      </c>
      <c r="D920" s="244"/>
    </row>
    <row r="921" spans="1:4" x14ac:dyDescent="0.25">
      <c r="A921" s="450" t="s">
        <v>160</v>
      </c>
      <c r="B921" s="484" t="s">
        <v>701</v>
      </c>
      <c r="C921" s="348">
        <v>480421</v>
      </c>
      <c r="D921" s="244"/>
    </row>
    <row r="922" spans="1:4" x14ac:dyDescent="0.25">
      <c r="A922" s="457" t="s">
        <v>160</v>
      </c>
      <c r="B922" s="484" t="s">
        <v>701</v>
      </c>
      <c r="C922" s="348">
        <v>480429</v>
      </c>
      <c r="D922" s="244"/>
    </row>
    <row r="923" spans="1:4" x14ac:dyDescent="0.25">
      <c r="A923" s="450" t="s">
        <v>160</v>
      </c>
      <c r="B923" s="484" t="s">
        <v>701</v>
      </c>
      <c r="C923" s="348">
        <v>480431</v>
      </c>
      <c r="D923" s="244"/>
    </row>
    <row r="924" spans="1:4" x14ac:dyDescent="0.25">
      <c r="A924" s="457" t="s">
        <v>160</v>
      </c>
      <c r="B924" s="484" t="s">
        <v>701</v>
      </c>
      <c r="C924" s="348">
        <v>480439</v>
      </c>
      <c r="D924" s="244"/>
    </row>
    <row r="925" spans="1:4" x14ac:dyDescent="0.25">
      <c r="A925" s="450" t="s">
        <v>160</v>
      </c>
      <c r="B925" s="484" t="s">
        <v>701</v>
      </c>
      <c r="C925" s="348">
        <v>480530</v>
      </c>
      <c r="D925" s="244"/>
    </row>
    <row r="926" spans="1:4" x14ac:dyDescent="0.25">
      <c r="A926" s="457" t="s">
        <v>160</v>
      </c>
      <c r="B926" s="484" t="s">
        <v>701</v>
      </c>
      <c r="C926" s="348">
        <v>480610</v>
      </c>
      <c r="D926" s="244"/>
    </row>
    <row r="927" spans="1:4" x14ac:dyDescent="0.25">
      <c r="A927" s="450" t="s">
        <v>160</v>
      </c>
      <c r="B927" s="484" t="s">
        <v>701</v>
      </c>
      <c r="C927" s="348">
        <v>480620</v>
      </c>
      <c r="D927" s="244"/>
    </row>
    <row r="928" spans="1:4" x14ac:dyDescent="0.25">
      <c r="A928" s="457" t="s">
        <v>160</v>
      </c>
      <c r="B928" s="484" t="s">
        <v>701</v>
      </c>
      <c r="C928" s="348">
        <v>480640</v>
      </c>
      <c r="D928" s="244"/>
    </row>
    <row r="929" spans="1:4" x14ac:dyDescent="0.25">
      <c r="A929" s="450" t="s">
        <v>160</v>
      </c>
      <c r="B929" s="484" t="s">
        <v>701</v>
      </c>
      <c r="C929" s="348">
        <v>4808</v>
      </c>
      <c r="D929" s="244"/>
    </row>
    <row r="930" spans="1:4" x14ac:dyDescent="0.25">
      <c r="A930" s="457" t="s">
        <v>160</v>
      </c>
      <c r="B930" s="484" t="s">
        <v>701</v>
      </c>
      <c r="C930" s="348">
        <v>481031</v>
      </c>
      <c r="D930" s="244"/>
    </row>
    <row r="931" spans="1:4" ht="15.75" thickBot="1" x14ac:dyDescent="0.3">
      <c r="A931" s="450" t="s">
        <v>160</v>
      </c>
      <c r="B931" s="484" t="s">
        <v>701</v>
      </c>
      <c r="C931" s="508">
        <v>481099</v>
      </c>
      <c r="D931" s="244"/>
    </row>
    <row r="932" spans="1:4" ht="15.75" thickTop="1" x14ac:dyDescent="0.25">
      <c r="A932" s="461" t="s">
        <v>162</v>
      </c>
      <c r="B932" s="488" t="s">
        <v>697</v>
      </c>
      <c r="C932" s="503">
        <v>480593</v>
      </c>
      <c r="D932" s="244"/>
    </row>
    <row r="933" spans="1:4" x14ac:dyDescent="0.25">
      <c r="A933" s="449" t="s">
        <v>162</v>
      </c>
      <c r="B933" s="478" t="s">
        <v>699</v>
      </c>
      <c r="C933" s="506" t="s">
        <v>790</v>
      </c>
      <c r="D933" s="244"/>
    </row>
    <row r="934" spans="1:4" x14ac:dyDescent="0.25">
      <c r="A934" s="458" t="s">
        <v>162</v>
      </c>
      <c r="B934" s="485" t="s">
        <v>700</v>
      </c>
      <c r="C934" s="507" t="s">
        <v>790</v>
      </c>
      <c r="D934" s="244"/>
    </row>
    <row r="935" spans="1:4" ht="15.75" thickBot="1" x14ac:dyDescent="0.3">
      <c r="A935" s="459" t="s">
        <v>162</v>
      </c>
      <c r="B935" s="486" t="s">
        <v>701</v>
      </c>
      <c r="C935" s="508" t="s">
        <v>790</v>
      </c>
      <c r="D935" s="244"/>
    </row>
    <row r="936" spans="1:4" ht="15.75" thickTop="1" x14ac:dyDescent="0.25">
      <c r="A936" s="461">
        <v>12.4</v>
      </c>
      <c r="B936" s="488" t="s">
        <v>697</v>
      </c>
      <c r="C936" s="503">
        <v>480240</v>
      </c>
      <c r="D936" s="244"/>
    </row>
    <row r="937" spans="1:4" x14ac:dyDescent="0.25">
      <c r="A937" s="458">
        <v>12.4</v>
      </c>
      <c r="B937" s="485" t="s">
        <v>697</v>
      </c>
      <c r="C937" s="340">
        <v>480441</v>
      </c>
      <c r="D937" s="244"/>
    </row>
    <row r="938" spans="1:4" x14ac:dyDescent="0.25">
      <c r="A938" s="458">
        <v>12.4</v>
      </c>
      <c r="B938" s="485" t="s">
        <v>697</v>
      </c>
      <c r="C938" s="340">
        <v>480540</v>
      </c>
      <c r="D938" s="244"/>
    </row>
    <row r="939" spans="1:4" x14ac:dyDescent="0.25">
      <c r="A939" s="458">
        <v>12.4</v>
      </c>
      <c r="B939" s="485" t="s">
        <v>697</v>
      </c>
      <c r="C939" s="340">
        <v>480550</v>
      </c>
      <c r="D939" s="244"/>
    </row>
    <row r="940" spans="1:4" x14ac:dyDescent="0.25">
      <c r="A940" s="458">
        <v>12.4</v>
      </c>
      <c r="B940" s="485" t="s">
        <v>697</v>
      </c>
      <c r="C940" s="340">
        <v>480630</v>
      </c>
      <c r="D940" s="244"/>
    </row>
    <row r="941" spans="1:4" x14ac:dyDescent="0.25">
      <c r="A941" s="458">
        <v>12.4</v>
      </c>
      <c r="B941" s="485" t="s">
        <v>697</v>
      </c>
      <c r="C941" s="340">
        <v>4812</v>
      </c>
      <c r="D941" s="244"/>
    </row>
    <row r="942" spans="1:4" x14ac:dyDescent="0.25">
      <c r="A942" s="458">
        <v>12.4</v>
      </c>
      <c r="B942" s="485" t="s">
        <v>697</v>
      </c>
      <c r="C942" s="340">
        <v>4813</v>
      </c>
      <c r="D942" s="244"/>
    </row>
    <row r="943" spans="1:4" x14ac:dyDescent="0.25">
      <c r="A943" s="449">
        <v>12.4</v>
      </c>
      <c r="B943" s="478" t="s">
        <v>699</v>
      </c>
      <c r="C943" s="506">
        <v>480240</v>
      </c>
      <c r="D943" s="244"/>
    </row>
    <row r="944" spans="1:4" x14ac:dyDescent="0.25">
      <c r="A944" s="450">
        <v>12.4</v>
      </c>
      <c r="B944" s="479" t="s">
        <v>699</v>
      </c>
      <c r="C944" s="509">
        <v>480441</v>
      </c>
      <c r="D944" s="244"/>
    </row>
    <row r="945" spans="1:4" x14ac:dyDescent="0.25">
      <c r="A945" s="450">
        <v>12.4</v>
      </c>
      <c r="B945" s="479" t="s">
        <v>699</v>
      </c>
      <c r="C945" s="509">
        <v>480540</v>
      </c>
      <c r="D945" s="244"/>
    </row>
    <row r="946" spans="1:4" x14ac:dyDescent="0.25">
      <c r="A946" s="450">
        <v>12.4</v>
      </c>
      <c r="B946" s="479" t="s">
        <v>699</v>
      </c>
      <c r="C946" s="509">
        <v>480550</v>
      </c>
      <c r="D946" s="244"/>
    </row>
    <row r="947" spans="1:4" x14ac:dyDescent="0.25">
      <c r="A947" s="450">
        <v>12.4</v>
      </c>
      <c r="B947" s="479" t="s">
        <v>699</v>
      </c>
      <c r="C947" s="509">
        <v>480630</v>
      </c>
      <c r="D947" s="244"/>
    </row>
    <row r="948" spans="1:4" x14ac:dyDescent="0.25">
      <c r="A948" s="450">
        <v>12.4</v>
      </c>
      <c r="B948" s="479" t="s">
        <v>699</v>
      </c>
      <c r="C948" s="509">
        <v>4812</v>
      </c>
      <c r="D948" s="244"/>
    </row>
    <row r="949" spans="1:4" x14ac:dyDescent="0.25">
      <c r="A949" s="450">
        <v>12.4</v>
      </c>
      <c r="B949" s="479" t="s">
        <v>699</v>
      </c>
      <c r="C949" s="509">
        <v>4813</v>
      </c>
      <c r="D949" s="244"/>
    </row>
    <row r="950" spans="1:4" x14ac:dyDescent="0.25">
      <c r="A950" s="450">
        <v>12.4</v>
      </c>
      <c r="B950" s="479" t="s">
        <v>700</v>
      </c>
      <c r="C950" s="509">
        <v>480240</v>
      </c>
      <c r="D950" s="244"/>
    </row>
    <row r="951" spans="1:4" x14ac:dyDescent="0.25">
      <c r="A951" s="450">
        <v>12.4</v>
      </c>
      <c r="B951" s="479" t="s">
        <v>700</v>
      </c>
      <c r="C951" s="509">
        <v>480441</v>
      </c>
      <c r="D951" s="244"/>
    </row>
    <row r="952" spans="1:4" x14ac:dyDescent="0.25">
      <c r="A952" s="450">
        <v>12.4</v>
      </c>
      <c r="B952" s="479" t="s">
        <v>700</v>
      </c>
      <c r="C952" s="509">
        <v>480540</v>
      </c>
      <c r="D952" s="244"/>
    </row>
    <row r="953" spans="1:4" x14ac:dyDescent="0.25">
      <c r="A953" s="450">
        <v>12.4</v>
      </c>
      <c r="B953" s="479" t="s">
        <v>700</v>
      </c>
      <c r="C953" s="509">
        <v>480550</v>
      </c>
      <c r="D953" s="244"/>
    </row>
    <row r="954" spans="1:4" x14ac:dyDescent="0.25">
      <c r="A954" s="450">
        <v>12.4</v>
      </c>
      <c r="B954" s="479" t="s">
        <v>700</v>
      </c>
      <c r="C954" s="509">
        <v>480630</v>
      </c>
      <c r="D954" s="244"/>
    </row>
    <row r="955" spans="1:4" x14ac:dyDescent="0.25">
      <c r="A955" s="450">
        <v>12.4</v>
      </c>
      <c r="B955" s="479" t="s">
        <v>700</v>
      </c>
      <c r="C955" s="509">
        <v>4812</v>
      </c>
      <c r="D955" s="244"/>
    </row>
    <row r="956" spans="1:4" x14ac:dyDescent="0.25">
      <c r="A956" s="457">
        <v>12.4</v>
      </c>
      <c r="B956" s="484" t="s">
        <v>700</v>
      </c>
      <c r="C956" s="348">
        <v>4813</v>
      </c>
      <c r="D956" s="244"/>
    </row>
    <row r="957" spans="1:4" x14ac:dyDescent="0.25">
      <c r="A957" s="450">
        <v>12.4</v>
      </c>
      <c r="B957" s="484" t="s">
        <v>701</v>
      </c>
      <c r="C957" s="348">
        <v>480240</v>
      </c>
      <c r="D957" s="244"/>
    </row>
    <row r="958" spans="1:4" x14ac:dyDescent="0.25">
      <c r="A958" s="457">
        <v>12.4</v>
      </c>
      <c r="B958" s="484" t="s">
        <v>701</v>
      </c>
      <c r="C958" s="348">
        <v>480441</v>
      </c>
      <c r="D958" s="244"/>
    </row>
    <row r="959" spans="1:4" x14ac:dyDescent="0.25">
      <c r="A959" s="450">
        <v>12.4</v>
      </c>
      <c r="B959" s="484" t="s">
        <v>701</v>
      </c>
      <c r="C959" s="348">
        <v>480540</v>
      </c>
      <c r="D959" s="244"/>
    </row>
    <row r="960" spans="1:4" x14ac:dyDescent="0.25">
      <c r="A960" s="457">
        <v>12.4</v>
      </c>
      <c r="B960" s="484" t="s">
        <v>701</v>
      </c>
      <c r="C960" s="348">
        <v>480550</v>
      </c>
      <c r="D960" s="244"/>
    </row>
    <row r="961" spans="1:4" x14ac:dyDescent="0.25">
      <c r="A961" s="450">
        <v>12.4</v>
      </c>
      <c r="B961" s="484" t="s">
        <v>701</v>
      </c>
      <c r="C961" s="348">
        <v>480630</v>
      </c>
      <c r="D961" s="244"/>
    </row>
    <row r="962" spans="1:4" x14ac:dyDescent="0.25">
      <c r="A962" s="457">
        <v>12.4</v>
      </c>
      <c r="B962" s="484" t="s">
        <v>701</v>
      </c>
      <c r="C962" s="348">
        <v>4812</v>
      </c>
      <c r="D962" s="244"/>
    </row>
    <row r="963" spans="1:4" ht="15.75" thickBot="1" x14ac:dyDescent="0.3">
      <c r="A963" s="450">
        <v>12.4</v>
      </c>
      <c r="B963" s="484" t="s">
        <v>701</v>
      </c>
      <c r="C963" s="348">
        <v>4813</v>
      </c>
      <c r="D963" s="244"/>
    </row>
    <row r="964" spans="1:4" ht="15.75" thickTop="1" x14ac:dyDescent="0.25">
      <c r="A964" s="461">
        <v>13.1</v>
      </c>
      <c r="B964" s="488" t="s">
        <v>697</v>
      </c>
      <c r="C964" s="510">
        <v>440910</v>
      </c>
      <c r="D964" s="244"/>
    </row>
    <row r="965" spans="1:4" x14ac:dyDescent="0.25">
      <c r="A965" s="458">
        <v>13.1</v>
      </c>
      <c r="B965" s="485" t="s">
        <v>697</v>
      </c>
      <c r="C965" s="347">
        <v>440920</v>
      </c>
      <c r="D965" s="330" t="s">
        <v>704</v>
      </c>
    </row>
    <row r="966" spans="1:4" x14ac:dyDescent="0.25">
      <c r="A966" s="449">
        <v>13.1</v>
      </c>
      <c r="B966" s="478" t="s">
        <v>699</v>
      </c>
      <c r="C966" s="506" t="s">
        <v>791</v>
      </c>
      <c r="D966" s="244"/>
    </row>
    <row r="967" spans="1:4" x14ac:dyDescent="0.25">
      <c r="A967" s="457">
        <v>13.1</v>
      </c>
      <c r="B967" s="484" t="s">
        <v>699</v>
      </c>
      <c r="C967" s="348" t="s">
        <v>792</v>
      </c>
      <c r="D967" s="244"/>
    </row>
    <row r="968" spans="1:4" x14ac:dyDescent="0.25">
      <c r="A968" s="449">
        <v>13.1</v>
      </c>
      <c r="B968" s="478" t="s">
        <v>700</v>
      </c>
      <c r="C968" s="506" t="s">
        <v>791</v>
      </c>
      <c r="D968" s="244"/>
    </row>
    <row r="969" spans="1:4" x14ac:dyDescent="0.25">
      <c r="A969" s="338">
        <v>13.1</v>
      </c>
      <c r="B969" s="339" t="s">
        <v>700</v>
      </c>
      <c r="C969" s="340" t="s">
        <v>792</v>
      </c>
      <c r="D969" s="244"/>
    </row>
    <row r="970" spans="1:4" x14ac:dyDescent="0.25">
      <c r="A970" s="449">
        <v>13.1</v>
      </c>
      <c r="B970" s="339" t="s">
        <v>701</v>
      </c>
      <c r="C970" s="340">
        <v>440910</v>
      </c>
      <c r="D970" s="244"/>
    </row>
    <row r="971" spans="1:4" x14ac:dyDescent="0.25">
      <c r="A971" s="338">
        <v>13.1</v>
      </c>
      <c r="B971" s="339" t="s">
        <v>701</v>
      </c>
      <c r="C971" s="340">
        <v>440922</v>
      </c>
      <c r="D971" s="244"/>
    </row>
    <row r="972" spans="1:4" ht="15.75" thickBot="1" x14ac:dyDescent="0.3">
      <c r="A972" s="449">
        <v>13.1</v>
      </c>
      <c r="B972" s="489" t="s">
        <v>701</v>
      </c>
      <c r="C972" s="516">
        <v>440929</v>
      </c>
      <c r="D972" s="244"/>
    </row>
    <row r="973" spans="1:4" ht="15.75" thickTop="1" x14ac:dyDescent="0.25">
      <c r="A973" s="335" t="s">
        <v>204</v>
      </c>
      <c r="B973" s="336" t="s">
        <v>697</v>
      </c>
      <c r="C973" s="503">
        <v>440910</v>
      </c>
      <c r="D973" s="244"/>
    </row>
    <row r="974" spans="1:4" x14ac:dyDescent="0.25">
      <c r="A974" s="463" t="s">
        <v>204</v>
      </c>
      <c r="B974" s="490" t="s">
        <v>699</v>
      </c>
      <c r="C974" s="517" t="s">
        <v>791</v>
      </c>
      <c r="D974" s="244" t="s">
        <v>793</v>
      </c>
    </row>
    <row r="975" spans="1:4" x14ac:dyDescent="0.25">
      <c r="A975" s="464" t="s">
        <v>204</v>
      </c>
      <c r="B975" s="491" t="s">
        <v>700</v>
      </c>
      <c r="C975" s="518" t="s">
        <v>791</v>
      </c>
      <c r="D975" s="244"/>
    </row>
    <row r="976" spans="1:4" ht="15.75" thickBot="1" x14ac:dyDescent="0.3">
      <c r="A976" s="465" t="s">
        <v>204</v>
      </c>
      <c r="B976" s="492" t="s">
        <v>701</v>
      </c>
      <c r="C976" s="519" t="s">
        <v>791</v>
      </c>
      <c r="D976" s="244" t="s">
        <v>793</v>
      </c>
    </row>
    <row r="977" spans="1:4" ht="15.75" thickTop="1" x14ac:dyDescent="0.25">
      <c r="A977" s="335" t="s">
        <v>205</v>
      </c>
      <c r="B977" s="336" t="s">
        <v>697</v>
      </c>
      <c r="C977" s="337">
        <v>440920</v>
      </c>
      <c r="D977" s="330" t="s">
        <v>704</v>
      </c>
    </row>
    <row r="978" spans="1:4" x14ac:dyDescent="0.25">
      <c r="A978" s="463" t="s">
        <v>205</v>
      </c>
      <c r="B978" s="490" t="s">
        <v>699</v>
      </c>
      <c r="C978" s="517" t="s">
        <v>792</v>
      </c>
      <c r="D978" s="244" t="s">
        <v>793</v>
      </c>
    </row>
    <row r="979" spans="1:4" x14ac:dyDescent="0.25">
      <c r="A979" s="464" t="s">
        <v>205</v>
      </c>
      <c r="B979" s="491" t="s">
        <v>700</v>
      </c>
      <c r="C979" s="518" t="s">
        <v>792</v>
      </c>
      <c r="D979" s="244"/>
    </row>
    <row r="980" spans="1:4" x14ac:dyDescent="0.25">
      <c r="A980" s="464" t="s">
        <v>205</v>
      </c>
      <c r="B980" s="491" t="s">
        <v>701</v>
      </c>
      <c r="C980" s="518">
        <v>440922</v>
      </c>
      <c r="D980" s="244"/>
    </row>
    <row r="981" spans="1:4" ht="15.75" thickBot="1" x14ac:dyDescent="0.3">
      <c r="A981" s="465" t="s">
        <v>205</v>
      </c>
      <c r="B981" s="492" t="s">
        <v>701</v>
      </c>
      <c r="C981" s="519">
        <v>440929</v>
      </c>
      <c r="D981" s="244" t="s">
        <v>793</v>
      </c>
    </row>
    <row r="982" spans="1:4" ht="15.75" thickTop="1" x14ac:dyDescent="0.25">
      <c r="A982" s="335" t="s">
        <v>206</v>
      </c>
      <c r="B982" s="336" t="s">
        <v>697</v>
      </c>
      <c r="C982" s="337">
        <v>440920</v>
      </c>
      <c r="D982" s="330" t="s">
        <v>704</v>
      </c>
    </row>
    <row r="983" spans="1:4" x14ac:dyDescent="0.25">
      <c r="A983" s="463" t="s">
        <v>206</v>
      </c>
      <c r="B983" s="490" t="s">
        <v>699</v>
      </c>
      <c r="C983" s="353" t="s">
        <v>792</v>
      </c>
      <c r="D983" s="330" t="s">
        <v>704</v>
      </c>
    </row>
    <row r="984" spans="1:4" x14ac:dyDescent="0.25">
      <c r="A984" s="464" t="s">
        <v>206</v>
      </c>
      <c r="B984" s="491" t="s">
        <v>700</v>
      </c>
      <c r="C984" s="352" t="s">
        <v>792</v>
      </c>
      <c r="D984" s="330" t="s">
        <v>704</v>
      </c>
    </row>
    <row r="985" spans="1:4" ht="15.75" thickBot="1" x14ac:dyDescent="0.3">
      <c r="A985" s="465" t="s">
        <v>206</v>
      </c>
      <c r="B985" s="492" t="s">
        <v>701</v>
      </c>
      <c r="C985" s="519">
        <v>440922</v>
      </c>
      <c r="D985" s="244"/>
    </row>
    <row r="986" spans="1:4" ht="15.75" thickTop="1" x14ac:dyDescent="0.25">
      <c r="A986" s="466">
        <v>13.2</v>
      </c>
      <c r="B986" s="493" t="s">
        <v>697</v>
      </c>
      <c r="C986" s="520">
        <v>4415</v>
      </c>
      <c r="D986" s="244"/>
    </row>
    <row r="987" spans="1:4" x14ac:dyDescent="0.25">
      <c r="A987" s="338">
        <v>13.2</v>
      </c>
      <c r="B987" s="339" t="s">
        <v>697</v>
      </c>
      <c r="C987" s="340">
        <v>4416</v>
      </c>
      <c r="D987" s="244"/>
    </row>
    <row r="988" spans="1:4" x14ac:dyDescent="0.25">
      <c r="A988" s="338">
        <v>13.2</v>
      </c>
      <c r="B988" s="490" t="s">
        <v>699</v>
      </c>
      <c r="C988" s="517">
        <v>4415</v>
      </c>
      <c r="D988" s="244" t="s">
        <v>793</v>
      </c>
    </row>
    <row r="989" spans="1:4" x14ac:dyDescent="0.25">
      <c r="A989" s="458">
        <v>13.2</v>
      </c>
      <c r="B989" s="484" t="s">
        <v>699</v>
      </c>
      <c r="C989" s="507">
        <v>4416</v>
      </c>
      <c r="D989" s="244"/>
    </row>
    <row r="990" spans="1:4" x14ac:dyDescent="0.25">
      <c r="A990" s="449">
        <v>13.2</v>
      </c>
      <c r="B990" s="478" t="s">
        <v>700</v>
      </c>
      <c r="C990" s="506">
        <v>4415</v>
      </c>
      <c r="D990" s="244" t="s">
        <v>793</v>
      </c>
    </row>
    <row r="991" spans="1:4" x14ac:dyDescent="0.25">
      <c r="A991" s="458">
        <v>13.2</v>
      </c>
      <c r="B991" s="485" t="s">
        <v>700</v>
      </c>
      <c r="C991" s="507">
        <v>4416</v>
      </c>
      <c r="D991" s="244"/>
    </row>
    <row r="992" spans="1:4" x14ac:dyDescent="0.25">
      <c r="A992" s="449">
        <v>13.2</v>
      </c>
      <c r="B992" s="485" t="s">
        <v>701</v>
      </c>
      <c r="C992" s="507">
        <v>4415</v>
      </c>
      <c r="D992" s="244"/>
    </row>
    <row r="993" spans="1:4" ht="15.75" thickBot="1" x14ac:dyDescent="0.3">
      <c r="A993" s="460">
        <v>13.2</v>
      </c>
      <c r="B993" s="487" t="s">
        <v>701</v>
      </c>
      <c r="C993" s="513">
        <v>4416</v>
      </c>
      <c r="D993" s="244" t="s">
        <v>793</v>
      </c>
    </row>
    <row r="994" spans="1:4" ht="15.75" thickTop="1" x14ac:dyDescent="0.25">
      <c r="A994" s="461">
        <v>13.3</v>
      </c>
      <c r="B994" s="488" t="s">
        <v>697</v>
      </c>
      <c r="C994" s="510">
        <v>4414</v>
      </c>
      <c r="D994" s="244"/>
    </row>
    <row r="995" spans="1:4" x14ac:dyDescent="0.25">
      <c r="A995" s="458">
        <v>13.3</v>
      </c>
      <c r="B995" s="485" t="s">
        <v>697</v>
      </c>
      <c r="C995" s="347">
        <v>4419</v>
      </c>
      <c r="D995" s="330" t="s">
        <v>704</v>
      </c>
    </row>
    <row r="996" spans="1:4" x14ac:dyDescent="0.25">
      <c r="A996" s="458">
        <v>13.3</v>
      </c>
      <c r="B996" s="485" t="s">
        <v>697</v>
      </c>
      <c r="C996" s="507">
        <v>4420</v>
      </c>
      <c r="D996" s="244"/>
    </row>
    <row r="997" spans="1:4" x14ac:dyDescent="0.25">
      <c r="A997" s="449">
        <v>13.3</v>
      </c>
      <c r="B997" s="478" t="s">
        <v>699</v>
      </c>
      <c r="C997" s="506" t="s">
        <v>794</v>
      </c>
      <c r="D997" s="244" t="s">
        <v>793</v>
      </c>
    </row>
    <row r="998" spans="1:4" x14ac:dyDescent="0.25">
      <c r="A998" s="457">
        <v>13.3</v>
      </c>
      <c r="B998" s="484" t="s">
        <v>699</v>
      </c>
      <c r="C998" s="346" t="s">
        <v>795</v>
      </c>
      <c r="D998" s="330" t="s">
        <v>704</v>
      </c>
    </row>
    <row r="999" spans="1:4" x14ac:dyDescent="0.25">
      <c r="A999" s="458">
        <v>13.3</v>
      </c>
      <c r="B999" s="485" t="s">
        <v>699</v>
      </c>
      <c r="C999" s="507">
        <v>4420</v>
      </c>
      <c r="D999" s="244" t="s">
        <v>793</v>
      </c>
    </row>
    <row r="1000" spans="1:4" x14ac:dyDescent="0.25">
      <c r="A1000" s="449">
        <v>13.3</v>
      </c>
      <c r="B1000" s="478" t="s">
        <v>700</v>
      </c>
      <c r="C1000" s="506" t="s">
        <v>794</v>
      </c>
      <c r="D1000" s="244" t="s">
        <v>793</v>
      </c>
    </row>
    <row r="1001" spans="1:4" x14ac:dyDescent="0.25">
      <c r="A1001" s="449">
        <v>13.3</v>
      </c>
      <c r="B1001" s="478" t="s">
        <v>700</v>
      </c>
      <c r="C1001" s="350" t="s">
        <v>795</v>
      </c>
      <c r="D1001" s="330" t="s">
        <v>704</v>
      </c>
    </row>
    <row r="1002" spans="1:4" x14ac:dyDescent="0.25">
      <c r="A1002" s="449">
        <v>13.3</v>
      </c>
      <c r="B1002" s="478" t="s">
        <v>700</v>
      </c>
      <c r="C1002" s="506">
        <v>4420</v>
      </c>
      <c r="D1002" s="244" t="s">
        <v>793</v>
      </c>
    </row>
    <row r="1003" spans="1:4" x14ac:dyDescent="0.25">
      <c r="A1003" s="449">
        <v>13.3</v>
      </c>
      <c r="B1003" s="485" t="s">
        <v>701</v>
      </c>
      <c r="C1003" s="507">
        <v>4414</v>
      </c>
      <c r="D1003" s="244"/>
    </row>
    <row r="1004" spans="1:4" x14ac:dyDescent="0.25">
      <c r="A1004" s="458">
        <v>13.3</v>
      </c>
      <c r="B1004" s="485" t="s">
        <v>701</v>
      </c>
      <c r="C1004" s="507">
        <v>441990</v>
      </c>
      <c r="D1004" s="244"/>
    </row>
    <row r="1005" spans="1:4" ht="15.75" thickBot="1" x14ac:dyDescent="0.3">
      <c r="A1005" s="460">
        <v>13.3</v>
      </c>
      <c r="B1005" s="487" t="s">
        <v>701</v>
      </c>
      <c r="C1005" s="513">
        <v>4420</v>
      </c>
      <c r="D1005" s="244"/>
    </row>
    <row r="1006" spans="1:4" ht="15.75" thickTop="1" x14ac:dyDescent="0.25">
      <c r="A1006" s="335">
        <v>13.4</v>
      </c>
      <c r="B1006" s="488" t="s">
        <v>697</v>
      </c>
      <c r="C1006" s="503">
        <v>441810</v>
      </c>
      <c r="D1006" s="244"/>
    </row>
    <row r="1007" spans="1:4" x14ac:dyDescent="0.25">
      <c r="A1007" s="338">
        <v>13.4</v>
      </c>
      <c r="B1007" s="485" t="s">
        <v>697</v>
      </c>
      <c r="C1007" s="340">
        <v>441820</v>
      </c>
      <c r="D1007" s="244"/>
    </row>
    <row r="1008" spans="1:4" x14ac:dyDescent="0.25">
      <c r="A1008" s="338">
        <v>13.4</v>
      </c>
      <c r="B1008" s="485" t="s">
        <v>697</v>
      </c>
      <c r="C1008" s="340">
        <v>441830</v>
      </c>
      <c r="D1008" s="244"/>
    </row>
    <row r="1009" spans="1:4" x14ac:dyDescent="0.25">
      <c r="A1009" s="338">
        <v>13.4</v>
      </c>
      <c r="B1009" s="485" t="s">
        <v>697</v>
      </c>
      <c r="C1009" s="340">
        <v>441840</v>
      </c>
      <c r="D1009" s="244"/>
    </row>
    <row r="1010" spans="1:4" x14ac:dyDescent="0.25">
      <c r="A1010" s="338">
        <v>13.4</v>
      </c>
      <c r="B1010" s="485" t="s">
        <v>697</v>
      </c>
      <c r="C1010" s="340">
        <v>441850</v>
      </c>
      <c r="D1010" s="244"/>
    </row>
    <row r="1011" spans="1:4" x14ac:dyDescent="0.25">
      <c r="A1011" s="338">
        <v>13.4</v>
      </c>
      <c r="B1011" s="485" t="s">
        <v>697</v>
      </c>
      <c r="C1011" s="331">
        <v>441890</v>
      </c>
      <c r="D1011" s="330" t="s">
        <v>704</v>
      </c>
    </row>
    <row r="1012" spans="1:4" x14ac:dyDescent="0.25">
      <c r="A1012" s="338">
        <v>13.4</v>
      </c>
      <c r="B1012" s="478" t="s">
        <v>699</v>
      </c>
      <c r="C1012" s="506">
        <v>441810</v>
      </c>
      <c r="D1012" s="244" t="s">
        <v>793</v>
      </c>
    </row>
    <row r="1013" spans="1:4" x14ac:dyDescent="0.25">
      <c r="A1013" s="338">
        <v>13.4</v>
      </c>
      <c r="B1013" s="478" t="s">
        <v>699</v>
      </c>
      <c r="C1013" s="507">
        <v>481820</v>
      </c>
      <c r="D1013" s="244"/>
    </row>
    <row r="1014" spans="1:4" x14ac:dyDescent="0.25">
      <c r="A1014" s="338">
        <v>13.4</v>
      </c>
      <c r="B1014" s="478" t="s">
        <v>699</v>
      </c>
      <c r="C1014" s="507">
        <v>441840</v>
      </c>
      <c r="D1014" s="244"/>
    </row>
    <row r="1015" spans="1:4" x14ac:dyDescent="0.25">
      <c r="A1015" s="338">
        <v>13.4</v>
      </c>
      <c r="B1015" s="478" t="s">
        <v>699</v>
      </c>
      <c r="C1015" s="507">
        <v>441850</v>
      </c>
      <c r="D1015" s="244"/>
    </row>
    <row r="1016" spans="1:4" x14ac:dyDescent="0.25">
      <c r="A1016" s="338">
        <v>13.4</v>
      </c>
      <c r="B1016" s="478" t="s">
        <v>699</v>
      </c>
      <c r="C1016" s="507">
        <v>441860</v>
      </c>
      <c r="D1016" s="244"/>
    </row>
    <row r="1017" spans="1:4" x14ac:dyDescent="0.25">
      <c r="A1017" s="338">
        <v>13.4</v>
      </c>
      <c r="B1017" s="478" t="s">
        <v>699</v>
      </c>
      <c r="C1017" s="347">
        <v>441871</v>
      </c>
      <c r="D1017" s="330" t="s">
        <v>704</v>
      </c>
    </row>
    <row r="1018" spans="1:4" x14ac:dyDescent="0.25">
      <c r="A1018" s="338">
        <v>13.4</v>
      </c>
      <c r="B1018" s="478" t="s">
        <v>699</v>
      </c>
      <c r="C1018" s="347">
        <v>441872</v>
      </c>
      <c r="D1018" s="330" t="s">
        <v>704</v>
      </c>
    </row>
    <row r="1019" spans="1:4" x14ac:dyDescent="0.25">
      <c r="A1019" s="338">
        <v>13.4</v>
      </c>
      <c r="B1019" s="478" t="s">
        <v>699</v>
      </c>
      <c r="C1019" s="347">
        <v>441879</v>
      </c>
      <c r="D1019" s="330" t="s">
        <v>704</v>
      </c>
    </row>
    <row r="1020" spans="1:4" x14ac:dyDescent="0.25">
      <c r="A1020" s="338">
        <v>13.4</v>
      </c>
      <c r="B1020" s="485" t="s">
        <v>699</v>
      </c>
      <c r="C1020" s="347">
        <v>441890</v>
      </c>
      <c r="D1020" s="330" t="s">
        <v>704</v>
      </c>
    </row>
    <row r="1021" spans="1:4" x14ac:dyDescent="0.25">
      <c r="A1021" s="338">
        <v>13.4</v>
      </c>
      <c r="B1021" s="339" t="s">
        <v>700</v>
      </c>
      <c r="C1021" s="340">
        <v>441810</v>
      </c>
      <c r="D1021" s="244"/>
    </row>
    <row r="1022" spans="1:4" x14ac:dyDescent="0.25">
      <c r="A1022" s="338">
        <v>13.4</v>
      </c>
      <c r="B1022" s="339" t="s">
        <v>700</v>
      </c>
      <c r="C1022" s="340">
        <v>441820</v>
      </c>
      <c r="D1022" s="244"/>
    </row>
    <row r="1023" spans="1:4" x14ac:dyDescent="0.25">
      <c r="A1023" s="338">
        <v>13.4</v>
      </c>
      <c r="B1023" s="339" t="s">
        <v>700</v>
      </c>
      <c r="C1023" s="340">
        <v>441840</v>
      </c>
      <c r="D1023" s="246"/>
    </row>
    <row r="1024" spans="1:4" x14ac:dyDescent="0.25">
      <c r="A1024" s="338">
        <v>13.4</v>
      </c>
      <c r="B1024" s="339" t="s">
        <v>700</v>
      </c>
      <c r="C1024" s="340">
        <v>441850</v>
      </c>
      <c r="D1024" s="246"/>
    </row>
    <row r="1025" spans="1:4" x14ac:dyDescent="0.25">
      <c r="A1025" s="338">
        <v>13.4</v>
      </c>
      <c r="B1025" s="339" t="s">
        <v>700</v>
      </c>
      <c r="C1025" s="340">
        <v>441860</v>
      </c>
      <c r="D1025" s="246"/>
    </row>
    <row r="1026" spans="1:4" x14ac:dyDescent="0.25">
      <c r="A1026" s="338">
        <v>13.4</v>
      </c>
      <c r="B1026" s="339" t="s">
        <v>700</v>
      </c>
      <c r="C1026" s="331">
        <v>441871</v>
      </c>
      <c r="D1026" s="330" t="s">
        <v>704</v>
      </c>
    </row>
    <row r="1027" spans="1:4" x14ac:dyDescent="0.25">
      <c r="A1027" s="338">
        <v>13.4</v>
      </c>
      <c r="B1027" s="339" t="s">
        <v>700</v>
      </c>
      <c r="C1027" s="331">
        <v>441872</v>
      </c>
      <c r="D1027" s="330" t="s">
        <v>704</v>
      </c>
    </row>
    <row r="1028" spans="1:4" x14ac:dyDescent="0.25">
      <c r="A1028" s="338">
        <v>13.4</v>
      </c>
      <c r="B1028" s="339" t="s">
        <v>700</v>
      </c>
      <c r="C1028" s="331">
        <v>441879</v>
      </c>
      <c r="D1028" s="330" t="s">
        <v>704</v>
      </c>
    </row>
    <row r="1029" spans="1:4" x14ac:dyDescent="0.25">
      <c r="A1029" s="338">
        <v>13.4</v>
      </c>
      <c r="B1029" s="339" t="s">
        <v>700</v>
      </c>
      <c r="C1029" s="331">
        <v>441890</v>
      </c>
      <c r="D1029" s="330" t="s">
        <v>704</v>
      </c>
    </row>
    <row r="1030" spans="1:4" x14ac:dyDescent="0.25">
      <c r="A1030" s="338">
        <v>13.4</v>
      </c>
      <c r="B1030" s="339" t="s">
        <v>701</v>
      </c>
      <c r="C1030" s="340">
        <v>441810</v>
      </c>
      <c r="D1030" s="246"/>
    </row>
    <row r="1031" spans="1:4" x14ac:dyDescent="0.25">
      <c r="A1031" s="338">
        <v>13.4</v>
      </c>
      <c r="B1031" s="339" t="s">
        <v>701</v>
      </c>
      <c r="C1031" s="340">
        <v>441820</v>
      </c>
      <c r="D1031" s="246"/>
    </row>
    <row r="1032" spans="1:4" x14ac:dyDescent="0.25">
      <c r="A1032" s="338">
        <v>13.4</v>
      </c>
      <c r="B1032" s="339" t="s">
        <v>701</v>
      </c>
      <c r="C1032" s="340">
        <v>441840</v>
      </c>
      <c r="D1032" s="246"/>
    </row>
    <row r="1033" spans="1:4" x14ac:dyDescent="0.25">
      <c r="A1033" s="338">
        <v>13.4</v>
      </c>
      <c r="B1033" s="339" t="s">
        <v>701</v>
      </c>
      <c r="C1033" s="340">
        <v>441850</v>
      </c>
      <c r="D1033" s="246"/>
    </row>
    <row r="1034" spans="1:4" x14ac:dyDescent="0.25">
      <c r="A1034" s="338">
        <v>13.4</v>
      </c>
      <c r="B1034" s="339" t="s">
        <v>701</v>
      </c>
      <c r="C1034" s="340">
        <v>441860</v>
      </c>
      <c r="D1034" s="246"/>
    </row>
    <row r="1035" spans="1:4" x14ac:dyDescent="0.25">
      <c r="A1035" s="338">
        <v>13.4</v>
      </c>
      <c r="B1035" s="339" t="s">
        <v>701</v>
      </c>
      <c r="C1035" s="340">
        <v>441874</v>
      </c>
      <c r="D1035" s="246"/>
    </row>
    <row r="1036" spans="1:4" x14ac:dyDescent="0.25">
      <c r="A1036" s="338">
        <v>13.4</v>
      </c>
      <c r="B1036" s="339" t="s">
        <v>701</v>
      </c>
      <c r="C1036" s="340">
        <v>441875</v>
      </c>
      <c r="D1036" s="246"/>
    </row>
    <row r="1037" spans="1:4" x14ac:dyDescent="0.25">
      <c r="A1037" s="338">
        <v>13.4</v>
      </c>
      <c r="B1037" s="339" t="s">
        <v>701</v>
      </c>
      <c r="C1037" s="340">
        <v>441879</v>
      </c>
      <c r="D1037" s="246"/>
    </row>
    <row r="1038" spans="1:4" ht="15.75" thickBot="1" x14ac:dyDescent="0.3">
      <c r="A1038" s="338">
        <v>13.4</v>
      </c>
      <c r="B1038" s="339" t="s">
        <v>701</v>
      </c>
      <c r="C1038" s="501">
        <v>441899</v>
      </c>
      <c r="D1038" s="246"/>
    </row>
    <row r="1039" spans="1:4" ht="15.75" thickTop="1" x14ac:dyDescent="0.25">
      <c r="A1039" s="335">
        <v>13.5</v>
      </c>
      <c r="B1039" s="336" t="s">
        <v>697</v>
      </c>
      <c r="C1039" s="503">
        <v>940161</v>
      </c>
      <c r="D1039" s="246"/>
    </row>
    <row r="1040" spans="1:4" x14ac:dyDescent="0.25">
      <c r="A1040" s="338">
        <v>13.5</v>
      </c>
      <c r="B1040" s="339" t="s">
        <v>697</v>
      </c>
      <c r="C1040" s="340">
        <v>940169</v>
      </c>
      <c r="D1040" s="246"/>
    </row>
    <row r="1041" spans="1:4" x14ac:dyDescent="0.25">
      <c r="A1041" s="338">
        <v>13.5</v>
      </c>
      <c r="B1041" s="339" t="s">
        <v>697</v>
      </c>
      <c r="C1041" s="331">
        <v>940190</v>
      </c>
      <c r="D1041" s="355" t="s">
        <v>704</v>
      </c>
    </row>
    <row r="1042" spans="1:4" x14ac:dyDescent="0.25">
      <c r="A1042" s="338">
        <v>13.5</v>
      </c>
      <c r="B1042" s="339" t="s">
        <v>697</v>
      </c>
      <c r="C1042" s="521">
        <v>940330</v>
      </c>
      <c r="D1042" s="246"/>
    </row>
    <row r="1043" spans="1:4" x14ac:dyDescent="0.25">
      <c r="A1043" s="338">
        <v>13.5</v>
      </c>
      <c r="B1043" s="339" t="s">
        <v>697</v>
      </c>
      <c r="C1043" s="521">
        <v>940340</v>
      </c>
      <c r="D1043" s="246"/>
    </row>
    <row r="1044" spans="1:4" x14ac:dyDescent="0.25">
      <c r="A1044" s="338">
        <v>13.5</v>
      </c>
      <c r="B1044" s="339" t="s">
        <v>697</v>
      </c>
      <c r="C1044" s="521">
        <v>940350</v>
      </c>
      <c r="D1044" s="246"/>
    </row>
    <row r="1045" spans="1:4" x14ac:dyDescent="0.25">
      <c r="A1045" s="338">
        <v>13.5</v>
      </c>
      <c r="B1045" s="339" t="s">
        <v>697</v>
      </c>
      <c r="C1045" s="521">
        <v>940360</v>
      </c>
      <c r="D1045" s="246"/>
    </row>
    <row r="1046" spans="1:4" x14ac:dyDescent="0.25">
      <c r="A1046" s="338">
        <v>13.5</v>
      </c>
      <c r="B1046" s="339" t="s">
        <v>697</v>
      </c>
      <c r="C1046" s="358">
        <v>940390</v>
      </c>
      <c r="D1046" s="355" t="s">
        <v>704</v>
      </c>
    </row>
    <row r="1047" spans="1:4" x14ac:dyDescent="0.25">
      <c r="A1047" s="338">
        <v>13.5</v>
      </c>
      <c r="B1047" s="490" t="s">
        <v>699</v>
      </c>
      <c r="C1047" s="517">
        <v>940161</v>
      </c>
      <c r="D1047" s="246" t="s">
        <v>793</v>
      </c>
    </row>
    <row r="1048" spans="1:4" x14ac:dyDescent="0.25">
      <c r="A1048" s="338">
        <v>13.5</v>
      </c>
      <c r="B1048" s="494" t="s">
        <v>699</v>
      </c>
      <c r="C1048" s="521">
        <v>940169</v>
      </c>
      <c r="D1048" s="246" t="s">
        <v>793</v>
      </c>
    </row>
    <row r="1049" spans="1:4" x14ac:dyDescent="0.25">
      <c r="A1049" s="338">
        <v>13.5</v>
      </c>
      <c r="B1049" s="494" t="s">
        <v>699</v>
      </c>
      <c r="C1049" s="358">
        <v>940190</v>
      </c>
      <c r="D1049" s="355" t="s">
        <v>704</v>
      </c>
    </row>
    <row r="1050" spans="1:4" x14ac:dyDescent="0.25">
      <c r="A1050" s="338">
        <v>13.5</v>
      </c>
      <c r="B1050" s="494" t="s">
        <v>699</v>
      </c>
      <c r="C1050" s="521">
        <v>940330</v>
      </c>
      <c r="D1050" s="246" t="s">
        <v>793</v>
      </c>
    </row>
    <row r="1051" spans="1:4" x14ac:dyDescent="0.25">
      <c r="A1051" s="338">
        <v>13.5</v>
      </c>
      <c r="B1051" s="494" t="s">
        <v>699</v>
      </c>
      <c r="C1051" s="521">
        <v>940340</v>
      </c>
      <c r="D1051" s="246" t="s">
        <v>793</v>
      </c>
    </row>
    <row r="1052" spans="1:4" x14ac:dyDescent="0.25">
      <c r="A1052" s="338">
        <v>13.5</v>
      </c>
      <c r="B1052" s="494" t="s">
        <v>699</v>
      </c>
      <c r="C1052" s="521">
        <v>940350</v>
      </c>
      <c r="D1052" s="246" t="s">
        <v>793</v>
      </c>
    </row>
    <row r="1053" spans="1:4" x14ac:dyDescent="0.25">
      <c r="A1053" s="338">
        <v>13.5</v>
      </c>
      <c r="B1053" s="494" t="s">
        <v>699</v>
      </c>
      <c r="C1053" s="521">
        <v>940360</v>
      </c>
      <c r="D1053" s="246" t="s">
        <v>793</v>
      </c>
    </row>
    <row r="1054" spans="1:4" x14ac:dyDescent="0.25">
      <c r="A1054" s="338">
        <v>13.5</v>
      </c>
      <c r="B1054" s="494" t="s">
        <v>699</v>
      </c>
      <c r="C1054" s="358">
        <v>940390</v>
      </c>
      <c r="D1054" s="355" t="s">
        <v>704</v>
      </c>
    </row>
    <row r="1055" spans="1:4" x14ac:dyDescent="0.25">
      <c r="A1055" s="338">
        <v>13.5</v>
      </c>
      <c r="B1055" s="494" t="s">
        <v>700</v>
      </c>
      <c r="C1055" s="521">
        <v>940161</v>
      </c>
      <c r="D1055" s="246" t="s">
        <v>793</v>
      </c>
    </row>
    <row r="1056" spans="1:4" x14ac:dyDescent="0.25">
      <c r="A1056" s="338">
        <v>13.5</v>
      </c>
      <c r="B1056" s="494" t="s">
        <v>700</v>
      </c>
      <c r="C1056" s="521">
        <v>940169</v>
      </c>
      <c r="D1056" s="246" t="s">
        <v>793</v>
      </c>
    </row>
    <row r="1057" spans="1:4" x14ac:dyDescent="0.25">
      <c r="A1057" s="338">
        <v>13.5</v>
      </c>
      <c r="B1057" s="494" t="s">
        <v>700</v>
      </c>
      <c r="C1057" s="358">
        <v>940190</v>
      </c>
      <c r="D1057" s="355" t="s">
        <v>704</v>
      </c>
    </row>
    <row r="1058" spans="1:4" x14ac:dyDescent="0.25">
      <c r="A1058" s="338">
        <v>13.5</v>
      </c>
      <c r="B1058" s="494" t="s">
        <v>700</v>
      </c>
      <c r="C1058" s="521">
        <v>940330</v>
      </c>
      <c r="D1058" s="246" t="s">
        <v>793</v>
      </c>
    </row>
    <row r="1059" spans="1:4" x14ac:dyDescent="0.25">
      <c r="A1059" s="338">
        <v>13.5</v>
      </c>
      <c r="B1059" s="494" t="s">
        <v>700</v>
      </c>
      <c r="C1059" s="521">
        <v>940340</v>
      </c>
      <c r="D1059" s="246" t="s">
        <v>793</v>
      </c>
    </row>
    <row r="1060" spans="1:4" x14ac:dyDescent="0.25">
      <c r="A1060" s="338">
        <v>13.5</v>
      </c>
      <c r="B1060" s="494" t="s">
        <v>700</v>
      </c>
      <c r="C1060" s="521">
        <v>940350</v>
      </c>
      <c r="D1060" s="246" t="s">
        <v>793</v>
      </c>
    </row>
    <row r="1061" spans="1:4" x14ac:dyDescent="0.25">
      <c r="A1061" s="338">
        <v>13.5</v>
      </c>
      <c r="B1061" s="494" t="s">
        <v>700</v>
      </c>
      <c r="C1061" s="521">
        <v>940360</v>
      </c>
      <c r="D1061" s="246" t="s">
        <v>793</v>
      </c>
    </row>
    <row r="1062" spans="1:4" x14ac:dyDescent="0.25">
      <c r="A1062" s="338">
        <v>13.5</v>
      </c>
      <c r="B1062" s="495" t="s">
        <v>700</v>
      </c>
      <c r="C1062" s="354">
        <v>940390</v>
      </c>
      <c r="D1062" s="355" t="s">
        <v>704</v>
      </c>
    </row>
    <row r="1063" spans="1:4" x14ac:dyDescent="0.25">
      <c r="A1063" s="338">
        <v>13.5</v>
      </c>
      <c r="B1063" s="495" t="s">
        <v>701</v>
      </c>
      <c r="C1063" s="522">
        <v>940161</v>
      </c>
      <c r="D1063" s="246"/>
    </row>
    <row r="1064" spans="1:4" x14ac:dyDescent="0.25">
      <c r="A1064" s="338">
        <v>13.5</v>
      </c>
      <c r="B1064" s="495" t="s">
        <v>701</v>
      </c>
      <c r="C1064" s="522">
        <v>940169</v>
      </c>
      <c r="D1064" s="246"/>
    </row>
    <row r="1065" spans="1:4" x14ac:dyDescent="0.25">
      <c r="A1065" s="338">
        <v>13.5</v>
      </c>
      <c r="B1065" s="495" t="s">
        <v>701</v>
      </c>
      <c r="C1065" s="354">
        <v>940190</v>
      </c>
      <c r="D1065" s="355" t="s">
        <v>704</v>
      </c>
    </row>
    <row r="1066" spans="1:4" x14ac:dyDescent="0.25">
      <c r="A1066" s="338">
        <v>13.5</v>
      </c>
      <c r="B1066" s="495" t="s">
        <v>701</v>
      </c>
      <c r="C1066" s="522">
        <v>940330</v>
      </c>
      <c r="D1066" s="246"/>
    </row>
    <row r="1067" spans="1:4" x14ac:dyDescent="0.25">
      <c r="A1067" s="338">
        <v>13.5</v>
      </c>
      <c r="B1067" s="495" t="s">
        <v>701</v>
      </c>
      <c r="C1067" s="522">
        <v>940340</v>
      </c>
      <c r="D1067" s="246"/>
    </row>
    <row r="1068" spans="1:4" x14ac:dyDescent="0.25">
      <c r="A1068" s="338">
        <v>13.5</v>
      </c>
      <c r="B1068" s="495" t="s">
        <v>701</v>
      </c>
      <c r="C1068" s="522">
        <v>940350</v>
      </c>
      <c r="D1068" s="246"/>
    </row>
    <row r="1069" spans="1:4" x14ac:dyDescent="0.25">
      <c r="A1069" s="338">
        <v>13.5</v>
      </c>
      <c r="B1069" s="495" t="s">
        <v>701</v>
      </c>
      <c r="C1069" s="522">
        <v>940360</v>
      </c>
      <c r="D1069" s="246"/>
    </row>
    <row r="1070" spans="1:4" ht="15.75" thickBot="1" x14ac:dyDescent="0.3">
      <c r="A1070" s="338">
        <v>13.5</v>
      </c>
      <c r="B1070" s="495" t="s">
        <v>701</v>
      </c>
      <c r="C1070" s="351">
        <v>940390</v>
      </c>
      <c r="D1070" s="355" t="s">
        <v>704</v>
      </c>
    </row>
    <row r="1071" spans="1:4" ht="15.75" thickTop="1" x14ac:dyDescent="0.25">
      <c r="A1071" s="335">
        <v>13.6</v>
      </c>
      <c r="B1071" s="336" t="s">
        <v>697</v>
      </c>
      <c r="C1071" s="337">
        <v>9406</v>
      </c>
      <c r="D1071" s="355" t="s">
        <v>704</v>
      </c>
    </row>
    <row r="1072" spans="1:4" x14ac:dyDescent="0.25">
      <c r="A1072" s="449">
        <v>13.6</v>
      </c>
      <c r="B1072" s="478" t="s">
        <v>699</v>
      </c>
      <c r="C1072" s="350">
        <v>9406</v>
      </c>
      <c r="D1072" s="355" t="s">
        <v>704</v>
      </c>
    </row>
    <row r="1073" spans="1:4" x14ac:dyDescent="0.25">
      <c r="A1073" s="458">
        <v>13.6</v>
      </c>
      <c r="B1073" s="485" t="s">
        <v>700</v>
      </c>
      <c r="C1073" s="347">
        <v>9406</v>
      </c>
      <c r="D1073" s="355" t="s">
        <v>704</v>
      </c>
    </row>
    <row r="1074" spans="1:4" ht="15.75" thickBot="1" x14ac:dyDescent="0.3">
      <c r="A1074" s="459">
        <v>13.6</v>
      </c>
      <c r="B1074" s="486" t="s">
        <v>701</v>
      </c>
      <c r="C1074" s="508">
        <v>940610</v>
      </c>
      <c r="D1074" s="246"/>
    </row>
    <row r="1075" spans="1:4" ht="15.75" thickTop="1" x14ac:dyDescent="0.25">
      <c r="A1075" s="335">
        <v>13.7</v>
      </c>
      <c r="B1075" s="488" t="s">
        <v>697</v>
      </c>
      <c r="C1075" s="503">
        <v>4404</v>
      </c>
      <c r="D1075" s="244"/>
    </row>
    <row r="1076" spans="1:4" x14ac:dyDescent="0.25">
      <c r="A1076" s="338">
        <v>13.7</v>
      </c>
      <c r="B1076" s="485" t="s">
        <v>697</v>
      </c>
      <c r="C1076" s="340">
        <v>4405</v>
      </c>
      <c r="D1076" s="244"/>
    </row>
    <row r="1077" spans="1:4" x14ac:dyDescent="0.25">
      <c r="A1077" s="338">
        <v>13.7</v>
      </c>
      <c r="B1077" s="485" t="s">
        <v>697</v>
      </c>
      <c r="C1077" s="340">
        <v>4413</v>
      </c>
      <c r="D1077" s="244"/>
    </row>
    <row r="1078" spans="1:4" x14ac:dyDescent="0.25">
      <c r="A1078" s="338">
        <v>13.7</v>
      </c>
      <c r="B1078" s="485" t="s">
        <v>697</v>
      </c>
      <c r="C1078" s="340">
        <v>4417</v>
      </c>
      <c r="D1078" s="244"/>
    </row>
    <row r="1079" spans="1:4" x14ac:dyDescent="0.25">
      <c r="A1079" s="338">
        <v>13.7</v>
      </c>
      <c r="B1079" s="485" t="s">
        <v>697</v>
      </c>
      <c r="C1079" s="340">
        <v>442110</v>
      </c>
      <c r="D1079" s="244"/>
    </row>
    <row r="1080" spans="1:4" x14ac:dyDescent="0.25">
      <c r="A1080" s="338">
        <v>13.7</v>
      </c>
      <c r="B1080" s="485" t="s">
        <v>697</v>
      </c>
      <c r="C1080" s="331">
        <v>442190</v>
      </c>
      <c r="D1080" s="355" t="s">
        <v>704</v>
      </c>
    </row>
    <row r="1081" spans="1:4" x14ac:dyDescent="0.25">
      <c r="A1081" s="338">
        <v>13.7</v>
      </c>
      <c r="B1081" s="485" t="s">
        <v>699</v>
      </c>
      <c r="C1081" s="340">
        <v>4404</v>
      </c>
      <c r="D1081" s="244"/>
    </row>
    <row r="1082" spans="1:4" x14ac:dyDescent="0.25">
      <c r="A1082" s="338">
        <v>13.7</v>
      </c>
      <c r="B1082" s="485" t="s">
        <v>699</v>
      </c>
      <c r="C1082" s="340">
        <v>4405</v>
      </c>
      <c r="D1082" s="244"/>
    </row>
    <row r="1083" spans="1:4" x14ac:dyDescent="0.25">
      <c r="A1083" s="338">
        <v>13.7</v>
      </c>
      <c r="B1083" s="485" t="s">
        <v>699</v>
      </c>
      <c r="C1083" s="340">
        <v>4413</v>
      </c>
      <c r="D1083" s="244"/>
    </row>
    <row r="1084" spans="1:4" x14ac:dyDescent="0.25">
      <c r="A1084" s="449">
        <v>13.7</v>
      </c>
      <c r="B1084" s="478" t="s">
        <v>699</v>
      </c>
      <c r="C1084" s="506">
        <v>4417</v>
      </c>
      <c r="D1084" s="244" t="s">
        <v>793</v>
      </c>
    </row>
    <row r="1085" spans="1:4" x14ac:dyDescent="0.25">
      <c r="A1085" s="449">
        <v>13.7</v>
      </c>
      <c r="B1085" s="478" t="s">
        <v>699</v>
      </c>
      <c r="C1085" s="506">
        <v>442110</v>
      </c>
      <c r="D1085" s="244" t="s">
        <v>793</v>
      </c>
    </row>
    <row r="1086" spans="1:4" x14ac:dyDescent="0.25">
      <c r="A1086" s="449">
        <v>13.7</v>
      </c>
      <c r="B1086" s="478" t="s">
        <v>699</v>
      </c>
      <c r="C1086" s="350">
        <v>442190</v>
      </c>
      <c r="D1086" s="355" t="s">
        <v>704</v>
      </c>
    </row>
    <row r="1087" spans="1:4" x14ac:dyDescent="0.25">
      <c r="A1087" s="449">
        <v>13.7</v>
      </c>
      <c r="B1087" s="478" t="s">
        <v>700</v>
      </c>
      <c r="C1087" s="506">
        <v>4404</v>
      </c>
      <c r="D1087" s="244"/>
    </row>
    <row r="1088" spans="1:4" x14ac:dyDescent="0.25">
      <c r="A1088" s="449">
        <v>13.7</v>
      </c>
      <c r="B1088" s="478" t="s">
        <v>700</v>
      </c>
      <c r="C1088" s="506">
        <v>4405</v>
      </c>
      <c r="D1088" s="244"/>
    </row>
    <row r="1089" spans="1:4" x14ac:dyDescent="0.25">
      <c r="A1089" s="449">
        <v>13.7</v>
      </c>
      <c r="B1089" s="478" t="s">
        <v>700</v>
      </c>
      <c r="C1089" s="506">
        <v>4413</v>
      </c>
      <c r="D1089" s="244"/>
    </row>
    <row r="1090" spans="1:4" x14ac:dyDescent="0.25">
      <c r="A1090" s="449">
        <v>13.7</v>
      </c>
      <c r="B1090" s="478" t="s">
        <v>700</v>
      </c>
      <c r="C1090" s="506" t="s">
        <v>796</v>
      </c>
      <c r="D1090" s="244" t="s">
        <v>793</v>
      </c>
    </row>
    <row r="1091" spans="1:4" x14ac:dyDescent="0.25">
      <c r="A1091" s="449">
        <v>13.7</v>
      </c>
      <c r="B1091" s="478" t="s">
        <v>700</v>
      </c>
      <c r="C1091" s="506">
        <v>442110</v>
      </c>
      <c r="D1091" s="244"/>
    </row>
    <row r="1092" spans="1:4" x14ac:dyDescent="0.25">
      <c r="A1092" s="458">
        <v>13.7</v>
      </c>
      <c r="B1092" s="485" t="s">
        <v>700</v>
      </c>
      <c r="C1092" s="347">
        <v>442190</v>
      </c>
      <c r="D1092" s="355" t="s">
        <v>704</v>
      </c>
    </row>
    <row r="1093" spans="1:4" x14ac:dyDescent="0.25">
      <c r="A1093" s="449">
        <v>13.7</v>
      </c>
      <c r="B1093" s="485" t="s">
        <v>701</v>
      </c>
      <c r="C1093" s="507">
        <v>4404</v>
      </c>
      <c r="D1093" s="244"/>
    </row>
    <row r="1094" spans="1:4" x14ac:dyDescent="0.25">
      <c r="A1094" s="458">
        <v>13.7</v>
      </c>
      <c r="B1094" s="485" t="s">
        <v>701</v>
      </c>
      <c r="C1094" s="507">
        <v>4405</v>
      </c>
      <c r="D1094" s="244"/>
    </row>
    <row r="1095" spans="1:4" x14ac:dyDescent="0.25">
      <c r="A1095" s="449">
        <v>13.7</v>
      </c>
      <c r="B1095" s="485" t="s">
        <v>701</v>
      </c>
      <c r="C1095" s="507">
        <v>4413</v>
      </c>
      <c r="D1095" s="244"/>
    </row>
    <row r="1096" spans="1:4" x14ac:dyDescent="0.25">
      <c r="A1096" s="458">
        <v>13.7</v>
      </c>
      <c r="B1096" s="485" t="s">
        <v>701</v>
      </c>
      <c r="C1096" s="507">
        <v>4417</v>
      </c>
      <c r="D1096" s="244"/>
    </row>
    <row r="1097" spans="1:4" x14ac:dyDescent="0.25">
      <c r="A1097" s="449">
        <v>13.7</v>
      </c>
      <c r="B1097" s="485" t="s">
        <v>701</v>
      </c>
      <c r="C1097" s="507">
        <v>442110</v>
      </c>
      <c r="D1097" s="244"/>
    </row>
    <row r="1098" spans="1:4" ht="15.75" thickBot="1" x14ac:dyDescent="0.3">
      <c r="A1098" s="458">
        <v>13.7</v>
      </c>
      <c r="B1098" s="485" t="s">
        <v>701</v>
      </c>
      <c r="C1098" s="513">
        <v>442199</v>
      </c>
      <c r="D1098" s="244" t="s">
        <v>793</v>
      </c>
    </row>
    <row r="1099" spans="1:4" ht="15.75" thickTop="1" x14ac:dyDescent="0.25">
      <c r="A1099" s="335">
        <v>14.1</v>
      </c>
      <c r="B1099" s="336" t="s">
        <v>697</v>
      </c>
      <c r="C1099" s="503">
        <v>4807</v>
      </c>
      <c r="D1099" s="246"/>
    </row>
    <row r="1100" spans="1:4" x14ac:dyDescent="0.25">
      <c r="A1100" s="449">
        <v>14.1</v>
      </c>
      <c r="B1100" s="478" t="s">
        <v>699</v>
      </c>
      <c r="C1100" s="506" t="s">
        <v>797</v>
      </c>
      <c r="D1100" s="246" t="s">
        <v>793</v>
      </c>
    </row>
    <row r="1101" spans="1:4" x14ac:dyDescent="0.25">
      <c r="A1101" s="458">
        <v>14.1</v>
      </c>
      <c r="B1101" s="485" t="s">
        <v>700</v>
      </c>
      <c r="C1101" s="507" t="s">
        <v>797</v>
      </c>
      <c r="D1101" s="246"/>
    </row>
    <row r="1102" spans="1:4" ht="15.75" thickBot="1" x14ac:dyDescent="0.3">
      <c r="A1102" s="459">
        <v>14.1</v>
      </c>
      <c r="B1102" s="486" t="s">
        <v>701</v>
      </c>
      <c r="C1102" s="508" t="s">
        <v>797</v>
      </c>
      <c r="D1102" s="246" t="s">
        <v>793</v>
      </c>
    </row>
    <row r="1103" spans="1:4" ht="15.75" thickTop="1" x14ac:dyDescent="0.25">
      <c r="A1103" s="335">
        <v>14.2</v>
      </c>
      <c r="B1103" s="336" t="s">
        <v>697</v>
      </c>
      <c r="C1103" s="503">
        <v>481110</v>
      </c>
      <c r="D1103" s="246"/>
    </row>
    <row r="1104" spans="1:4" x14ac:dyDescent="0.25">
      <c r="A1104" s="338">
        <v>14.2</v>
      </c>
      <c r="B1104" s="339" t="s">
        <v>697</v>
      </c>
      <c r="C1104" s="340">
        <v>481141</v>
      </c>
      <c r="D1104" s="246"/>
    </row>
    <row r="1105" spans="1:4" x14ac:dyDescent="0.25">
      <c r="A1105" s="338">
        <v>14.2</v>
      </c>
      <c r="B1105" s="339" t="s">
        <v>697</v>
      </c>
      <c r="C1105" s="340">
        <v>481149</v>
      </c>
      <c r="D1105" s="246"/>
    </row>
    <row r="1106" spans="1:4" x14ac:dyDescent="0.25">
      <c r="A1106" s="338">
        <v>14.2</v>
      </c>
      <c r="B1106" s="339" t="s">
        <v>697</v>
      </c>
      <c r="C1106" s="340">
        <v>481160</v>
      </c>
      <c r="D1106" s="246"/>
    </row>
    <row r="1107" spans="1:4" x14ac:dyDescent="0.25">
      <c r="A1107" s="338">
        <v>14.2</v>
      </c>
      <c r="B1107" s="339" t="s">
        <v>697</v>
      </c>
      <c r="C1107" s="340">
        <v>481190</v>
      </c>
      <c r="D1107" s="246"/>
    </row>
    <row r="1108" spans="1:4" x14ac:dyDescent="0.25">
      <c r="A1108" s="449">
        <v>14.2</v>
      </c>
      <c r="B1108" s="478" t="s">
        <v>699</v>
      </c>
      <c r="C1108" s="506">
        <v>481110</v>
      </c>
      <c r="D1108" s="246" t="s">
        <v>793</v>
      </c>
    </row>
    <row r="1109" spans="1:4" x14ac:dyDescent="0.25">
      <c r="A1109" s="467">
        <v>14.2</v>
      </c>
      <c r="B1109" s="496" t="s">
        <v>699</v>
      </c>
      <c r="C1109" s="523">
        <v>481141</v>
      </c>
      <c r="D1109" s="246" t="s">
        <v>793</v>
      </c>
    </row>
    <row r="1110" spans="1:4" x14ac:dyDescent="0.25">
      <c r="A1110" s="467">
        <v>14.2</v>
      </c>
      <c r="B1110" s="496" t="s">
        <v>699</v>
      </c>
      <c r="C1110" s="523">
        <v>481149</v>
      </c>
      <c r="D1110" s="246" t="s">
        <v>793</v>
      </c>
    </row>
    <row r="1111" spans="1:4" x14ac:dyDescent="0.25">
      <c r="A1111" s="467">
        <v>14.2</v>
      </c>
      <c r="B1111" s="496" t="s">
        <v>699</v>
      </c>
      <c r="C1111" s="523">
        <v>481160</v>
      </c>
      <c r="D1111" s="246" t="s">
        <v>793</v>
      </c>
    </row>
    <row r="1112" spans="1:4" x14ac:dyDescent="0.25">
      <c r="A1112" s="467">
        <v>14.2</v>
      </c>
      <c r="B1112" s="496" t="s">
        <v>699</v>
      </c>
      <c r="C1112" s="523">
        <v>481190</v>
      </c>
      <c r="D1112" s="246" t="s">
        <v>793</v>
      </c>
    </row>
    <row r="1113" spans="1:4" x14ac:dyDescent="0.25">
      <c r="A1113" s="467">
        <v>14.2</v>
      </c>
      <c r="B1113" s="496" t="s">
        <v>700</v>
      </c>
      <c r="C1113" s="523">
        <v>481110</v>
      </c>
      <c r="D1113" s="246" t="s">
        <v>793</v>
      </c>
    </row>
    <row r="1114" spans="1:4" x14ac:dyDescent="0.25">
      <c r="A1114" s="467">
        <v>14.2</v>
      </c>
      <c r="B1114" s="496" t="s">
        <v>700</v>
      </c>
      <c r="C1114" s="523">
        <v>481141</v>
      </c>
      <c r="D1114" s="246" t="s">
        <v>793</v>
      </c>
    </row>
    <row r="1115" spans="1:4" x14ac:dyDescent="0.25">
      <c r="A1115" s="467">
        <v>14.2</v>
      </c>
      <c r="B1115" s="496" t="s">
        <v>700</v>
      </c>
      <c r="C1115" s="523">
        <v>481149</v>
      </c>
      <c r="D1115" s="246" t="s">
        <v>793</v>
      </c>
    </row>
    <row r="1116" spans="1:4" x14ac:dyDescent="0.25">
      <c r="A1116" s="467">
        <v>14.2</v>
      </c>
      <c r="B1116" s="496" t="s">
        <v>700</v>
      </c>
      <c r="C1116" s="523">
        <v>481160</v>
      </c>
      <c r="D1116" s="246" t="s">
        <v>793</v>
      </c>
    </row>
    <row r="1117" spans="1:4" x14ac:dyDescent="0.25">
      <c r="A1117" s="467">
        <v>14.2</v>
      </c>
      <c r="B1117" s="496" t="s">
        <v>700</v>
      </c>
      <c r="C1117" s="523">
        <v>481190</v>
      </c>
      <c r="D1117" s="246"/>
    </row>
    <row r="1118" spans="1:4" x14ac:dyDescent="0.25">
      <c r="A1118" s="467">
        <v>14.2</v>
      </c>
      <c r="B1118" s="496" t="s">
        <v>701</v>
      </c>
      <c r="C1118" s="523">
        <v>481110</v>
      </c>
      <c r="D1118" s="246"/>
    </row>
    <row r="1119" spans="1:4" x14ac:dyDescent="0.25">
      <c r="A1119" s="467">
        <v>14.2</v>
      </c>
      <c r="B1119" s="496" t="s">
        <v>701</v>
      </c>
      <c r="C1119" s="523">
        <v>481141</v>
      </c>
      <c r="D1119" s="246"/>
    </row>
    <row r="1120" spans="1:4" x14ac:dyDescent="0.25">
      <c r="A1120" s="467">
        <v>14.2</v>
      </c>
      <c r="B1120" s="496" t="s">
        <v>701</v>
      </c>
      <c r="C1120" s="523">
        <v>481149</v>
      </c>
      <c r="D1120" s="246"/>
    </row>
    <row r="1121" spans="1:4" x14ac:dyDescent="0.25">
      <c r="A1121" s="467">
        <v>14.2</v>
      </c>
      <c r="B1121" s="496" t="s">
        <v>701</v>
      </c>
      <c r="C1121" s="523">
        <v>481160</v>
      </c>
      <c r="D1121" s="246"/>
    </row>
    <row r="1122" spans="1:4" ht="15.75" thickBot="1" x14ac:dyDescent="0.3">
      <c r="A1122" s="467">
        <v>14.2</v>
      </c>
      <c r="B1122" s="497" t="s">
        <v>701</v>
      </c>
      <c r="C1122" s="524">
        <v>481190</v>
      </c>
      <c r="D1122" s="246" t="s">
        <v>793</v>
      </c>
    </row>
    <row r="1123" spans="1:4" ht="15.75" thickTop="1" x14ac:dyDescent="0.25">
      <c r="A1123" s="468">
        <v>14.3</v>
      </c>
      <c r="B1123" s="498" t="s">
        <v>697</v>
      </c>
      <c r="C1123" s="525">
        <v>4818</v>
      </c>
      <c r="D1123" s="246"/>
    </row>
    <row r="1124" spans="1:4" x14ac:dyDescent="0.25">
      <c r="A1124" s="467">
        <v>14.3</v>
      </c>
      <c r="B1124" s="491" t="s">
        <v>699</v>
      </c>
      <c r="C1124" s="518">
        <v>4818</v>
      </c>
      <c r="D1124" s="246"/>
    </row>
    <row r="1125" spans="1:4" x14ac:dyDescent="0.25">
      <c r="A1125" s="467">
        <v>14.3</v>
      </c>
      <c r="B1125" s="496" t="s">
        <v>700</v>
      </c>
      <c r="C1125" s="523">
        <v>4818</v>
      </c>
      <c r="D1125" s="246"/>
    </row>
    <row r="1126" spans="1:4" ht="15.75" thickBot="1" x14ac:dyDescent="0.3">
      <c r="A1126" s="467">
        <v>14.3</v>
      </c>
      <c r="B1126" s="497" t="s">
        <v>701</v>
      </c>
      <c r="C1126" s="524">
        <v>4818</v>
      </c>
      <c r="D1126" s="246"/>
    </row>
    <row r="1127" spans="1:4" ht="15.75" thickTop="1" x14ac:dyDescent="0.25">
      <c r="A1127" s="468">
        <v>14.4</v>
      </c>
      <c r="B1127" s="498" t="s">
        <v>697</v>
      </c>
      <c r="C1127" s="525">
        <v>4819</v>
      </c>
      <c r="D1127" s="246"/>
    </row>
    <row r="1128" spans="1:4" x14ac:dyDescent="0.25">
      <c r="A1128" s="463">
        <v>14.4</v>
      </c>
      <c r="B1128" s="490" t="s">
        <v>699</v>
      </c>
      <c r="C1128" s="517">
        <v>4819</v>
      </c>
      <c r="D1128" s="246"/>
    </row>
    <row r="1129" spans="1:4" x14ac:dyDescent="0.25">
      <c r="A1129" s="467">
        <v>14.4</v>
      </c>
      <c r="B1129" s="496" t="s">
        <v>700</v>
      </c>
      <c r="C1129" s="523">
        <v>4819</v>
      </c>
      <c r="D1129" s="246"/>
    </row>
    <row r="1130" spans="1:4" ht="15.75" thickBot="1" x14ac:dyDescent="0.3">
      <c r="A1130" s="469">
        <v>14.4</v>
      </c>
      <c r="B1130" s="497" t="s">
        <v>701</v>
      </c>
      <c r="C1130" s="524">
        <v>4819</v>
      </c>
      <c r="D1130" s="246"/>
    </row>
    <row r="1131" spans="1:4" ht="15.75" thickTop="1" x14ac:dyDescent="0.25">
      <c r="A1131" s="468">
        <v>14.5</v>
      </c>
      <c r="B1131" s="498" t="s">
        <v>697</v>
      </c>
      <c r="C1131" s="525">
        <v>4814</v>
      </c>
      <c r="D1131" s="246"/>
    </row>
    <row r="1132" spans="1:4" x14ac:dyDescent="0.25">
      <c r="A1132" s="467">
        <v>14.5</v>
      </c>
      <c r="B1132" s="496" t="s">
        <v>697</v>
      </c>
      <c r="C1132" s="523">
        <v>4816</v>
      </c>
      <c r="D1132" s="246"/>
    </row>
    <row r="1133" spans="1:4" x14ac:dyDescent="0.25">
      <c r="A1133" s="467">
        <v>14.5</v>
      </c>
      <c r="B1133" s="496" t="s">
        <v>697</v>
      </c>
      <c r="C1133" s="523">
        <v>4817</v>
      </c>
      <c r="D1133" s="246"/>
    </row>
    <row r="1134" spans="1:4" x14ac:dyDescent="0.25">
      <c r="A1134" s="467">
        <v>14.5</v>
      </c>
      <c r="B1134" s="496" t="s">
        <v>697</v>
      </c>
      <c r="C1134" s="523">
        <v>4820</v>
      </c>
      <c r="D1134" s="246"/>
    </row>
    <row r="1135" spans="1:4" x14ac:dyDescent="0.25">
      <c r="A1135" s="467">
        <v>14.5</v>
      </c>
      <c r="B1135" s="496" t="s">
        <v>697</v>
      </c>
      <c r="C1135" s="523">
        <v>4821</v>
      </c>
      <c r="D1135" s="246"/>
    </row>
    <row r="1136" spans="1:4" x14ac:dyDescent="0.25">
      <c r="A1136" s="467">
        <v>14.5</v>
      </c>
      <c r="B1136" s="496" t="s">
        <v>697</v>
      </c>
      <c r="C1136" s="523">
        <v>4822</v>
      </c>
      <c r="D1136" s="246"/>
    </row>
    <row r="1137" spans="1:4" x14ac:dyDescent="0.25">
      <c r="A1137" s="467">
        <v>14.5</v>
      </c>
      <c r="B1137" s="496" t="s">
        <v>697</v>
      </c>
      <c r="C1137" s="523">
        <v>4823</v>
      </c>
      <c r="D1137" s="246"/>
    </row>
    <row r="1138" spans="1:4" x14ac:dyDescent="0.25">
      <c r="A1138" s="470">
        <v>14.5</v>
      </c>
      <c r="B1138" s="494" t="s">
        <v>699</v>
      </c>
      <c r="C1138" s="521">
        <v>4814</v>
      </c>
      <c r="D1138" s="246"/>
    </row>
    <row r="1139" spans="1:4" x14ac:dyDescent="0.25">
      <c r="A1139" s="470">
        <v>14.5</v>
      </c>
      <c r="B1139" s="494" t="s">
        <v>699</v>
      </c>
      <c r="C1139" s="521">
        <v>4816</v>
      </c>
      <c r="D1139" s="246"/>
    </row>
    <row r="1140" spans="1:4" x14ac:dyDescent="0.25">
      <c r="A1140" s="470">
        <v>14.5</v>
      </c>
      <c r="B1140" s="494" t="s">
        <v>699</v>
      </c>
      <c r="C1140" s="521">
        <v>4817</v>
      </c>
      <c r="D1140" s="246"/>
    </row>
    <row r="1141" spans="1:4" x14ac:dyDescent="0.25">
      <c r="A1141" s="470">
        <v>14.5</v>
      </c>
      <c r="B1141" s="494" t="s">
        <v>699</v>
      </c>
      <c r="C1141" s="521">
        <v>4820</v>
      </c>
      <c r="D1141" s="246" t="s">
        <v>793</v>
      </c>
    </row>
    <row r="1142" spans="1:4" x14ac:dyDescent="0.25">
      <c r="A1142" s="470">
        <v>14.5</v>
      </c>
      <c r="B1142" s="494" t="s">
        <v>699</v>
      </c>
      <c r="C1142" s="521">
        <v>4821</v>
      </c>
      <c r="D1142" s="246"/>
    </row>
    <row r="1143" spans="1:4" x14ac:dyDescent="0.25">
      <c r="A1143" s="470">
        <v>14.5</v>
      </c>
      <c r="B1143" s="494" t="s">
        <v>699</v>
      </c>
      <c r="C1143" s="521">
        <v>4822</v>
      </c>
      <c r="D1143" s="246"/>
    </row>
    <row r="1144" spans="1:4" x14ac:dyDescent="0.25">
      <c r="A1144" s="470">
        <v>14.5</v>
      </c>
      <c r="B1144" s="494" t="s">
        <v>699</v>
      </c>
      <c r="C1144" s="521">
        <v>4823</v>
      </c>
      <c r="D1144" s="246"/>
    </row>
    <row r="1145" spans="1:4" x14ac:dyDescent="0.25">
      <c r="A1145" s="470">
        <v>14.5</v>
      </c>
      <c r="B1145" s="494" t="s">
        <v>700</v>
      </c>
      <c r="C1145" s="521">
        <v>4814</v>
      </c>
      <c r="D1145" s="246" t="s">
        <v>793</v>
      </c>
    </row>
    <row r="1146" spans="1:4" x14ac:dyDescent="0.25">
      <c r="A1146" s="470">
        <v>14.5</v>
      </c>
      <c r="B1146" s="494" t="s">
        <v>700</v>
      </c>
      <c r="C1146" s="521">
        <v>4816</v>
      </c>
      <c r="D1146" s="246"/>
    </row>
    <row r="1147" spans="1:4" x14ac:dyDescent="0.25">
      <c r="A1147" s="470">
        <v>14.5</v>
      </c>
      <c r="B1147" s="494" t="s">
        <v>700</v>
      </c>
      <c r="C1147" s="521">
        <v>4817</v>
      </c>
      <c r="D1147" s="246"/>
    </row>
    <row r="1148" spans="1:4" x14ac:dyDescent="0.25">
      <c r="A1148" s="470">
        <v>14.5</v>
      </c>
      <c r="B1148" s="494" t="s">
        <v>700</v>
      </c>
      <c r="C1148" s="521">
        <v>4820</v>
      </c>
      <c r="D1148" s="246"/>
    </row>
    <row r="1149" spans="1:4" x14ac:dyDescent="0.25">
      <c r="A1149" s="470">
        <v>14.5</v>
      </c>
      <c r="B1149" s="494" t="s">
        <v>700</v>
      </c>
      <c r="C1149" s="521">
        <v>4821</v>
      </c>
      <c r="D1149" s="246"/>
    </row>
    <row r="1150" spans="1:4" x14ac:dyDescent="0.25">
      <c r="A1150" s="470">
        <v>14.5</v>
      </c>
      <c r="B1150" s="494" t="s">
        <v>700</v>
      </c>
      <c r="C1150" s="521">
        <v>4822</v>
      </c>
      <c r="D1150" s="246"/>
    </row>
    <row r="1151" spans="1:4" x14ac:dyDescent="0.25">
      <c r="A1151" s="470">
        <v>14.5</v>
      </c>
      <c r="B1151" s="494" t="s">
        <v>700</v>
      </c>
      <c r="C1151" s="521">
        <v>4823</v>
      </c>
      <c r="D1151" s="246"/>
    </row>
    <row r="1152" spans="1:4" x14ac:dyDescent="0.25">
      <c r="A1152" s="470">
        <v>14.5</v>
      </c>
      <c r="B1152" s="494" t="s">
        <v>701</v>
      </c>
      <c r="C1152" s="521">
        <v>4814</v>
      </c>
      <c r="D1152" s="246"/>
    </row>
    <row r="1153" spans="1:4" x14ac:dyDescent="0.25">
      <c r="A1153" s="470">
        <v>14.5</v>
      </c>
      <c r="B1153" s="494" t="s">
        <v>701</v>
      </c>
      <c r="C1153" s="521">
        <v>4816</v>
      </c>
      <c r="D1153" s="246"/>
    </row>
    <row r="1154" spans="1:4" x14ac:dyDescent="0.25">
      <c r="A1154" s="470">
        <v>14.5</v>
      </c>
      <c r="B1154" s="494" t="s">
        <v>701</v>
      </c>
      <c r="C1154" s="521">
        <v>4817</v>
      </c>
      <c r="D1154" s="246"/>
    </row>
    <row r="1155" spans="1:4" x14ac:dyDescent="0.25">
      <c r="A1155" s="470">
        <v>14.5</v>
      </c>
      <c r="B1155" s="494" t="s">
        <v>701</v>
      </c>
      <c r="C1155" s="521">
        <v>4820</v>
      </c>
      <c r="D1155" s="246"/>
    </row>
    <row r="1156" spans="1:4" x14ac:dyDescent="0.25">
      <c r="A1156" s="470">
        <v>14.5</v>
      </c>
      <c r="B1156" s="494" t="s">
        <v>701</v>
      </c>
      <c r="C1156" s="521">
        <v>4821</v>
      </c>
      <c r="D1156" s="246"/>
    </row>
    <row r="1157" spans="1:4" x14ac:dyDescent="0.25">
      <c r="A1157" s="470">
        <v>14.5</v>
      </c>
      <c r="B1157" s="494" t="s">
        <v>701</v>
      </c>
      <c r="C1157" s="521">
        <v>4822</v>
      </c>
      <c r="D1157" s="246"/>
    </row>
    <row r="1158" spans="1:4" ht="15.75" thickBot="1" x14ac:dyDescent="0.3">
      <c r="A1158" s="465">
        <v>14.5</v>
      </c>
      <c r="B1158" s="492" t="s">
        <v>701</v>
      </c>
      <c r="C1158" s="519">
        <v>4823</v>
      </c>
      <c r="D1158" s="246"/>
    </row>
    <row r="1159" spans="1:4" ht="15.75" thickTop="1" x14ac:dyDescent="0.25">
      <c r="A1159" s="467" t="s">
        <v>219</v>
      </c>
      <c r="B1159" s="496" t="s">
        <v>697</v>
      </c>
      <c r="C1159" s="356">
        <v>482390</v>
      </c>
      <c r="D1159" s="355" t="s">
        <v>704</v>
      </c>
    </row>
    <row r="1160" spans="1:4" x14ac:dyDescent="0.25">
      <c r="A1160" s="471" t="s">
        <v>219</v>
      </c>
      <c r="B1160" s="494" t="s">
        <v>699</v>
      </c>
      <c r="C1160" s="358" t="s">
        <v>798</v>
      </c>
      <c r="D1160" s="355" t="s">
        <v>704</v>
      </c>
    </row>
    <row r="1161" spans="1:4" x14ac:dyDescent="0.25">
      <c r="A1161" s="472" t="s">
        <v>219</v>
      </c>
      <c r="B1161" s="495" t="s">
        <v>700</v>
      </c>
      <c r="C1161" s="354" t="s">
        <v>798</v>
      </c>
      <c r="D1161" s="355" t="s">
        <v>704</v>
      </c>
    </row>
    <row r="1162" spans="1:4" ht="15.75" thickBot="1" x14ac:dyDescent="0.3">
      <c r="A1162" s="473" t="s">
        <v>219</v>
      </c>
      <c r="B1162" s="492" t="s">
        <v>701</v>
      </c>
      <c r="C1162" s="351" t="s">
        <v>798</v>
      </c>
      <c r="D1162" s="355" t="s">
        <v>704</v>
      </c>
    </row>
    <row r="1163" spans="1:4" ht="15.75" thickTop="1" x14ac:dyDescent="0.25">
      <c r="A1163" s="468" t="s">
        <v>221</v>
      </c>
      <c r="B1163" s="498" t="s">
        <v>697</v>
      </c>
      <c r="C1163" s="525">
        <v>482370</v>
      </c>
      <c r="D1163" s="246"/>
    </row>
    <row r="1164" spans="1:4" x14ac:dyDescent="0.25">
      <c r="A1164" s="471" t="s">
        <v>221</v>
      </c>
      <c r="B1164" s="494" t="s">
        <v>699</v>
      </c>
      <c r="C1164" s="521" t="s">
        <v>799</v>
      </c>
      <c r="D1164" s="246" t="s">
        <v>793</v>
      </c>
    </row>
    <row r="1165" spans="1:4" x14ac:dyDescent="0.25">
      <c r="A1165" s="472" t="s">
        <v>221</v>
      </c>
      <c r="B1165" s="495" t="s">
        <v>700</v>
      </c>
      <c r="C1165" s="522" t="s">
        <v>799</v>
      </c>
      <c r="D1165" s="246"/>
    </row>
    <row r="1166" spans="1:4" ht="15.75" thickBot="1" x14ac:dyDescent="0.3">
      <c r="A1166" s="473" t="s">
        <v>221</v>
      </c>
      <c r="B1166" s="492" t="s">
        <v>701</v>
      </c>
      <c r="C1166" s="519" t="s">
        <v>799</v>
      </c>
      <c r="D1166" s="246" t="s">
        <v>793</v>
      </c>
    </row>
    <row r="1167" spans="1:4" ht="15.75" thickTop="1" x14ac:dyDescent="0.25">
      <c r="A1167" s="468" t="s">
        <v>223</v>
      </c>
      <c r="B1167" s="498" t="s">
        <v>697</v>
      </c>
      <c r="C1167" s="525" t="s">
        <v>800</v>
      </c>
      <c r="D1167" s="246"/>
    </row>
    <row r="1168" spans="1:4" x14ac:dyDescent="0.25">
      <c r="A1168" s="471" t="s">
        <v>223</v>
      </c>
      <c r="B1168" s="494" t="s">
        <v>699</v>
      </c>
      <c r="C1168" s="521" t="s">
        <v>800</v>
      </c>
      <c r="D1168" s="246" t="s">
        <v>793</v>
      </c>
    </row>
    <row r="1169" spans="1:4" x14ac:dyDescent="0.25">
      <c r="A1169" s="472" t="s">
        <v>223</v>
      </c>
      <c r="B1169" s="495" t="s">
        <v>700</v>
      </c>
      <c r="C1169" s="522" t="s">
        <v>800</v>
      </c>
      <c r="D1169" s="359"/>
    </row>
    <row r="1170" spans="1:4" ht="15.75" thickBot="1" x14ac:dyDescent="0.3">
      <c r="A1170" s="473" t="s">
        <v>223</v>
      </c>
      <c r="B1170" s="492" t="s">
        <v>701</v>
      </c>
      <c r="C1170" s="519" t="s">
        <v>800</v>
      </c>
      <c r="D1170" s="247" t="s">
        <v>793</v>
      </c>
    </row>
    <row r="1171" spans="1:4" ht="15.75" thickTop="1" x14ac:dyDescent="0.25">
      <c r="A1171" s="467">
        <v>12.6</v>
      </c>
      <c r="B1171" s="496" t="s">
        <v>697</v>
      </c>
      <c r="C1171" s="356">
        <v>482110</v>
      </c>
      <c r="D1171" s="355" t="s">
        <v>704</v>
      </c>
    </row>
    <row r="1172" spans="1:4" x14ac:dyDescent="0.25">
      <c r="A1172" s="467">
        <v>12.6</v>
      </c>
      <c r="B1172" s="496" t="s">
        <v>697</v>
      </c>
      <c r="C1172" s="356">
        <v>482190</v>
      </c>
      <c r="D1172" s="355" t="s">
        <v>704</v>
      </c>
    </row>
    <row r="1173" spans="1:4" x14ac:dyDescent="0.25">
      <c r="A1173" s="467">
        <v>12.6</v>
      </c>
      <c r="B1173" s="496" t="s">
        <v>697</v>
      </c>
      <c r="C1173" s="356">
        <v>482210</v>
      </c>
      <c r="D1173" s="355" t="s">
        <v>704</v>
      </c>
    </row>
    <row r="1174" spans="1:4" x14ac:dyDescent="0.25">
      <c r="A1174" s="467">
        <v>12.6</v>
      </c>
      <c r="B1174" s="496" t="s">
        <v>697</v>
      </c>
      <c r="C1174" s="356">
        <v>482290</v>
      </c>
      <c r="D1174" s="355" t="s">
        <v>704</v>
      </c>
    </row>
    <row r="1175" spans="1:4" x14ac:dyDescent="0.25">
      <c r="A1175" s="467">
        <v>12.6</v>
      </c>
      <c r="B1175" s="496" t="s">
        <v>697</v>
      </c>
      <c r="C1175" s="356">
        <v>482312</v>
      </c>
      <c r="D1175" s="355" t="s">
        <v>704</v>
      </c>
    </row>
    <row r="1176" spans="1:4" x14ac:dyDescent="0.25">
      <c r="A1176" s="467">
        <v>12.6</v>
      </c>
      <c r="B1176" s="496" t="s">
        <v>697</v>
      </c>
      <c r="C1176" s="356">
        <v>482319</v>
      </c>
      <c r="D1176" s="355" t="s">
        <v>704</v>
      </c>
    </row>
    <row r="1177" spans="1:4" x14ac:dyDescent="0.25">
      <c r="A1177" s="467">
        <v>12.6</v>
      </c>
      <c r="B1177" s="496" t="s">
        <v>697</v>
      </c>
      <c r="C1177" s="356">
        <v>482320</v>
      </c>
      <c r="D1177" s="355" t="s">
        <v>704</v>
      </c>
    </row>
    <row r="1178" spans="1:4" x14ac:dyDescent="0.25">
      <c r="A1178" s="467">
        <v>12.6</v>
      </c>
      <c r="B1178" s="496" t="s">
        <v>697</v>
      </c>
      <c r="C1178" s="356">
        <v>482340</v>
      </c>
      <c r="D1178" s="355" t="s">
        <v>704</v>
      </c>
    </row>
    <row r="1179" spans="1:4" x14ac:dyDescent="0.25">
      <c r="A1179" s="467">
        <v>12.6</v>
      </c>
      <c r="B1179" s="496" t="s">
        <v>697</v>
      </c>
      <c r="C1179" s="356">
        <v>482360</v>
      </c>
      <c r="D1179" s="355" t="s">
        <v>704</v>
      </c>
    </row>
    <row r="1180" spans="1:4" x14ac:dyDescent="0.25">
      <c r="A1180" s="467">
        <v>12.6</v>
      </c>
      <c r="B1180" s="496" t="s">
        <v>697</v>
      </c>
      <c r="C1180" s="356">
        <v>482370</v>
      </c>
      <c r="D1180" s="355" t="s">
        <v>704</v>
      </c>
    </row>
    <row r="1181" spans="1:4" x14ac:dyDescent="0.25">
      <c r="A1181" s="467">
        <v>12.6</v>
      </c>
      <c r="B1181" s="496" t="s">
        <v>697</v>
      </c>
      <c r="C1181" s="356">
        <v>482390</v>
      </c>
      <c r="D1181" s="355" t="s">
        <v>704</v>
      </c>
    </row>
    <row r="1182" spans="1:4" x14ac:dyDescent="0.25">
      <c r="A1182" s="467">
        <v>12.6</v>
      </c>
      <c r="B1182" s="496" t="s">
        <v>697</v>
      </c>
      <c r="C1182" s="356">
        <v>480210</v>
      </c>
      <c r="D1182" s="355" t="s">
        <v>704</v>
      </c>
    </row>
    <row r="1183" spans="1:4" x14ac:dyDescent="0.25">
      <c r="A1183" s="467">
        <v>12.6</v>
      </c>
      <c r="B1183" s="496" t="s">
        <v>697</v>
      </c>
      <c r="C1183" s="356">
        <v>480220</v>
      </c>
      <c r="D1183" s="355" t="s">
        <v>704</v>
      </c>
    </row>
    <row r="1184" spans="1:4" x14ac:dyDescent="0.25">
      <c r="A1184" s="467">
        <v>12.6</v>
      </c>
      <c r="B1184" s="496" t="s">
        <v>697</v>
      </c>
      <c r="C1184" s="356">
        <v>480230</v>
      </c>
      <c r="D1184" s="355" t="s">
        <v>704</v>
      </c>
    </row>
    <row r="1185" spans="1:4" x14ac:dyDescent="0.25">
      <c r="A1185" s="467">
        <v>12.6</v>
      </c>
      <c r="B1185" s="496" t="s">
        <v>697</v>
      </c>
      <c r="C1185" s="356">
        <v>480240</v>
      </c>
      <c r="D1185" s="355" t="s">
        <v>704</v>
      </c>
    </row>
    <row r="1186" spans="1:4" x14ac:dyDescent="0.25">
      <c r="A1186" s="467">
        <v>12.6</v>
      </c>
      <c r="B1186" s="496" t="s">
        <v>697</v>
      </c>
      <c r="C1186" s="356">
        <v>480254</v>
      </c>
      <c r="D1186" s="355" t="s">
        <v>704</v>
      </c>
    </row>
    <row r="1187" spans="1:4" x14ac:dyDescent="0.25">
      <c r="A1187" s="467">
        <v>12.6</v>
      </c>
      <c r="B1187" s="496" t="s">
        <v>697</v>
      </c>
      <c r="C1187" s="356">
        <v>480255</v>
      </c>
      <c r="D1187" s="355" t="s">
        <v>704</v>
      </c>
    </row>
    <row r="1188" spans="1:4" x14ac:dyDescent="0.25">
      <c r="A1188" s="467">
        <v>12.6</v>
      </c>
      <c r="B1188" s="496" t="s">
        <v>697</v>
      </c>
      <c r="C1188" s="356">
        <v>480256</v>
      </c>
      <c r="D1188" s="355" t="s">
        <v>704</v>
      </c>
    </row>
    <row r="1189" spans="1:4" x14ac:dyDescent="0.25">
      <c r="A1189" s="467">
        <v>12.6</v>
      </c>
      <c r="B1189" s="496" t="s">
        <v>697</v>
      </c>
      <c r="C1189" s="356">
        <v>480257</v>
      </c>
      <c r="D1189" s="355" t="s">
        <v>704</v>
      </c>
    </row>
    <row r="1190" spans="1:4" x14ac:dyDescent="0.25">
      <c r="A1190" s="467">
        <v>12.6</v>
      </c>
      <c r="B1190" s="496" t="s">
        <v>697</v>
      </c>
      <c r="C1190" s="356">
        <v>480258</v>
      </c>
      <c r="D1190" s="355" t="s">
        <v>704</v>
      </c>
    </row>
    <row r="1191" spans="1:4" x14ac:dyDescent="0.25">
      <c r="A1191" s="467">
        <v>12.6</v>
      </c>
      <c r="B1191" s="496" t="s">
        <v>697</v>
      </c>
      <c r="C1191" s="356">
        <v>480261</v>
      </c>
      <c r="D1191" s="355" t="s">
        <v>704</v>
      </c>
    </row>
    <row r="1192" spans="1:4" x14ac:dyDescent="0.25">
      <c r="A1192" s="467">
        <v>12.6</v>
      </c>
      <c r="B1192" s="496" t="s">
        <v>697</v>
      </c>
      <c r="C1192" s="356" t="s">
        <v>801</v>
      </c>
      <c r="D1192" s="355" t="s">
        <v>704</v>
      </c>
    </row>
    <row r="1193" spans="1:4" x14ac:dyDescent="0.25">
      <c r="A1193" s="467">
        <v>12.6</v>
      </c>
      <c r="B1193" s="496" t="s">
        <v>697</v>
      </c>
      <c r="C1193" s="356" t="s">
        <v>802</v>
      </c>
      <c r="D1193" s="355" t="s">
        <v>704</v>
      </c>
    </row>
    <row r="1194" spans="1:4" x14ac:dyDescent="0.25">
      <c r="A1194" s="467">
        <v>12.6</v>
      </c>
      <c r="B1194" s="496" t="s">
        <v>697</v>
      </c>
      <c r="C1194" s="356">
        <v>481013</v>
      </c>
      <c r="D1194" s="355" t="s">
        <v>704</v>
      </c>
    </row>
    <row r="1195" spans="1:4" x14ac:dyDescent="0.25">
      <c r="A1195" s="467">
        <v>12.6</v>
      </c>
      <c r="B1195" s="496" t="s">
        <v>697</v>
      </c>
      <c r="C1195" s="356">
        <v>481014</v>
      </c>
      <c r="D1195" s="355" t="s">
        <v>704</v>
      </c>
    </row>
    <row r="1196" spans="1:4" x14ac:dyDescent="0.25">
      <c r="A1196" s="467">
        <v>12.6</v>
      </c>
      <c r="B1196" s="496" t="s">
        <v>697</v>
      </c>
      <c r="C1196" s="356">
        <v>481019</v>
      </c>
      <c r="D1196" s="355" t="s">
        <v>704</v>
      </c>
    </row>
    <row r="1197" spans="1:4" x14ac:dyDescent="0.25">
      <c r="A1197" s="467">
        <v>12.6</v>
      </c>
      <c r="B1197" s="496" t="s">
        <v>697</v>
      </c>
      <c r="C1197" s="356">
        <v>481022</v>
      </c>
      <c r="D1197" s="355" t="s">
        <v>704</v>
      </c>
    </row>
    <row r="1198" spans="1:4" x14ac:dyDescent="0.25">
      <c r="A1198" s="467">
        <v>12.6</v>
      </c>
      <c r="B1198" s="496" t="s">
        <v>697</v>
      </c>
      <c r="C1198" s="356">
        <v>481029</v>
      </c>
      <c r="D1198" s="355" t="s">
        <v>704</v>
      </c>
    </row>
    <row r="1199" spans="1:4" x14ac:dyDescent="0.25">
      <c r="A1199" s="467">
        <v>12.6</v>
      </c>
      <c r="B1199" s="496" t="s">
        <v>697</v>
      </c>
      <c r="C1199" s="356">
        <v>481031</v>
      </c>
      <c r="D1199" s="355" t="s">
        <v>704</v>
      </c>
    </row>
    <row r="1200" spans="1:4" x14ac:dyDescent="0.25">
      <c r="A1200" s="467">
        <v>12.6</v>
      </c>
      <c r="B1200" s="496" t="s">
        <v>697</v>
      </c>
      <c r="C1200" s="356">
        <v>481032</v>
      </c>
      <c r="D1200" s="355" t="s">
        <v>704</v>
      </c>
    </row>
    <row r="1201" spans="1:4" x14ac:dyDescent="0.25">
      <c r="A1201" s="467">
        <v>12.6</v>
      </c>
      <c r="B1201" s="496" t="s">
        <v>697</v>
      </c>
      <c r="C1201" s="356">
        <v>481039</v>
      </c>
      <c r="D1201" s="355" t="s">
        <v>704</v>
      </c>
    </row>
    <row r="1202" spans="1:4" x14ac:dyDescent="0.25">
      <c r="A1202" s="467">
        <v>12.6</v>
      </c>
      <c r="B1202" s="496" t="s">
        <v>697</v>
      </c>
      <c r="C1202" s="356">
        <v>481092</v>
      </c>
      <c r="D1202" s="355" t="s">
        <v>704</v>
      </c>
    </row>
    <row r="1203" spans="1:4" x14ac:dyDescent="0.25">
      <c r="A1203" s="467">
        <v>12.6</v>
      </c>
      <c r="B1203" s="496" t="s">
        <v>697</v>
      </c>
      <c r="C1203" s="356" t="s">
        <v>803</v>
      </c>
      <c r="D1203" s="355" t="s">
        <v>704</v>
      </c>
    </row>
    <row r="1204" spans="1:4" x14ac:dyDescent="0.25">
      <c r="A1204" s="471" t="s">
        <v>804</v>
      </c>
      <c r="B1204" s="494" t="s">
        <v>699</v>
      </c>
      <c r="C1204" s="521">
        <v>481410</v>
      </c>
      <c r="D1204" s="246"/>
    </row>
    <row r="1205" spans="1:4" x14ac:dyDescent="0.25">
      <c r="A1205" s="471" t="s">
        <v>804</v>
      </c>
      <c r="B1205" s="494" t="s">
        <v>699</v>
      </c>
      <c r="C1205" s="521">
        <v>481420</v>
      </c>
      <c r="D1205" s="246"/>
    </row>
    <row r="1206" spans="1:4" x14ac:dyDescent="0.25">
      <c r="A1206" s="471" t="s">
        <v>804</v>
      </c>
      <c r="B1206" s="494" t="s">
        <v>699</v>
      </c>
      <c r="C1206" s="521">
        <v>481490</v>
      </c>
      <c r="D1206" s="246"/>
    </row>
    <row r="1207" spans="1:4" x14ac:dyDescent="0.25">
      <c r="A1207" s="471" t="s">
        <v>804</v>
      </c>
      <c r="B1207" s="494" t="s">
        <v>699</v>
      </c>
      <c r="C1207" s="521">
        <v>481710</v>
      </c>
      <c r="D1207" s="246"/>
    </row>
    <row r="1208" spans="1:4" x14ac:dyDescent="0.25">
      <c r="A1208" s="471" t="s">
        <v>804</v>
      </c>
      <c r="B1208" s="494" t="s">
        <v>699</v>
      </c>
      <c r="C1208" s="521">
        <v>481720</v>
      </c>
      <c r="D1208" s="246"/>
    </row>
    <row r="1209" spans="1:4" x14ac:dyDescent="0.25">
      <c r="A1209" s="471" t="s">
        <v>804</v>
      </c>
      <c r="B1209" s="494" t="s">
        <v>699</v>
      </c>
      <c r="C1209" s="521">
        <v>481730</v>
      </c>
      <c r="D1209" s="246"/>
    </row>
    <row r="1210" spans="1:4" x14ac:dyDescent="0.25">
      <c r="A1210" s="471" t="s">
        <v>804</v>
      </c>
      <c r="B1210" s="494" t="s">
        <v>699</v>
      </c>
      <c r="C1210" s="521">
        <v>482010</v>
      </c>
      <c r="D1210" s="246" t="s">
        <v>793</v>
      </c>
    </row>
    <row r="1211" spans="1:4" x14ac:dyDescent="0.25">
      <c r="A1211" s="471" t="s">
        <v>804</v>
      </c>
      <c r="B1211" s="494" t="s">
        <v>699</v>
      </c>
      <c r="C1211" s="521">
        <v>482020</v>
      </c>
      <c r="D1211" s="246"/>
    </row>
    <row r="1212" spans="1:4" x14ac:dyDescent="0.25">
      <c r="A1212" s="471" t="s">
        <v>804</v>
      </c>
      <c r="B1212" s="494" t="s">
        <v>699</v>
      </c>
      <c r="C1212" s="521">
        <v>482030</v>
      </c>
      <c r="D1212" s="246"/>
    </row>
    <row r="1213" spans="1:4" x14ac:dyDescent="0.25">
      <c r="A1213" s="471" t="s">
        <v>804</v>
      </c>
      <c r="B1213" s="494" t="s">
        <v>699</v>
      </c>
      <c r="C1213" s="521">
        <v>482040</v>
      </c>
      <c r="D1213" s="246"/>
    </row>
    <row r="1214" spans="1:4" x14ac:dyDescent="0.25">
      <c r="A1214" s="471" t="s">
        <v>804</v>
      </c>
      <c r="B1214" s="494" t="s">
        <v>699</v>
      </c>
      <c r="C1214" s="521">
        <v>482050</v>
      </c>
      <c r="D1214" s="246"/>
    </row>
    <row r="1215" spans="1:4" x14ac:dyDescent="0.25">
      <c r="A1215" s="471" t="s">
        <v>804</v>
      </c>
      <c r="B1215" s="494" t="s">
        <v>699</v>
      </c>
      <c r="C1215" s="521">
        <v>482090</v>
      </c>
      <c r="D1215" s="246"/>
    </row>
    <row r="1216" spans="1:4" x14ac:dyDescent="0.25">
      <c r="A1216" s="471" t="s">
        <v>804</v>
      </c>
      <c r="B1216" s="494" t="s">
        <v>699</v>
      </c>
      <c r="C1216" s="521">
        <v>482110</v>
      </c>
      <c r="D1216" s="246"/>
    </row>
    <row r="1217" spans="1:4" x14ac:dyDescent="0.25">
      <c r="A1217" s="470">
        <v>12.6</v>
      </c>
      <c r="B1217" s="494" t="s">
        <v>699</v>
      </c>
      <c r="C1217" s="521">
        <v>482190</v>
      </c>
      <c r="D1217" s="246"/>
    </row>
    <row r="1218" spans="1:4" x14ac:dyDescent="0.25">
      <c r="A1218" s="470">
        <v>12.6</v>
      </c>
      <c r="B1218" s="494" t="s">
        <v>699</v>
      </c>
      <c r="C1218" s="521">
        <v>482210</v>
      </c>
      <c r="D1218" s="246"/>
    </row>
    <row r="1219" spans="1:4" x14ac:dyDescent="0.25">
      <c r="A1219" s="470">
        <v>12.6</v>
      </c>
      <c r="B1219" s="494" t="s">
        <v>699</v>
      </c>
      <c r="C1219" s="521">
        <v>482290</v>
      </c>
      <c r="D1219" s="246"/>
    </row>
    <row r="1220" spans="1:4" x14ac:dyDescent="0.25">
      <c r="A1220" s="470">
        <v>12.6</v>
      </c>
      <c r="B1220" s="494" t="s">
        <v>699</v>
      </c>
      <c r="C1220" s="521">
        <v>482320</v>
      </c>
      <c r="D1220" s="246"/>
    </row>
    <row r="1221" spans="1:4" x14ac:dyDescent="0.25">
      <c r="A1221" s="470">
        <v>12.6</v>
      </c>
      <c r="B1221" s="494" t="s">
        <v>699</v>
      </c>
      <c r="C1221" s="521">
        <v>482340</v>
      </c>
      <c r="D1221" s="246"/>
    </row>
    <row r="1222" spans="1:4" x14ac:dyDescent="0.25">
      <c r="A1222" s="470">
        <v>12.6</v>
      </c>
      <c r="B1222" s="494" t="s">
        <v>699</v>
      </c>
      <c r="C1222" s="521">
        <v>482361</v>
      </c>
      <c r="D1222" s="246"/>
    </row>
    <row r="1223" spans="1:4" x14ac:dyDescent="0.25">
      <c r="A1223" s="470">
        <v>12.6</v>
      </c>
      <c r="B1223" s="494" t="s">
        <v>699</v>
      </c>
      <c r="C1223" s="521">
        <v>482369</v>
      </c>
      <c r="D1223" s="246"/>
    </row>
    <row r="1224" spans="1:4" x14ac:dyDescent="0.25">
      <c r="A1224" s="470">
        <v>12.6</v>
      </c>
      <c r="B1224" s="494" t="s">
        <v>699</v>
      </c>
      <c r="C1224" s="521">
        <v>482370</v>
      </c>
      <c r="D1224" s="246"/>
    </row>
    <row r="1225" spans="1:4" x14ac:dyDescent="0.25">
      <c r="A1225" s="470">
        <v>12.6</v>
      </c>
      <c r="B1225" s="494" t="s">
        <v>699</v>
      </c>
      <c r="C1225" s="521">
        <v>482390</v>
      </c>
      <c r="D1225" s="246"/>
    </row>
    <row r="1226" spans="1:4" x14ac:dyDescent="0.25">
      <c r="A1226" s="471" t="s">
        <v>804</v>
      </c>
      <c r="B1226" s="494" t="s">
        <v>700</v>
      </c>
      <c r="C1226" s="521">
        <v>481420</v>
      </c>
      <c r="D1226" s="246" t="s">
        <v>793</v>
      </c>
    </row>
    <row r="1227" spans="1:4" x14ac:dyDescent="0.25">
      <c r="A1227" s="471" t="s">
        <v>804</v>
      </c>
      <c r="B1227" s="494" t="s">
        <v>700</v>
      </c>
      <c r="C1227" s="521">
        <v>481490</v>
      </c>
      <c r="D1227" s="246"/>
    </row>
    <row r="1228" spans="1:4" x14ac:dyDescent="0.25">
      <c r="A1228" s="471" t="s">
        <v>804</v>
      </c>
      <c r="B1228" s="494" t="s">
        <v>700</v>
      </c>
      <c r="C1228" s="521">
        <v>481710</v>
      </c>
      <c r="D1228" s="246"/>
    </row>
    <row r="1229" spans="1:4" x14ac:dyDescent="0.25">
      <c r="A1229" s="471" t="s">
        <v>804</v>
      </c>
      <c r="B1229" s="494" t="s">
        <v>700</v>
      </c>
      <c r="C1229" s="521">
        <v>481720</v>
      </c>
      <c r="D1229" s="246"/>
    </row>
    <row r="1230" spans="1:4" x14ac:dyDescent="0.25">
      <c r="A1230" s="471" t="s">
        <v>804</v>
      </c>
      <c r="B1230" s="494" t="s">
        <v>700</v>
      </c>
      <c r="C1230" s="521">
        <v>481730</v>
      </c>
      <c r="D1230" s="246"/>
    </row>
    <row r="1231" spans="1:4" x14ac:dyDescent="0.25">
      <c r="A1231" s="471" t="s">
        <v>804</v>
      </c>
      <c r="B1231" s="494" t="s">
        <v>700</v>
      </c>
      <c r="C1231" s="521">
        <v>482020</v>
      </c>
      <c r="D1231" s="246"/>
    </row>
    <row r="1232" spans="1:4" x14ac:dyDescent="0.25">
      <c r="A1232" s="471" t="s">
        <v>804</v>
      </c>
      <c r="B1232" s="494" t="s">
        <v>700</v>
      </c>
      <c r="C1232" s="521">
        <v>482030</v>
      </c>
      <c r="D1232" s="246"/>
    </row>
    <row r="1233" spans="1:4" x14ac:dyDescent="0.25">
      <c r="A1233" s="471" t="s">
        <v>804</v>
      </c>
      <c r="B1233" s="494" t="s">
        <v>700</v>
      </c>
      <c r="C1233" s="521">
        <v>482040</v>
      </c>
      <c r="D1233" s="246"/>
    </row>
    <row r="1234" spans="1:4" x14ac:dyDescent="0.25">
      <c r="A1234" s="471" t="s">
        <v>804</v>
      </c>
      <c r="B1234" s="494" t="s">
        <v>700</v>
      </c>
      <c r="C1234" s="521">
        <v>482050</v>
      </c>
      <c r="D1234" s="246"/>
    </row>
    <row r="1235" spans="1:4" x14ac:dyDescent="0.25">
      <c r="A1235" s="471" t="s">
        <v>804</v>
      </c>
      <c r="B1235" s="494" t="s">
        <v>700</v>
      </c>
      <c r="C1235" s="521">
        <v>482090</v>
      </c>
      <c r="D1235" s="246"/>
    </row>
    <row r="1236" spans="1:4" x14ac:dyDescent="0.25">
      <c r="A1236" s="471" t="s">
        <v>804</v>
      </c>
      <c r="B1236" s="494" t="s">
        <v>700</v>
      </c>
      <c r="C1236" s="521">
        <v>482110</v>
      </c>
      <c r="D1236" s="246"/>
    </row>
    <row r="1237" spans="1:4" x14ac:dyDescent="0.25">
      <c r="A1237" s="471" t="s">
        <v>804</v>
      </c>
      <c r="B1237" s="494" t="s">
        <v>700</v>
      </c>
      <c r="C1237" s="521">
        <v>482190</v>
      </c>
      <c r="D1237" s="246"/>
    </row>
    <row r="1238" spans="1:4" x14ac:dyDescent="0.25">
      <c r="A1238" s="471" t="s">
        <v>804</v>
      </c>
      <c r="B1238" s="494" t="s">
        <v>700</v>
      </c>
      <c r="C1238" s="521">
        <v>482210</v>
      </c>
      <c r="D1238" s="246"/>
    </row>
    <row r="1239" spans="1:4" x14ac:dyDescent="0.25">
      <c r="A1239" s="471" t="s">
        <v>804</v>
      </c>
      <c r="B1239" s="494" t="s">
        <v>700</v>
      </c>
      <c r="C1239" s="521">
        <v>482290</v>
      </c>
      <c r="D1239" s="246"/>
    </row>
    <row r="1240" spans="1:4" x14ac:dyDescent="0.25">
      <c r="A1240" s="471" t="s">
        <v>804</v>
      </c>
      <c r="B1240" s="494" t="s">
        <v>700</v>
      </c>
      <c r="C1240" s="521">
        <v>482320</v>
      </c>
      <c r="D1240" s="246"/>
    </row>
    <row r="1241" spans="1:4" x14ac:dyDescent="0.25">
      <c r="A1241" s="471" t="s">
        <v>804</v>
      </c>
      <c r="B1241" s="494" t="s">
        <v>700</v>
      </c>
      <c r="C1241" s="521">
        <v>482340</v>
      </c>
      <c r="D1241" s="246"/>
    </row>
    <row r="1242" spans="1:4" x14ac:dyDescent="0.25">
      <c r="A1242" s="471" t="s">
        <v>804</v>
      </c>
      <c r="B1242" s="494" t="s">
        <v>700</v>
      </c>
      <c r="C1242" s="521">
        <v>482361</v>
      </c>
      <c r="D1242" s="246"/>
    </row>
    <row r="1243" spans="1:4" x14ac:dyDescent="0.25">
      <c r="A1243" s="471" t="s">
        <v>804</v>
      </c>
      <c r="B1243" s="494" t="s">
        <v>700</v>
      </c>
      <c r="C1243" s="521">
        <v>482369</v>
      </c>
      <c r="D1243" s="246"/>
    </row>
    <row r="1244" spans="1:4" x14ac:dyDescent="0.25">
      <c r="A1244" s="471" t="s">
        <v>804</v>
      </c>
      <c r="B1244" s="494" t="s">
        <v>700</v>
      </c>
      <c r="C1244" s="521">
        <v>482370</v>
      </c>
      <c r="D1244" s="246"/>
    </row>
    <row r="1245" spans="1:4" ht="15.75" thickBot="1" x14ac:dyDescent="0.3">
      <c r="A1245" s="473" t="s">
        <v>804</v>
      </c>
      <c r="B1245" s="492" t="s">
        <v>700</v>
      </c>
      <c r="C1245" s="519">
        <v>482390</v>
      </c>
      <c r="D1245" s="246"/>
    </row>
    <row r="1246" spans="1:4" ht="15.75" thickTop="1" x14ac:dyDescent="0.25">
      <c r="A1246" s="468" t="s">
        <v>805</v>
      </c>
      <c r="B1246" s="498" t="s">
        <v>697</v>
      </c>
      <c r="C1246" s="357">
        <v>480210</v>
      </c>
      <c r="D1246" s="355" t="s">
        <v>704</v>
      </c>
    </row>
    <row r="1247" spans="1:4" x14ac:dyDescent="0.25">
      <c r="A1247" s="467" t="s">
        <v>805</v>
      </c>
      <c r="B1247" s="496" t="s">
        <v>697</v>
      </c>
      <c r="C1247" s="356">
        <v>480220</v>
      </c>
      <c r="D1247" s="355" t="s">
        <v>704</v>
      </c>
    </row>
    <row r="1248" spans="1:4" x14ac:dyDescent="0.25">
      <c r="A1248" s="467" t="s">
        <v>805</v>
      </c>
      <c r="B1248" s="496" t="s">
        <v>697</v>
      </c>
      <c r="C1248" s="356">
        <v>480230</v>
      </c>
      <c r="D1248" s="355" t="s">
        <v>704</v>
      </c>
    </row>
    <row r="1249" spans="1:4" x14ac:dyDescent="0.25">
      <c r="A1249" s="467" t="s">
        <v>805</v>
      </c>
      <c r="B1249" s="496" t="s">
        <v>697</v>
      </c>
      <c r="C1249" s="356">
        <v>480240</v>
      </c>
      <c r="D1249" s="355" t="s">
        <v>704</v>
      </c>
    </row>
    <row r="1250" spans="1:4" x14ac:dyDescent="0.25">
      <c r="A1250" s="467" t="s">
        <v>805</v>
      </c>
      <c r="B1250" s="496" t="s">
        <v>697</v>
      </c>
      <c r="C1250" s="356">
        <v>480254</v>
      </c>
      <c r="D1250" s="355" t="s">
        <v>704</v>
      </c>
    </row>
    <row r="1251" spans="1:4" x14ac:dyDescent="0.25">
      <c r="A1251" s="467" t="s">
        <v>805</v>
      </c>
      <c r="B1251" s="496" t="s">
        <v>697</v>
      </c>
      <c r="C1251" s="356">
        <v>480255</v>
      </c>
      <c r="D1251" s="355" t="s">
        <v>704</v>
      </c>
    </row>
    <row r="1252" spans="1:4" x14ac:dyDescent="0.25">
      <c r="A1252" s="467" t="s">
        <v>805</v>
      </c>
      <c r="B1252" s="496" t="s">
        <v>697</v>
      </c>
      <c r="C1252" s="356">
        <v>480256</v>
      </c>
      <c r="D1252" s="355" t="s">
        <v>704</v>
      </c>
    </row>
    <row r="1253" spans="1:4" x14ac:dyDescent="0.25">
      <c r="A1253" s="467" t="s">
        <v>805</v>
      </c>
      <c r="B1253" s="496" t="s">
        <v>697</v>
      </c>
      <c r="C1253" s="356">
        <v>480257</v>
      </c>
      <c r="D1253" s="355" t="s">
        <v>704</v>
      </c>
    </row>
    <row r="1254" spans="1:4" x14ac:dyDescent="0.25">
      <c r="A1254" s="467" t="s">
        <v>805</v>
      </c>
      <c r="B1254" s="496" t="s">
        <v>697</v>
      </c>
      <c r="C1254" s="356">
        <v>480258</v>
      </c>
      <c r="D1254" s="355" t="s">
        <v>704</v>
      </c>
    </row>
    <row r="1255" spans="1:4" x14ac:dyDescent="0.25">
      <c r="A1255" s="467" t="s">
        <v>805</v>
      </c>
      <c r="B1255" s="496" t="s">
        <v>697</v>
      </c>
      <c r="C1255" s="356">
        <v>480261</v>
      </c>
      <c r="D1255" s="355" t="s">
        <v>704</v>
      </c>
    </row>
    <row r="1256" spans="1:4" x14ac:dyDescent="0.25">
      <c r="A1256" s="467" t="s">
        <v>805</v>
      </c>
      <c r="B1256" s="496" t="s">
        <v>697</v>
      </c>
      <c r="C1256" s="356" t="s">
        <v>801</v>
      </c>
      <c r="D1256" s="355" t="s">
        <v>704</v>
      </c>
    </row>
    <row r="1257" spans="1:4" x14ac:dyDescent="0.25">
      <c r="A1257" s="467" t="s">
        <v>805</v>
      </c>
      <c r="B1257" s="496" t="s">
        <v>697</v>
      </c>
      <c r="C1257" s="356" t="s">
        <v>802</v>
      </c>
      <c r="D1257" s="355" t="s">
        <v>704</v>
      </c>
    </row>
    <row r="1258" spans="1:4" x14ac:dyDescent="0.25">
      <c r="A1258" s="467" t="s">
        <v>805</v>
      </c>
      <c r="B1258" s="496" t="s">
        <v>697</v>
      </c>
      <c r="C1258" s="356">
        <v>481013</v>
      </c>
      <c r="D1258" s="355" t="s">
        <v>704</v>
      </c>
    </row>
    <row r="1259" spans="1:4" x14ac:dyDescent="0.25">
      <c r="A1259" s="467" t="s">
        <v>805</v>
      </c>
      <c r="B1259" s="496" t="s">
        <v>697</v>
      </c>
      <c r="C1259" s="356">
        <v>481014</v>
      </c>
      <c r="D1259" s="355" t="s">
        <v>704</v>
      </c>
    </row>
    <row r="1260" spans="1:4" x14ac:dyDescent="0.25">
      <c r="A1260" s="467" t="s">
        <v>805</v>
      </c>
      <c r="B1260" s="496" t="s">
        <v>697</v>
      </c>
      <c r="C1260" s="356">
        <v>481019</v>
      </c>
      <c r="D1260" s="355" t="s">
        <v>704</v>
      </c>
    </row>
    <row r="1261" spans="1:4" x14ac:dyDescent="0.25">
      <c r="A1261" s="467" t="s">
        <v>805</v>
      </c>
      <c r="B1261" s="496" t="s">
        <v>697</v>
      </c>
      <c r="C1261" s="356">
        <v>481022</v>
      </c>
      <c r="D1261" s="355" t="s">
        <v>704</v>
      </c>
    </row>
    <row r="1262" spans="1:4" x14ac:dyDescent="0.25">
      <c r="A1262" s="467" t="s">
        <v>805</v>
      </c>
      <c r="B1262" s="496" t="s">
        <v>697</v>
      </c>
      <c r="C1262" s="356">
        <v>481029</v>
      </c>
      <c r="D1262" s="355" t="s">
        <v>704</v>
      </c>
    </row>
    <row r="1263" spans="1:4" x14ac:dyDescent="0.25">
      <c r="A1263" s="467" t="s">
        <v>805</v>
      </c>
      <c r="B1263" s="496" t="s">
        <v>697</v>
      </c>
      <c r="C1263" s="356">
        <v>481031</v>
      </c>
      <c r="D1263" s="355" t="s">
        <v>704</v>
      </c>
    </row>
    <row r="1264" spans="1:4" x14ac:dyDescent="0.25">
      <c r="A1264" s="467" t="s">
        <v>805</v>
      </c>
      <c r="B1264" s="496" t="s">
        <v>697</v>
      </c>
      <c r="C1264" s="356">
        <v>481032</v>
      </c>
      <c r="D1264" s="355" t="s">
        <v>704</v>
      </c>
    </row>
    <row r="1265" spans="1:4" x14ac:dyDescent="0.25">
      <c r="A1265" s="467" t="s">
        <v>805</v>
      </c>
      <c r="B1265" s="496" t="s">
        <v>697</v>
      </c>
      <c r="C1265" s="356">
        <v>481039</v>
      </c>
      <c r="D1265" s="355" t="s">
        <v>704</v>
      </c>
    </row>
    <row r="1266" spans="1:4" x14ac:dyDescent="0.25">
      <c r="A1266" s="467" t="s">
        <v>805</v>
      </c>
      <c r="B1266" s="496" t="s">
        <v>697</v>
      </c>
      <c r="C1266" s="356">
        <v>481092</v>
      </c>
      <c r="D1266" s="355" t="s">
        <v>704</v>
      </c>
    </row>
    <row r="1267" spans="1:4" x14ac:dyDescent="0.25">
      <c r="A1267" s="467" t="s">
        <v>805</v>
      </c>
      <c r="B1267" s="496" t="s">
        <v>697</v>
      </c>
      <c r="C1267" s="356" t="s">
        <v>803</v>
      </c>
      <c r="D1267" s="355" t="s">
        <v>704</v>
      </c>
    </row>
    <row r="1268" spans="1:4" x14ac:dyDescent="0.25">
      <c r="A1268" s="467" t="s">
        <v>805</v>
      </c>
      <c r="B1268" s="496" t="s">
        <v>697</v>
      </c>
      <c r="C1268" s="356">
        <v>482390</v>
      </c>
      <c r="D1268" s="355" t="s">
        <v>704</v>
      </c>
    </row>
    <row r="1269" spans="1:4" x14ac:dyDescent="0.25">
      <c r="A1269" s="471" t="s">
        <v>805</v>
      </c>
      <c r="B1269" s="494" t="s">
        <v>699</v>
      </c>
      <c r="C1269" s="358" t="s">
        <v>798</v>
      </c>
      <c r="D1269" s="355" t="s">
        <v>704</v>
      </c>
    </row>
    <row r="1270" spans="1:4" ht="15.75" thickBot="1" x14ac:dyDescent="0.3">
      <c r="A1270" s="473" t="s">
        <v>805</v>
      </c>
      <c r="B1270" s="492" t="s">
        <v>700</v>
      </c>
      <c r="C1270" s="351" t="s">
        <v>798</v>
      </c>
      <c r="D1270" s="355" t="s">
        <v>704</v>
      </c>
    </row>
    <row r="1271" spans="1:4" ht="15.75" thickTop="1" x14ac:dyDescent="0.25">
      <c r="A1271" s="468" t="s">
        <v>806</v>
      </c>
      <c r="B1271" s="498" t="s">
        <v>697</v>
      </c>
      <c r="C1271" s="525">
        <v>482370</v>
      </c>
      <c r="D1271" s="246"/>
    </row>
    <row r="1272" spans="1:4" x14ac:dyDescent="0.25">
      <c r="A1272" s="471" t="s">
        <v>806</v>
      </c>
      <c r="B1272" s="494" t="s">
        <v>699</v>
      </c>
      <c r="C1272" s="521" t="s">
        <v>799</v>
      </c>
      <c r="D1272" s="246" t="s">
        <v>793</v>
      </c>
    </row>
    <row r="1273" spans="1:4" ht="15.75" thickBot="1" x14ac:dyDescent="0.3">
      <c r="A1273" s="473" t="s">
        <v>806</v>
      </c>
      <c r="B1273" s="492" t="s">
        <v>700</v>
      </c>
      <c r="C1273" s="519" t="s">
        <v>799</v>
      </c>
      <c r="D1273" s="246" t="s">
        <v>793</v>
      </c>
    </row>
    <row r="1274" spans="1:4" ht="15.75" thickTop="1" x14ac:dyDescent="0.25">
      <c r="A1274" s="468" t="s">
        <v>807</v>
      </c>
      <c r="B1274" s="498" t="s">
        <v>697</v>
      </c>
      <c r="C1274" s="525" t="s">
        <v>800</v>
      </c>
      <c r="D1274" s="246"/>
    </row>
    <row r="1275" spans="1:4" x14ac:dyDescent="0.25">
      <c r="A1275" s="471" t="s">
        <v>807</v>
      </c>
      <c r="B1275" s="494" t="s">
        <v>699</v>
      </c>
      <c r="C1275" s="521" t="s">
        <v>800</v>
      </c>
      <c r="D1275" s="246" t="s">
        <v>793</v>
      </c>
    </row>
    <row r="1276" spans="1:4" ht="15.75" thickBot="1" x14ac:dyDescent="0.3">
      <c r="A1276" s="473" t="s">
        <v>807</v>
      </c>
      <c r="B1276" s="492" t="s">
        <v>700</v>
      </c>
      <c r="C1276" s="519" t="s">
        <v>800</v>
      </c>
      <c r="D1276" s="247" t="s">
        <v>793</v>
      </c>
    </row>
    <row r="1277" spans="1:4" ht="15.75" thickTop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B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U101"/>
  <sheetViews>
    <sheetView showGridLines="0" zoomScaleNormal="100" zoomScaleSheetLayoutView="160" workbookViewId="0">
      <pane ySplit="10" topLeftCell="A11" activePane="bottomLeft" state="frozen"/>
      <selection pane="bottomLeft" activeCell="H2" sqref="H2"/>
    </sheetView>
  </sheetViews>
  <sheetFormatPr defaultColWidth="9.625" defaultRowHeight="12.75" customHeight="1" x14ac:dyDescent="0.2"/>
  <cols>
    <col min="1" max="1" width="8.25" style="5" customWidth="1"/>
    <col min="2" max="2" width="37.75" style="6" customWidth="1"/>
    <col min="3" max="3" width="11.5" style="613" customWidth="1"/>
    <col min="4" max="4" width="13" style="613" customWidth="1"/>
    <col min="5" max="5" width="16" style="6" customWidth="1"/>
    <col min="6" max="6" width="10.125" style="6" customWidth="1"/>
    <col min="7" max="7" width="16" style="910" customWidth="1"/>
    <col min="8" max="8" width="16" style="6" customWidth="1"/>
    <col min="9" max="9" width="10.125" style="6" customWidth="1"/>
    <col min="10" max="10" width="9.875" style="6" customWidth="1"/>
    <col min="11" max="11" width="8.125" style="6" customWidth="1"/>
    <col min="12" max="12" width="8.625" style="6" customWidth="1"/>
    <col min="13" max="13" width="9.625" style="14"/>
    <col min="14" max="14" width="9.625" style="14" customWidth="1"/>
    <col min="15" max="15" width="9.375" style="6" customWidth="1"/>
    <col min="16" max="16" width="75.25" style="6" customWidth="1"/>
    <col min="17" max="17" width="12.75" style="6" customWidth="1"/>
    <col min="18" max="27" width="10.75" style="6" customWidth="1"/>
    <col min="28" max="28" width="74.375" style="6" customWidth="1"/>
    <col min="29" max="29" width="13" style="6" customWidth="1"/>
    <col min="30" max="30" width="14.375" style="6" customWidth="1"/>
    <col min="31" max="31" width="12.875" style="6" customWidth="1"/>
    <col min="32" max="32" width="12.625" style="6" customWidth="1"/>
    <col min="33" max="33" width="10.875" style="6" customWidth="1"/>
    <col min="34" max="34" width="12.625" style="6" customWidth="1"/>
    <col min="35" max="35" width="1.625" style="6" customWidth="1"/>
    <col min="36" max="36" width="12.625" style="6" customWidth="1"/>
    <col min="37" max="37" width="1.625" style="6" customWidth="1"/>
    <col min="38" max="38" width="12.625" style="6" customWidth="1"/>
    <col min="39" max="39" width="1.625" style="6" customWidth="1"/>
    <col min="40" max="40" width="12.625" style="6" customWidth="1"/>
    <col min="41" max="41" width="1.625" style="6" customWidth="1"/>
    <col min="42" max="42" width="12.625" style="6" customWidth="1"/>
    <col min="43" max="43" width="1.625" style="6" customWidth="1"/>
    <col min="44" max="44" width="12.625" style="6" customWidth="1"/>
    <col min="45" max="45" width="1.625" style="6" customWidth="1"/>
    <col min="46" max="46" width="12.625" style="6" customWidth="1"/>
    <col min="47" max="47" width="1.625" style="6" customWidth="1"/>
    <col min="48" max="16384" width="9.625" style="6"/>
  </cols>
  <sheetData>
    <row r="1" spans="1:2595" s="38" customFormat="1" ht="4.5" customHeight="1" thickBot="1" x14ac:dyDescent="0.25">
      <c r="A1" s="637"/>
      <c r="B1" s="638"/>
      <c r="C1" s="639"/>
      <c r="D1" s="639"/>
      <c r="E1" s="638"/>
      <c r="F1" s="638"/>
      <c r="G1" s="926"/>
      <c r="H1" s="638"/>
      <c r="I1" s="638"/>
      <c r="J1" s="638"/>
      <c r="K1" s="638"/>
      <c r="L1" s="640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595" ht="15" customHeight="1" thickTop="1" x14ac:dyDescent="0.2">
      <c r="A2" s="641"/>
      <c r="B2" s="86"/>
      <c r="C2" s="1130" t="s">
        <v>168</v>
      </c>
      <c r="D2" s="1130"/>
      <c r="E2" s="1130"/>
      <c r="F2" s="1130"/>
      <c r="G2" s="1131"/>
      <c r="H2" s="533" t="s">
        <v>1</v>
      </c>
      <c r="I2" s="1125" t="s">
        <v>2</v>
      </c>
      <c r="J2" s="1125"/>
      <c r="K2" s="533" t="s">
        <v>169</v>
      </c>
      <c r="L2" s="529" t="s">
        <v>170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595" ht="15" customHeight="1" x14ac:dyDescent="0.25">
      <c r="A3" s="16"/>
      <c r="B3" s="14"/>
      <c r="C3" s="1132"/>
      <c r="D3" s="1132"/>
      <c r="E3" s="1132"/>
      <c r="F3" s="1132"/>
      <c r="G3" s="1133"/>
      <c r="H3" s="534" t="s">
        <v>171</v>
      </c>
      <c r="I3" s="983"/>
      <c r="J3" s="984"/>
      <c r="K3" s="984"/>
      <c r="L3" s="98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595" ht="17.100000000000001" customHeight="1" x14ac:dyDescent="0.2">
      <c r="A4" s="16"/>
      <c r="B4" s="14"/>
      <c r="C4" s="1134" t="s">
        <v>12</v>
      </c>
      <c r="D4" s="1134"/>
      <c r="E4" s="1134"/>
      <c r="F4" s="1134"/>
      <c r="G4" s="1120"/>
      <c r="H4" s="534" t="s">
        <v>5</v>
      </c>
      <c r="I4" s="984"/>
      <c r="J4" s="1116" t="s">
        <v>9</v>
      </c>
      <c r="K4" s="1117"/>
      <c r="L4" s="111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141" t="s">
        <v>172</v>
      </c>
      <c r="AB4" s="1141"/>
      <c r="AC4" s="1141"/>
    </row>
    <row r="5" spans="1:2595" ht="17.100000000000001" customHeight="1" x14ac:dyDescent="0.45">
      <c r="A5" s="16"/>
      <c r="B5" s="60" t="s">
        <v>0</v>
      </c>
      <c r="C5" s="1135" t="s">
        <v>173</v>
      </c>
      <c r="D5" s="1135"/>
      <c r="E5" s="1135"/>
      <c r="F5" s="1135"/>
      <c r="G5" s="1136"/>
      <c r="H5" s="534" t="s">
        <v>13</v>
      </c>
      <c r="I5" s="893"/>
      <c r="J5" s="986"/>
      <c r="K5" s="987" t="s">
        <v>174</v>
      </c>
      <c r="L5" s="985"/>
      <c r="O5" s="14"/>
      <c r="P5" s="627" t="s">
        <v>14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141"/>
      <c r="AB5" s="1141"/>
      <c r="AC5" s="1141"/>
    </row>
    <row r="6" spans="1:2595" ht="17.100000000000001" customHeight="1" thickBot="1" x14ac:dyDescent="0.4">
      <c r="A6" s="16"/>
      <c r="B6" s="112"/>
      <c r="C6" s="111"/>
      <c r="D6" s="111"/>
      <c r="E6" s="959"/>
      <c r="F6" s="959"/>
      <c r="G6" s="927"/>
      <c r="H6" s="534" t="s">
        <v>17</v>
      </c>
      <c r="I6" s="984"/>
      <c r="J6" s="912"/>
      <c r="K6" s="984"/>
      <c r="L6" s="985"/>
      <c r="O6" s="14"/>
      <c r="P6" s="14"/>
      <c r="Q6" s="14"/>
      <c r="R6" s="14"/>
      <c r="S6" s="14"/>
      <c r="T6" s="14"/>
      <c r="U6" s="114" t="str">
        <f>H2</f>
        <v>Страна:</v>
      </c>
      <c r="V6" s="1137" t="str">
        <f>I2</f>
        <v>Кыргызская Республика</v>
      </c>
      <c r="W6" s="1137"/>
      <c r="X6" s="1137"/>
      <c r="Y6" s="1137"/>
      <c r="Z6" s="143"/>
      <c r="AA6" s="143"/>
      <c r="AB6" s="143"/>
      <c r="AD6" s="162" t="str">
        <f>H2</f>
        <v>Страна:</v>
      </c>
      <c r="AE6" s="142" t="str">
        <f>I2</f>
        <v>Кыргызская Республика</v>
      </c>
    </row>
    <row r="7" spans="1:2595" ht="16.5" customHeight="1" x14ac:dyDescent="0.3">
      <c r="A7" s="56"/>
      <c r="B7" s="1140" t="s">
        <v>175</v>
      </c>
      <c r="C7" s="1140"/>
      <c r="D7" s="1140"/>
      <c r="E7" s="1140"/>
      <c r="F7" s="960" t="s">
        <v>176</v>
      </c>
      <c r="G7" s="928" t="s">
        <v>0</v>
      </c>
      <c r="H7" s="74" t="s">
        <v>0</v>
      </c>
      <c r="I7" s="913"/>
      <c r="J7" s="913"/>
      <c r="K7" s="113"/>
      <c r="L7" s="642"/>
      <c r="O7" s="557"/>
      <c r="P7" s="558" t="s">
        <v>173</v>
      </c>
      <c r="Q7" s="559"/>
      <c r="R7" s="1138" t="s">
        <v>15</v>
      </c>
      <c r="S7" s="1138"/>
      <c r="T7" s="1138"/>
      <c r="U7" s="1138"/>
      <c r="V7" s="1138"/>
      <c r="W7" s="1138"/>
      <c r="X7" s="1138"/>
      <c r="Y7" s="1139"/>
      <c r="Z7" s="139"/>
      <c r="AA7" s="146"/>
      <c r="AB7" s="134"/>
      <c r="AC7" s="147"/>
      <c r="AD7" s="148"/>
      <c r="AE7" s="149"/>
    </row>
    <row r="8" spans="1:2595" s="10" customFormat="1" ht="13.5" customHeight="1" x14ac:dyDescent="0.25">
      <c r="A8" s="643" t="s">
        <v>19</v>
      </c>
      <c r="B8" s="226" t="s">
        <v>0</v>
      </c>
      <c r="C8" s="65" t="s">
        <v>21</v>
      </c>
      <c r="D8" s="966" t="s">
        <v>177</v>
      </c>
      <c r="E8" s="1145" t="s">
        <v>178</v>
      </c>
      <c r="F8" s="1146"/>
      <c r="G8" s="1126"/>
      <c r="H8" s="1147"/>
      <c r="I8" s="1126" t="s">
        <v>179</v>
      </c>
      <c r="J8" s="1126"/>
      <c r="K8" s="1126"/>
      <c r="L8" s="1127"/>
      <c r="M8" s="988"/>
      <c r="N8" s="988"/>
      <c r="O8" s="66" t="str">
        <f t="shared" ref="O8:O39" si="0">A8</f>
        <v>Код</v>
      </c>
      <c r="P8" s="41"/>
      <c r="Q8" s="68"/>
      <c r="R8" s="1146" t="str">
        <f>E8</f>
        <v>ИМПОРТ</v>
      </c>
      <c r="S8" s="1146"/>
      <c r="T8" s="1146"/>
      <c r="U8" s="1147"/>
      <c r="V8" s="1126" t="str">
        <f>I8</f>
        <v>ЭКСПОРТ</v>
      </c>
      <c r="W8" s="1126" t="s">
        <v>0</v>
      </c>
      <c r="X8" s="1126" t="s">
        <v>0</v>
      </c>
      <c r="Y8" s="1147" t="s">
        <v>0</v>
      </c>
      <c r="Z8" s="135"/>
      <c r="AA8" s="625" t="str">
        <f t="shared" ref="AA8:AA39" si="1">A8</f>
        <v>Код</v>
      </c>
      <c r="AB8" s="135"/>
      <c r="AC8" s="150" t="s">
        <v>0</v>
      </c>
      <c r="AD8" s="1128" t="s">
        <v>180</v>
      </c>
      <c r="AE8" s="1129"/>
      <c r="AF8" s="10" t="s">
        <v>0</v>
      </c>
    </row>
    <row r="9" spans="1:2595" ht="11.25" customHeight="1" x14ac:dyDescent="0.25">
      <c r="A9" s="643" t="s">
        <v>24</v>
      </c>
      <c r="B9" s="31" t="s">
        <v>20</v>
      </c>
      <c r="C9" s="66" t="s">
        <v>181</v>
      </c>
      <c r="D9" s="966" t="s">
        <v>182</v>
      </c>
      <c r="E9" s="1144">
        <v>2019</v>
      </c>
      <c r="F9" s="1143"/>
      <c r="G9" s="1144">
        <f>E9+1</f>
        <v>2020</v>
      </c>
      <c r="H9" s="1143"/>
      <c r="I9" s="1142">
        <f>E9</f>
        <v>2019</v>
      </c>
      <c r="J9" s="1143"/>
      <c r="K9" s="1144">
        <f>G9</f>
        <v>2020</v>
      </c>
      <c r="L9" s="1148"/>
      <c r="O9" s="560" t="str">
        <f t="shared" si="0"/>
        <v>товара</v>
      </c>
      <c r="P9" s="41"/>
      <c r="Q9" s="70"/>
      <c r="R9" s="1142">
        <f>E9</f>
        <v>2019</v>
      </c>
      <c r="S9" s="1143" t="s">
        <v>0</v>
      </c>
      <c r="T9" s="1144">
        <f>G9</f>
        <v>2020</v>
      </c>
      <c r="U9" s="1143" t="s">
        <v>0</v>
      </c>
      <c r="V9" s="1142">
        <f>I9</f>
        <v>2019</v>
      </c>
      <c r="W9" s="1143" t="s">
        <v>0</v>
      </c>
      <c r="X9" s="1144">
        <f>K9</f>
        <v>2020</v>
      </c>
      <c r="Y9" s="1143" t="s">
        <v>0</v>
      </c>
      <c r="Z9" s="69"/>
      <c r="AA9" s="626" t="str">
        <f t="shared" si="1"/>
        <v>товара</v>
      </c>
      <c r="AB9" s="69"/>
      <c r="AC9" s="150" t="s">
        <v>0</v>
      </c>
      <c r="AD9" s="555">
        <f>I9</f>
        <v>2019</v>
      </c>
      <c r="AE9" s="632">
        <f>G9</f>
        <v>2020</v>
      </c>
      <c r="AF9" s="6" t="s">
        <v>0</v>
      </c>
    </row>
    <row r="10" spans="1:2595" ht="14.25" customHeight="1" x14ac:dyDescent="0.25">
      <c r="A10" s="644" t="s">
        <v>0</v>
      </c>
      <c r="B10" s="989"/>
      <c r="C10" s="35" t="s">
        <v>0</v>
      </c>
      <c r="D10" s="966" t="s">
        <v>183</v>
      </c>
      <c r="E10" s="85" t="s">
        <v>25</v>
      </c>
      <c r="F10" s="85" t="s">
        <v>184</v>
      </c>
      <c r="G10" s="929" t="s">
        <v>25</v>
      </c>
      <c r="H10" s="85" t="s">
        <v>184</v>
      </c>
      <c r="I10" s="85" t="s">
        <v>25</v>
      </c>
      <c r="J10" s="85" t="s">
        <v>184</v>
      </c>
      <c r="K10" s="85" t="s">
        <v>25</v>
      </c>
      <c r="L10" s="645" t="s">
        <v>184</v>
      </c>
      <c r="O10" s="561" t="str">
        <f t="shared" si="0"/>
        <v xml:space="preserve"> </v>
      </c>
      <c r="P10" s="214"/>
      <c r="Q10" s="80"/>
      <c r="R10" s="69" t="str">
        <f>E10</f>
        <v>Объем</v>
      </c>
      <c r="S10" s="65" t="str">
        <f>F10</f>
        <v>Стоимость</v>
      </c>
      <c r="T10" s="31" t="str">
        <f>G10</f>
        <v>Объем</v>
      </c>
      <c r="U10" s="65" t="str">
        <f>H10</f>
        <v>Стоимость</v>
      </c>
      <c r="V10" s="32" t="str">
        <f>I10</f>
        <v>Объем</v>
      </c>
      <c r="W10" s="65" t="str">
        <f>J10</f>
        <v>Стоимость</v>
      </c>
      <c r="X10" s="31" t="str">
        <f>K10</f>
        <v>Объем</v>
      </c>
      <c r="Y10" s="65" t="str">
        <f>L10</f>
        <v>Стоимость</v>
      </c>
      <c r="Z10" s="69"/>
      <c r="AA10" s="183" t="str">
        <f t="shared" si="1"/>
        <v xml:space="preserve"> </v>
      </c>
      <c r="AB10" s="138"/>
      <c r="AC10" s="145" t="s">
        <v>0</v>
      </c>
      <c r="AD10" s="180"/>
      <c r="AE10" s="181"/>
    </row>
    <row r="11" spans="1:2595" s="76" customFormat="1" ht="15" customHeight="1" x14ac:dyDescent="0.15">
      <c r="A11" s="281">
        <v>1</v>
      </c>
      <c r="B11" s="75" t="s">
        <v>32</v>
      </c>
      <c r="C11" s="275" t="s">
        <v>33</v>
      </c>
      <c r="D11" s="963"/>
      <c r="E11" s="930">
        <v>138</v>
      </c>
      <c r="F11" s="930">
        <v>6984.4000000000005</v>
      </c>
      <c r="G11" s="930">
        <v>70.5</v>
      </c>
      <c r="H11" s="209">
        <v>1399.3</v>
      </c>
      <c r="I11" s="209">
        <f>I12+I15</f>
        <v>24.57</v>
      </c>
      <c r="J11" s="209">
        <f>J12+J15</f>
        <v>897.69999999999993</v>
      </c>
      <c r="K11" s="209">
        <v>15.2</v>
      </c>
      <c r="L11" s="646">
        <v>466.1</v>
      </c>
      <c r="M11" s="126"/>
      <c r="N11" s="126"/>
      <c r="O11" s="274">
        <f t="shared" si="0"/>
        <v>1</v>
      </c>
      <c r="P11" s="75" t="str">
        <f t="shared" ref="P11:P42" si="2">B11</f>
        <v>КРУГЛЫЙ ЛЕС (НЕОБРАБОТАННЫЕ ЛЕСОМАТЕРИАЛЫ)</v>
      </c>
      <c r="Q11" s="275" t="s">
        <v>33</v>
      </c>
      <c r="R11" s="115">
        <f>E11-(E12+E15)</f>
        <v>0</v>
      </c>
      <c r="S11" s="116">
        <f>F11-(F12+F15)</f>
        <v>0</v>
      </c>
      <c r="T11" s="116">
        <f t="shared" ref="T11:Y11" si="3">G11-(G12+G15)</f>
        <v>0</v>
      </c>
      <c r="U11" s="116">
        <f t="shared" si="3"/>
        <v>0</v>
      </c>
      <c r="V11" s="116">
        <f t="shared" si="3"/>
        <v>0</v>
      </c>
      <c r="W11" s="116">
        <f t="shared" si="3"/>
        <v>0</v>
      </c>
      <c r="X11" s="116">
        <f t="shared" si="3"/>
        <v>0</v>
      </c>
      <c r="Y11" s="562">
        <f t="shared" si="3"/>
        <v>0</v>
      </c>
      <c r="Z11" s="144"/>
      <c r="AA11" s="152">
        <f t="shared" si="1"/>
        <v>1</v>
      </c>
      <c r="AB11" s="75" t="str">
        <f t="shared" ref="AB11:AB42" si="4">B11</f>
        <v>КРУГЛЫЙ ЛЕС (НЕОБРАБОТАННЫЕ ЛЕСОМАТЕРИАЛЫ)</v>
      </c>
      <c r="AC11" s="275" t="s">
        <v>33</v>
      </c>
      <c r="AD11" s="154">
        <f>IF(ISNUMBER('[1]CB1-Производство'!D13+E11-I11),'[1]CB1-Производство'!D13+E11-I11,IF(ISNUMBER(I11-E11),"NT " &amp; I11-E11,"…"))</f>
        <v>113.43</v>
      </c>
      <c r="AE11" s="155">
        <f>IF(ISNUMBER('[1]CB1-Производство'!E13+G11-K11),'[1]CB1-Производство'!E13+G11-K11,IF(ISNUMBER(K11-G11),"NT " &amp; K11-G11,"…"))</f>
        <v>55.3</v>
      </c>
      <c r="AF11" s="361" t="s">
        <v>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</row>
    <row r="12" spans="1:2595" s="12" customFormat="1" ht="38.25" x14ac:dyDescent="0.15">
      <c r="A12" s="371">
        <v>1.1000000000000001</v>
      </c>
      <c r="B12" s="602" t="s">
        <v>36</v>
      </c>
      <c r="C12" s="71" t="s">
        <v>33</v>
      </c>
      <c r="D12" s="71"/>
      <c r="E12" s="34">
        <v>0</v>
      </c>
      <c r="F12" s="34">
        <v>0</v>
      </c>
      <c r="G12" s="896">
        <v>30.4</v>
      </c>
      <c r="H12" s="896">
        <v>6.8</v>
      </c>
      <c r="I12" s="34">
        <v>7.0000000000000007E-2</v>
      </c>
      <c r="J12" s="915">
        <v>9.1</v>
      </c>
      <c r="K12" s="896">
        <f>K13+K14</f>
        <v>0.2</v>
      </c>
      <c r="L12" s="896">
        <f>L13+L14</f>
        <v>6.9</v>
      </c>
      <c r="M12" s="126"/>
      <c r="N12" s="126"/>
      <c r="O12" s="43">
        <f t="shared" si="0"/>
        <v>1.1000000000000001</v>
      </c>
      <c r="P12" s="317" t="str">
        <f t="shared" si="2"/>
        <v>ТОПЛИВНАЯ ДРЕВЕСИНА (ВКЛЮЧАЯ ДРЕВЕСИНУ ДЛЯ ПРОИЗВОДСТВА ДРЕВЕСНОГО УГЛЯ)</v>
      </c>
      <c r="Q12" s="71" t="s">
        <v>33</v>
      </c>
      <c r="R12" s="102">
        <f>E12-(E13+E14)</f>
        <v>0</v>
      </c>
      <c r="S12" s="98">
        <f>F12-(F13+F14)</f>
        <v>0</v>
      </c>
      <c r="T12" s="98">
        <f t="shared" ref="T12:Y12" si="5">G12-(G13+G14)</f>
        <v>0</v>
      </c>
      <c r="U12" s="98">
        <f t="shared" si="5"/>
        <v>0</v>
      </c>
      <c r="V12" s="98">
        <f t="shared" si="5"/>
        <v>0</v>
      </c>
      <c r="W12" s="98">
        <f t="shared" si="5"/>
        <v>0</v>
      </c>
      <c r="X12" s="98">
        <f t="shared" si="5"/>
        <v>0</v>
      </c>
      <c r="Y12" s="99">
        <f t="shared" si="5"/>
        <v>0</v>
      </c>
      <c r="Z12" s="126"/>
      <c r="AA12" s="184">
        <f t="shared" si="1"/>
        <v>1.1000000000000001</v>
      </c>
      <c r="AB12" s="317" t="str">
        <f t="shared" si="4"/>
        <v>ТОПЛИВНАЯ ДРЕВЕСИНА (ВКЛЮЧАЯ ДРЕВЕСИНУ ДЛЯ ПРОИЗВОДСТВА ДРЕВЕСНОГО УГЛЯ)</v>
      </c>
      <c r="AC12" s="71" t="s">
        <v>33</v>
      </c>
      <c r="AD12" s="182">
        <f>IF(ISNUMBER('[1]CB1-Производство'!D14+E12-I12),'[1]CB1-Производство'!D14+E12-I12,IF(ISNUMBER(I12-E12),"NT " &amp; I12-E12,"…"))</f>
        <v>-7.0000000000000007E-2</v>
      </c>
      <c r="AE12" s="165">
        <f>IF(ISNUMBER('[1]CB1-Производство'!E14+G12-K12),'[1]CB1-Производство'!E14+G12-K12,IF(ISNUMBER(K12-G12),"NT " &amp; K12-G12,"…"))</f>
        <v>30.2</v>
      </c>
    </row>
    <row r="13" spans="1:2595" s="12" customFormat="1" ht="15" customHeight="1" x14ac:dyDescent="0.15">
      <c r="A13" s="371" t="s">
        <v>38</v>
      </c>
      <c r="B13" s="51" t="s">
        <v>39</v>
      </c>
      <c r="C13" s="71" t="s">
        <v>33</v>
      </c>
      <c r="D13" s="71"/>
      <c r="E13" s="34">
        <v>0</v>
      </c>
      <c r="F13" s="961">
        <v>0</v>
      </c>
      <c r="G13" s="896">
        <v>30.4</v>
      </c>
      <c r="H13" s="897">
        <v>6.8</v>
      </c>
      <c r="I13" s="34">
        <v>0.05</v>
      </c>
      <c r="J13" s="915">
        <v>7.9</v>
      </c>
      <c r="K13" s="34">
        <v>0</v>
      </c>
      <c r="L13" s="647">
        <v>0</v>
      </c>
      <c r="M13" s="126"/>
      <c r="N13" s="126"/>
      <c r="O13" s="43" t="str">
        <f t="shared" si="0"/>
        <v>1.1.C</v>
      </c>
      <c r="P13" s="25" t="str">
        <f t="shared" si="2"/>
        <v>Хвойные породы</v>
      </c>
      <c r="Q13" s="71" t="s">
        <v>33</v>
      </c>
      <c r="R13" s="98"/>
      <c r="S13" s="98"/>
      <c r="T13" s="98"/>
      <c r="U13" s="98"/>
      <c r="V13" s="98"/>
      <c r="W13" s="98"/>
      <c r="X13" s="98"/>
      <c r="Y13" s="99"/>
      <c r="Z13" s="126"/>
      <c r="AA13" s="184" t="str">
        <f t="shared" si="1"/>
        <v>1.1.C</v>
      </c>
      <c r="AB13" s="25" t="str">
        <f t="shared" si="4"/>
        <v>Хвойные породы</v>
      </c>
      <c r="AC13" s="71" t="s">
        <v>33</v>
      </c>
      <c r="AD13" s="182">
        <f>IF(ISNUMBER('[1]CB1-Производство'!D15+E13-I13),'[1]CB1-Производство'!D15+E13-I13,IF(ISNUMBER(I13-E13),"NT " &amp; I13-E13,"…"))</f>
        <v>-0.05</v>
      </c>
      <c r="AE13" s="165">
        <f>IF(ISNUMBER('[1]CB1-Производство'!E15+G13-K13),'[1]CB1-Производство'!E15+G13-K13,IF(ISNUMBER(K13-G13),"NT " &amp; K13-G13,"…"))</f>
        <v>30.4</v>
      </c>
    </row>
    <row r="14" spans="1:2595" s="12" customFormat="1" ht="15" customHeight="1" x14ac:dyDescent="0.15">
      <c r="A14" s="371" t="s">
        <v>41</v>
      </c>
      <c r="B14" s="51" t="s">
        <v>42</v>
      </c>
      <c r="C14" s="71" t="s">
        <v>33</v>
      </c>
      <c r="D14" s="71"/>
      <c r="E14" s="34">
        <v>0</v>
      </c>
      <c r="F14" s="961">
        <v>0</v>
      </c>
      <c r="G14" s="896">
        <v>0</v>
      </c>
      <c r="H14" s="897">
        <v>0</v>
      </c>
      <c r="I14" s="34">
        <v>0.02</v>
      </c>
      <c r="J14" s="915">
        <v>1.2</v>
      </c>
      <c r="K14" s="896">
        <v>0.2</v>
      </c>
      <c r="L14" s="898">
        <v>6.9</v>
      </c>
      <c r="M14" s="126"/>
      <c r="N14" s="126"/>
      <c r="O14" s="43" t="str">
        <f t="shared" si="0"/>
        <v>1.1.NC</v>
      </c>
      <c r="P14" s="25" t="str">
        <f t="shared" si="2"/>
        <v>Лиственные породы</v>
      </c>
      <c r="Q14" s="71" t="s">
        <v>33</v>
      </c>
      <c r="R14" s="98"/>
      <c r="S14" s="98"/>
      <c r="T14" s="98"/>
      <c r="U14" s="98"/>
      <c r="V14" s="98"/>
      <c r="W14" s="98"/>
      <c r="X14" s="98"/>
      <c r="Y14" s="99"/>
      <c r="Z14" s="126"/>
      <c r="AA14" s="184" t="str">
        <f t="shared" si="1"/>
        <v>1.1.NC</v>
      </c>
      <c r="AB14" s="25" t="str">
        <f t="shared" si="4"/>
        <v>Лиственные породы</v>
      </c>
      <c r="AC14" s="71" t="s">
        <v>33</v>
      </c>
      <c r="AD14" s="182">
        <f>IF(ISNUMBER('[1]CB1-Производство'!D16+E14-I14),'[1]CB1-Производство'!D16+E14-I14,IF(ISNUMBER(I14-E14),"NT " &amp; I14-E14,"…"))</f>
        <v>-0.02</v>
      </c>
      <c r="AE14" s="165">
        <f>IF(ISNUMBER('[1]CB1-Производство'!E16+G14-K14),'[1]CB1-Производство'!E16+G14-K14,IF(ISNUMBER(K14-G14),"NT " &amp; K14-G14,"…"))</f>
        <v>-0.2</v>
      </c>
    </row>
    <row r="15" spans="1:2595" s="12" customFormat="1" ht="15" customHeight="1" x14ac:dyDescent="0.15">
      <c r="A15" s="371">
        <v>1.2</v>
      </c>
      <c r="B15" s="45" t="s">
        <v>44</v>
      </c>
      <c r="C15" s="71" t="s">
        <v>33</v>
      </c>
      <c r="D15" s="964"/>
      <c r="E15" s="33">
        <f t="shared" ref="E15:L15" si="6">E16+E17</f>
        <v>138</v>
      </c>
      <c r="F15" s="33">
        <f t="shared" si="6"/>
        <v>6984.4000000000005</v>
      </c>
      <c r="G15" s="903">
        <f t="shared" si="6"/>
        <v>40.1</v>
      </c>
      <c r="H15" s="903">
        <f t="shared" si="6"/>
        <v>1392.5</v>
      </c>
      <c r="I15" s="914">
        <f t="shared" si="6"/>
        <v>24.5</v>
      </c>
      <c r="J15" s="917">
        <f t="shared" si="6"/>
        <v>888.59999999999991</v>
      </c>
      <c r="K15" s="899">
        <f t="shared" si="6"/>
        <v>15</v>
      </c>
      <c r="L15" s="899">
        <f t="shared" si="6"/>
        <v>459.2</v>
      </c>
      <c r="M15" s="126"/>
      <c r="N15" s="126"/>
      <c r="O15" s="43">
        <f t="shared" si="0"/>
        <v>1.2</v>
      </c>
      <c r="P15" s="24" t="str">
        <f t="shared" si="2"/>
        <v>ДЕЛОВОЙ КРУГЛЫЙ ЛЕС</v>
      </c>
      <c r="Q15" s="71" t="s">
        <v>33</v>
      </c>
      <c r="R15" s="123">
        <f>E15-(E16+E17)</f>
        <v>0</v>
      </c>
      <c r="S15" s="118">
        <f>F15-(F16+F17)</f>
        <v>0</v>
      </c>
      <c r="T15" s="118">
        <f t="shared" ref="T15:Y15" si="7">G15-(G16+G17)</f>
        <v>0</v>
      </c>
      <c r="U15" s="118">
        <f t="shared" si="7"/>
        <v>0</v>
      </c>
      <c r="V15" s="118">
        <f t="shared" si="7"/>
        <v>0</v>
      </c>
      <c r="W15" s="118">
        <f t="shared" si="7"/>
        <v>0</v>
      </c>
      <c r="X15" s="118">
        <f t="shared" si="7"/>
        <v>0</v>
      </c>
      <c r="Y15" s="563">
        <f t="shared" si="7"/>
        <v>0</v>
      </c>
      <c r="Z15" s="144"/>
      <c r="AA15" s="184">
        <f t="shared" si="1"/>
        <v>1.2</v>
      </c>
      <c r="AB15" s="24" t="str">
        <f t="shared" si="4"/>
        <v>ДЕЛОВОЙ КРУГЛЫЙ ЛЕС</v>
      </c>
      <c r="AC15" s="71" t="s">
        <v>33</v>
      </c>
      <c r="AD15" s="182">
        <f>IF(ISNUMBER('[1]CB1-Производство'!D17+E15-I15),'[1]CB1-Производство'!D17+E15-I15,IF(ISNUMBER(I15-E15),"NT " &amp; I15-E15,"…"))</f>
        <v>113.5</v>
      </c>
      <c r="AE15" s="165">
        <f>IF(ISNUMBER('[1]CB1-Производство'!E17+G15-K15),'[1]CB1-Производство'!E17+G15-K15,IF(ISNUMBER(K15-G15),"NT " &amp; K15-G15,"…"))</f>
        <v>25.1</v>
      </c>
    </row>
    <row r="16" spans="1:2595" s="12" customFormat="1" ht="15" customHeight="1" x14ac:dyDescent="0.15">
      <c r="A16" s="371" t="s">
        <v>46</v>
      </c>
      <c r="B16" s="46" t="s">
        <v>39</v>
      </c>
      <c r="C16" s="71" t="s">
        <v>33</v>
      </c>
      <c r="D16" s="71"/>
      <c r="E16" s="34">
        <v>137.9</v>
      </c>
      <c r="F16" s="961">
        <v>6979.3</v>
      </c>
      <c r="G16" s="896">
        <v>12.4</v>
      </c>
      <c r="H16" s="903">
        <v>721.6</v>
      </c>
      <c r="I16" s="34">
        <v>24</v>
      </c>
      <c r="J16" s="915">
        <v>872.8</v>
      </c>
      <c r="K16" s="896">
        <v>10.9</v>
      </c>
      <c r="L16" s="898">
        <v>391</v>
      </c>
      <c r="M16" s="126"/>
      <c r="N16" s="126"/>
      <c r="O16" s="43" t="str">
        <f t="shared" si="0"/>
        <v>1.2.C</v>
      </c>
      <c r="P16" s="25" t="str">
        <f t="shared" si="2"/>
        <v>Хвойные породы</v>
      </c>
      <c r="Q16" s="71" t="s">
        <v>33</v>
      </c>
      <c r="R16" s="98"/>
      <c r="S16" s="98"/>
      <c r="T16" s="98"/>
      <c r="U16" s="98"/>
      <c r="V16" s="98"/>
      <c r="W16" s="98"/>
      <c r="X16" s="98"/>
      <c r="Y16" s="99"/>
      <c r="Z16" s="126"/>
      <c r="AA16" s="184" t="str">
        <f t="shared" si="1"/>
        <v>1.2.C</v>
      </c>
      <c r="AB16" s="25" t="str">
        <f t="shared" si="4"/>
        <v>Хвойные породы</v>
      </c>
      <c r="AC16" s="71" t="s">
        <v>33</v>
      </c>
      <c r="AD16" s="182">
        <f>IF(ISNUMBER('[1]CB1-Производство'!D18+E16-I16),'[1]CB1-Производство'!D18+E16-I16,IF(ISNUMBER(I16-E16),"NT " &amp; I16-E16,"…"))</f>
        <v>113.9</v>
      </c>
      <c r="AE16" s="165">
        <f>IF(ISNUMBER('[1]CB1-Производство'!E18+G16-K16),'[1]CB1-Производство'!E18+G16-K16,IF(ISNUMBER(K16-G16),"NT " &amp; K16-G16,"…"))</f>
        <v>1.5</v>
      </c>
    </row>
    <row r="17" spans="1:2595" s="12" customFormat="1" ht="15" customHeight="1" x14ac:dyDescent="0.15">
      <c r="A17" s="371" t="s">
        <v>48</v>
      </c>
      <c r="B17" s="46" t="s">
        <v>42</v>
      </c>
      <c r="C17" s="71" t="s">
        <v>33</v>
      </c>
      <c r="D17" s="71"/>
      <c r="E17" s="34">
        <v>0.1</v>
      </c>
      <c r="F17" s="961">
        <v>5.0999999999999996</v>
      </c>
      <c r="G17" s="896">
        <v>27.7</v>
      </c>
      <c r="H17" s="897">
        <v>670.9</v>
      </c>
      <c r="I17" s="34">
        <v>0.5</v>
      </c>
      <c r="J17" s="915">
        <v>15.8</v>
      </c>
      <c r="K17" s="896">
        <v>4.0999999999999996</v>
      </c>
      <c r="L17" s="898">
        <v>68.2</v>
      </c>
      <c r="M17" s="126"/>
      <c r="N17" s="126"/>
      <c r="O17" s="43" t="str">
        <f t="shared" si="0"/>
        <v>1.2.NC</v>
      </c>
      <c r="P17" s="25" t="str">
        <f t="shared" si="2"/>
        <v>Лиственные породы</v>
      </c>
      <c r="Q17" s="71" t="s">
        <v>33</v>
      </c>
      <c r="R17" s="98"/>
      <c r="S17" s="98"/>
      <c r="T17" s="98"/>
      <c r="U17" s="98"/>
      <c r="V17" s="98"/>
      <c r="W17" s="98"/>
      <c r="X17" s="98"/>
      <c r="Y17" s="99"/>
      <c r="Z17" s="126"/>
      <c r="AA17" s="184" t="str">
        <f t="shared" si="1"/>
        <v>1.2.NC</v>
      </c>
      <c r="AB17" s="25" t="str">
        <f t="shared" si="4"/>
        <v>Лиственные породы</v>
      </c>
      <c r="AC17" s="71" t="s">
        <v>33</v>
      </c>
      <c r="AD17" s="182">
        <f>IF(ISNUMBER('[1]CB1-Производство'!D19+E17-I17),'[1]CB1-Производство'!D19+E17-I17,IF(ISNUMBER(I17-E17),"NT " &amp; I17-E17,"…"))</f>
        <v>-0.4</v>
      </c>
      <c r="AE17" s="165">
        <f>IF(ISNUMBER('[1]CB1-Производство'!E19+G17-K17),'[1]CB1-Производство'!E19+G17-K17,IF(ISNUMBER(K17-G17),"NT " &amp; K17-G17,"…"))</f>
        <v>23.6</v>
      </c>
    </row>
    <row r="18" spans="1:2595" s="12" customFormat="1" ht="12.75" customHeight="1" x14ac:dyDescent="0.15">
      <c r="A18" s="372" t="s">
        <v>50</v>
      </c>
      <c r="B18" s="48" t="s">
        <v>51</v>
      </c>
      <c r="C18" s="71" t="s">
        <v>33</v>
      </c>
      <c r="D18" s="71"/>
      <c r="E18" s="34">
        <v>0</v>
      </c>
      <c r="F18" s="961">
        <v>0</v>
      </c>
      <c r="G18" s="896">
        <v>0</v>
      </c>
      <c r="H18" s="897">
        <v>0</v>
      </c>
      <c r="I18" s="34">
        <v>0</v>
      </c>
      <c r="J18" s="915">
        <v>0</v>
      </c>
      <c r="K18" s="896">
        <v>0</v>
      </c>
      <c r="L18" s="898">
        <v>0</v>
      </c>
      <c r="M18" s="126"/>
      <c r="N18" s="126"/>
      <c r="O18" s="43" t="str">
        <f t="shared" si="0"/>
        <v>1.2.NC.T</v>
      </c>
      <c r="P18" s="26" t="str">
        <f t="shared" si="2"/>
        <v>в том числе тропические породы</v>
      </c>
      <c r="Q18" s="71" t="s">
        <v>33</v>
      </c>
      <c r="R18" s="100" t="str">
        <f>IF(AND(ISNUMBER(E18/E17),E18&gt;E17),"&gt; 1.2.NC !!","")</f>
        <v/>
      </c>
      <c r="S18" s="100" t="str">
        <f>IF(AND(ISNUMBER(F18/F17),F18&gt;F17),"&gt; 1.2.NC !!","")</f>
        <v/>
      </c>
      <c r="T18" s="100" t="str">
        <f t="shared" ref="T18:Y18" si="8">IF(AND(ISNUMBER(G18/G17),G18&gt;G17),"&gt; 1.2.NC !!","")</f>
        <v/>
      </c>
      <c r="U18" s="100" t="str">
        <f t="shared" si="8"/>
        <v/>
      </c>
      <c r="V18" s="100" t="str">
        <f t="shared" si="8"/>
        <v/>
      </c>
      <c r="W18" s="100" t="str">
        <f t="shared" si="8"/>
        <v/>
      </c>
      <c r="X18" s="100" t="str">
        <f t="shared" si="8"/>
        <v/>
      </c>
      <c r="Y18" s="101" t="str">
        <f t="shared" si="8"/>
        <v/>
      </c>
      <c r="Z18" s="126"/>
      <c r="AA18" s="185" t="str">
        <f t="shared" si="1"/>
        <v>1.2.NC.T</v>
      </c>
      <c r="AB18" s="26" t="str">
        <f t="shared" si="4"/>
        <v>в том числе тропические породы</v>
      </c>
      <c r="AC18" s="71" t="s">
        <v>33</v>
      </c>
      <c r="AD18" s="182">
        <f>IF(ISNUMBER('[1]CB1-Производство'!D20+E18-I18),'[1]CB1-Производство'!D20+E18-I18,IF(ISNUMBER(I18-E18),"NT " &amp; I18-E18,"…"))</f>
        <v>0</v>
      </c>
      <c r="AE18" s="165">
        <f>IF(ISNUMBER('[1]CB1-Производство'!E20+G18-K18),'[1]CB1-Производство'!E20+G18-K18,IF(ISNUMBER(K18-G18),"NT " &amp; K18-G18,"…"))</f>
        <v>0</v>
      </c>
    </row>
    <row r="19" spans="1:2595" s="76" customFormat="1" ht="15" customHeight="1" x14ac:dyDescent="0.15">
      <c r="A19" s="282">
        <v>2</v>
      </c>
      <c r="B19" s="276" t="s">
        <v>76</v>
      </c>
      <c r="C19" s="610" t="s">
        <v>77</v>
      </c>
      <c r="D19" s="610"/>
      <c r="E19" s="900">
        <v>0.4</v>
      </c>
      <c r="F19" s="900">
        <v>145.69999999999999</v>
      </c>
      <c r="G19" s="900">
        <v>0.9</v>
      </c>
      <c r="H19" s="907">
        <v>255.2</v>
      </c>
      <c r="I19" s="907">
        <v>0</v>
      </c>
      <c r="J19" s="907">
        <v>32.799999999999997</v>
      </c>
      <c r="K19" s="900">
        <v>1.7999999999999999E-2</v>
      </c>
      <c r="L19" s="901">
        <v>20.2</v>
      </c>
      <c r="M19" s="126"/>
      <c r="N19" s="126"/>
      <c r="O19" s="990">
        <f t="shared" si="0"/>
        <v>2</v>
      </c>
      <c r="P19" s="79" t="str">
        <f t="shared" si="2"/>
        <v>ДРЕВЕСНЫЙ УГОЛЬ</v>
      </c>
      <c r="Q19" s="610" t="s">
        <v>77</v>
      </c>
      <c r="R19" s="213"/>
      <c r="S19" s="213"/>
      <c r="T19" s="213"/>
      <c r="U19" s="213"/>
      <c r="V19" s="213"/>
      <c r="W19" s="213"/>
      <c r="X19" s="213"/>
      <c r="Y19" s="564"/>
      <c r="Z19" s="126"/>
      <c r="AA19" s="153">
        <f t="shared" si="1"/>
        <v>2</v>
      </c>
      <c r="AB19" s="79" t="str">
        <f t="shared" si="4"/>
        <v>ДРЕВЕСНЫЙ УГОЛЬ</v>
      </c>
      <c r="AC19" s="610" t="s">
        <v>185</v>
      </c>
      <c r="AD19" s="156">
        <f>IF(ISNUMBER('[1]CB1-Производство'!D31+E19-I19),'[1]CB1-Производство'!D31+E19-I19,IF(ISNUMBER(I19-E19),"NT " &amp; I19-E19,"…"))</f>
        <v>0.4</v>
      </c>
      <c r="AE19" s="157">
        <f>IF(ISNUMBER('[1]CB1-Производство'!E31+G19-K19),'[1]CB1-Производство'!E31+G19-K19,IF(ISNUMBER(K19-G19),"NT " &amp; K19-G19,"…"))</f>
        <v>0.88200000000000001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</row>
    <row r="20" spans="1:2595" s="76" customFormat="1" ht="15" customHeight="1" x14ac:dyDescent="0.15">
      <c r="A20" s="281">
        <v>3</v>
      </c>
      <c r="B20" s="274" t="s">
        <v>78</v>
      </c>
      <c r="C20" s="610" t="s">
        <v>79</v>
      </c>
      <c r="D20" s="610"/>
      <c r="E20" s="900">
        <v>0</v>
      </c>
      <c r="F20" s="900">
        <v>53.7</v>
      </c>
      <c r="G20" s="900">
        <v>7.0000000000000007E-2</v>
      </c>
      <c r="H20" s="907">
        <f>H21+H22</f>
        <v>37</v>
      </c>
      <c r="I20" s="907">
        <v>0.7</v>
      </c>
      <c r="J20" s="907">
        <v>7</v>
      </c>
      <c r="K20" s="900">
        <v>0.9</v>
      </c>
      <c r="L20" s="901">
        <v>8.8000000000000007</v>
      </c>
      <c r="M20" s="126"/>
      <c r="N20" s="126"/>
      <c r="O20" s="279">
        <f t="shared" si="0"/>
        <v>3</v>
      </c>
      <c r="P20" s="77" t="str">
        <f t="shared" si="2"/>
        <v>ДРЕВЕСНАЯ ЩЕПА, СТРУЖКА И ОТХОДЫ</v>
      </c>
      <c r="Q20" s="610" t="s">
        <v>79</v>
      </c>
      <c r="R20" s="212">
        <f>E20-(E21+E22)</f>
        <v>-0.1</v>
      </c>
      <c r="S20" s="120">
        <f>F20-(F21+F22)</f>
        <v>0</v>
      </c>
      <c r="T20" s="120">
        <f t="shared" ref="T20:Y20" si="9">G20-(G21+G22)</f>
        <v>0</v>
      </c>
      <c r="U20" s="120">
        <f t="shared" si="9"/>
        <v>0</v>
      </c>
      <c r="V20" s="120">
        <f t="shared" si="9"/>
        <v>-9.9999999999999978E-2</v>
      </c>
      <c r="W20" s="120">
        <f t="shared" si="9"/>
        <v>0</v>
      </c>
      <c r="X20" s="120">
        <f t="shared" si="9"/>
        <v>0</v>
      </c>
      <c r="Y20" s="565">
        <f t="shared" si="9"/>
        <v>0</v>
      </c>
      <c r="Z20" s="126"/>
      <c r="AA20" s="215">
        <f t="shared" si="1"/>
        <v>3</v>
      </c>
      <c r="AB20" s="77" t="str">
        <f t="shared" si="4"/>
        <v>ДРЕВЕСНАЯ ЩЕПА, СТРУЖКА И ОТХОДЫ</v>
      </c>
      <c r="AC20" s="610" t="s">
        <v>79</v>
      </c>
      <c r="AD20" s="156">
        <f>IF(ISNUMBER('[1]CB1-Производство'!D32+E20-I20),'[1]CB1-Производство'!D32+E20-I20,IF(ISNUMBER(I20-E20),"NT " &amp; I20-E20,"…"))</f>
        <v>-0.7</v>
      </c>
      <c r="AE20" s="157">
        <f>IF(ISNUMBER('[1]CB1-Производство'!E32+G20-K20),'[1]CB1-Производство'!E32+G20-K20,IF(ISNUMBER(K20-G20),"NT " &amp; K20-G20,"…"))</f>
        <v>-0.83000000000000007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</row>
    <row r="21" spans="1:2595" s="12" customFormat="1" ht="15" customHeight="1" x14ac:dyDescent="0.15">
      <c r="A21" s="371" t="s">
        <v>80</v>
      </c>
      <c r="B21" s="44" t="s">
        <v>81</v>
      </c>
      <c r="C21" s="608" t="s">
        <v>79</v>
      </c>
      <c r="D21" s="608"/>
      <c r="E21" s="34">
        <v>0.1</v>
      </c>
      <c r="F21" s="961">
        <v>53.7</v>
      </c>
      <c r="G21" s="896">
        <v>0.05</v>
      </c>
      <c r="H21" s="897">
        <v>28.1</v>
      </c>
      <c r="I21" s="34">
        <v>0.1</v>
      </c>
      <c r="J21" s="915">
        <v>0</v>
      </c>
      <c r="K21" s="896">
        <v>0</v>
      </c>
      <c r="L21" s="898">
        <v>0</v>
      </c>
      <c r="M21" s="126"/>
      <c r="N21" s="126"/>
      <c r="O21" s="43" t="str">
        <f t="shared" si="0"/>
        <v>3.1</v>
      </c>
      <c r="P21" s="24" t="str">
        <f t="shared" si="2"/>
        <v>ДРЕВЕСНАЯ ЩЕПА И СТРУЖКА</v>
      </c>
      <c r="Q21" s="608" t="s">
        <v>79</v>
      </c>
      <c r="R21" s="98"/>
      <c r="S21" s="98"/>
      <c r="T21" s="98"/>
      <c r="U21" s="98"/>
      <c r="V21" s="98"/>
      <c r="W21" s="98"/>
      <c r="X21" s="98"/>
      <c r="Y21" s="99"/>
      <c r="Z21" s="126" t="s">
        <v>0</v>
      </c>
      <c r="AA21" s="184" t="str">
        <f t="shared" si="1"/>
        <v>3.1</v>
      </c>
      <c r="AB21" s="24" t="str">
        <f t="shared" si="4"/>
        <v>ДРЕВЕСНАЯ ЩЕПА И СТРУЖКА</v>
      </c>
      <c r="AC21" s="608" t="s">
        <v>79</v>
      </c>
      <c r="AD21" s="182">
        <f>IF(ISNUMBER('[1]CB1-Производство'!D33+E21-I21),'[1]CB1-Производство'!D33+E21-I21,IF(ISNUMBER(I21-E21),"NT " &amp; I21-E21,"…"))</f>
        <v>0</v>
      </c>
      <c r="AE21" s="165">
        <f>IF(ISNUMBER('[1]CB1-Производство'!E33+G21-K21),'[1]CB1-Производство'!E33+G21-K21,IF(ISNUMBER(K21-G21),"NT " &amp; K21-G21,"…"))</f>
        <v>0.05</v>
      </c>
    </row>
    <row r="22" spans="1:2595" s="12" customFormat="1" ht="15" customHeight="1" x14ac:dyDescent="0.15">
      <c r="A22" s="372" t="s">
        <v>82</v>
      </c>
      <c r="B22" s="44" t="s">
        <v>83</v>
      </c>
      <c r="C22" s="608" t="s">
        <v>79</v>
      </c>
      <c r="D22" s="608"/>
      <c r="E22" s="34">
        <v>0</v>
      </c>
      <c r="F22" s="961">
        <v>0</v>
      </c>
      <c r="G22" s="896">
        <v>0.02</v>
      </c>
      <c r="H22" s="897">
        <v>8.9</v>
      </c>
      <c r="I22" s="34">
        <v>0.7</v>
      </c>
      <c r="J22" s="915">
        <v>7</v>
      </c>
      <c r="K22" s="896">
        <v>0.9</v>
      </c>
      <c r="L22" s="898">
        <v>8.8000000000000007</v>
      </c>
      <c r="M22" s="126"/>
      <c r="N22" s="126"/>
      <c r="O22" s="567" t="str">
        <f t="shared" si="0"/>
        <v>3.2</v>
      </c>
      <c r="P22" s="24" t="str">
        <f t="shared" si="2"/>
        <v>ДРЕВЕСНЫЕ ОТХОДЫ (ВКЛЮЧАЯ ДРЕВЕСИНУ ДЛЯ АГЛОМЕРАТОВ)</v>
      </c>
      <c r="Q22" s="608" t="s">
        <v>79</v>
      </c>
      <c r="R22" s="100"/>
      <c r="S22" s="100"/>
      <c r="T22" s="100"/>
      <c r="U22" s="100"/>
      <c r="V22" s="100"/>
      <c r="W22" s="100"/>
      <c r="X22" s="100"/>
      <c r="Y22" s="101"/>
      <c r="Z22" s="126"/>
      <c r="AA22" s="184" t="str">
        <f t="shared" si="1"/>
        <v>3.2</v>
      </c>
      <c r="AB22" s="24" t="str">
        <f t="shared" si="4"/>
        <v>ДРЕВЕСНЫЕ ОТХОДЫ (ВКЛЮЧАЯ ДРЕВЕСИНУ ДЛЯ АГЛОМЕРАТОВ)</v>
      </c>
      <c r="AC22" s="608" t="s">
        <v>79</v>
      </c>
      <c r="AD22" s="160">
        <f>IF(ISNUMBER('[1]CB1-Производство'!D34+E22-I22),'[1]CB1-Производство'!D34+E22-I22,IF(ISNUMBER(I22-E22),"NT " &amp; I22-E22,"…"))</f>
        <v>-0.7</v>
      </c>
      <c r="AE22" s="165">
        <f>IF(ISNUMBER('[1]CB1-Производство'!E34+G22-K22),'[1]CB1-Производство'!E34+G22-K22,IF(ISNUMBER(K22-G22),"NT " &amp; K22-G22,"…"))</f>
        <v>-0.88</v>
      </c>
    </row>
    <row r="23" spans="1:2595" s="76" customFormat="1" ht="15" customHeight="1" x14ac:dyDescent="0.15">
      <c r="A23" s="367" t="s">
        <v>186</v>
      </c>
      <c r="B23" s="276" t="s">
        <v>84</v>
      </c>
      <c r="C23" s="610" t="s">
        <v>77</v>
      </c>
      <c r="D23" s="610"/>
      <c r="E23" s="900">
        <v>0</v>
      </c>
      <c r="F23" s="900">
        <v>0</v>
      </c>
      <c r="G23" s="900">
        <v>0.02</v>
      </c>
      <c r="H23" s="907">
        <v>8.9</v>
      </c>
      <c r="I23" s="907">
        <v>0.7</v>
      </c>
      <c r="J23" s="907">
        <v>7</v>
      </c>
      <c r="K23" s="900">
        <v>0.9</v>
      </c>
      <c r="L23" s="901">
        <v>8.8000000000000007</v>
      </c>
      <c r="M23" s="126"/>
      <c r="N23" s="126"/>
      <c r="O23" s="991" t="str">
        <f t="shared" si="0"/>
        <v>4</v>
      </c>
      <c r="P23" s="77" t="str">
        <f t="shared" si="2"/>
        <v>БЫВШАЯ В УПОТРЕБЛЕНИИ РЕКУПЕРИРОВАННАЯ ДРЕВЕСИНА</v>
      </c>
      <c r="Q23" s="610" t="s">
        <v>77</v>
      </c>
      <c r="R23" s="212"/>
      <c r="S23" s="120"/>
      <c r="T23" s="120"/>
      <c r="U23" s="120"/>
      <c r="V23" s="120"/>
      <c r="W23" s="120"/>
      <c r="X23" s="120"/>
      <c r="Y23" s="565"/>
      <c r="Z23" s="126"/>
      <c r="AA23" s="215" t="str">
        <f t="shared" si="1"/>
        <v>4</v>
      </c>
      <c r="AB23" s="77" t="str">
        <f t="shared" si="4"/>
        <v>БЫВШАЯ В УПОТРЕБЛЕНИИ РЕКУПЕРИРОВАННАЯ ДРЕВЕСИНА</v>
      </c>
      <c r="AC23" s="610" t="s">
        <v>185</v>
      </c>
      <c r="AD23" s="156">
        <f>IF(ISNUMBER('[1]CB1-Производство'!D35+E23-I23),'[1]CB1-Производство'!D35+E23-I23,IF(ISNUMBER(I23-E23),"NT " &amp; I23-E23,"…"))</f>
        <v>-0.7</v>
      </c>
      <c r="AE23" s="157">
        <f>IF(ISNUMBER('[1]CB1-Производство'!E35+G23-K23),'[1]CB1-Производство'!E35+G23-K23,IF(ISNUMBER(K23-G23),"NT " &amp; K23-G23,"…"))</f>
        <v>-0.88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</row>
    <row r="24" spans="1:2595" s="76" customFormat="1" ht="15" customHeight="1" x14ac:dyDescent="0.15">
      <c r="A24" s="281" t="s">
        <v>85</v>
      </c>
      <c r="B24" s="274" t="s">
        <v>86</v>
      </c>
      <c r="C24" s="610" t="s">
        <v>77</v>
      </c>
      <c r="D24" s="610"/>
      <c r="E24" s="900">
        <v>0.1</v>
      </c>
      <c r="F24" s="900">
        <v>37</v>
      </c>
      <c r="G24" s="900">
        <v>0.2</v>
      </c>
      <c r="H24" s="907">
        <v>37.200000000000003</v>
      </c>
      <c r="I24" s="907">
        <v>0</v>
      </c>
      <c r="J24" s="907">
        <v>0</v>
      </c>
      <c r="K24" s="900">
        <v>0</v>
      </c>
      <c r="L24" s="901">
        <v>0</v>
      </c>
      <c r="M24" s="126"/>
      <c r="N24" s="126"/>
      <c r="O24" s="991" t="str">
        <f t="shared" si="0"/>
        <v>5</v>
      </c>
      <c r="P24" s="77" t="str">
        <f t="shared" si="2"/>
        <v>ДРЕВЕСНЫЕ ПЕЛЛЕТЫ И ПРОЧИЕ АГЛОМЕРАТЫ</v>
      </c>
      <c r="Q24" s="610" t="s">
        <v>77</v>
      </c>
      <c r="R24" s="212">
        <f>E24-(E25+E26)</f>
        <v>0</v>
      </c>
      <c r="S24" s="120">
        <f>F24-(F25+F26)</f>
        <v>0</v>
      </c>
      <c r="T24" s="120">
        <f t="shared" ref="T24:Y24" si="10">G24-(G25+G26)</f>
        <v>-1.0000000000000009E-2</v>
      </c>
      <c r="U24" s="120">
        <f t="shared" si="10"/>
        <v>0</v>
      </c>
      <c r="V24" s="120">
        <f t="shared" si="10"/>
        <v>0</v>
      </c>
      <c r="W24" s="120">
        <f t="shared" si="10"/>
        <v>0</v>
      </c>
      <c r="X24" s="120">
        <f t="shared" si="10"/>
        <v>0</v>
      </c>
      <c r="Y24" s="565">
        <f t="shared" si="10"/>
        <v>0</v>
      </c>
      <c r="Z24" s="126"/>
      <c r="AA24" s="215" t="str">
        <f t="shared" si="1"/>
        <v>5</v>
      </c>
      <c r="AB24" s="77" t="str">
        <f t="shared" si="4"/>
        <v>ДРЕВЕСНЫЕ ПЕЛЛЕТЫ И ПРОЧИЕ АГЛОМЕРАТЫ</v>
      </c>
      <c r="AC24" s="610" t="s">
        <v>185</v>
      </c>
      <c r="AD24" s="156">
        <f>IF(ISNUMBER('[1]CB1-Производство'!D36+E24-I24),'[1]CB1-Производство'!D36+E24-I24,IF(ISNUMBER(I24-E24),"NT " &amp; I24-E24,"…"))</f>
        <v>0.1</v>
      </c>
      <c r="AE24" s="157">
        <f>IF(ISNUMBER('[1]CB1-Производство'!E36+G24-K24),'[1]CB1-Производство'!E36+G24-K24,IF(ISNUMBER(K24-G24),"NT " &amp; K24-G24,"…"))</f>
        <v>0.2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</row>
    <row r="25" spans="1:2595" s="12" customFormat="1" ht="15" customHeight="1" x14ac:dyDescent="0.15">
      <c r="A25" s="371" t="s">
        <v>87</v>
      </c>
      <c r="B25" s="44" t="s">
        <v>88</v>
      </c>
      <c r="C25" s="608" t="s">
        <v>77</v>
      </c>
      <c r="D25" s="608"/>
      <c r="E25" s="34">
        <v>0</v>
      </c>
      <c r="F25" s="961">
        <v>0</v>
      </c>
      <c r="G25" s="896">
        <v>0.01</v>
      </c>
      <c r="H25" s="897">
        <v>0.5</v>
      </c>
      <c r="I25" s="34">
        <v>0</v>
      </c>
      <c r="J25" s="915">
        <v>0</v>
      </c>
      <c r="K25" s="896">
        <v>0</v>
      </c>
      <c r="L25" s="898">
        <v>0</v>
      </c>
      <c r="M25" s="126"/>
      <c r="N25" s="126"/>
      <c r="O25" s="43" t="str">
        <f t="shared" si="0"/>
        <v>5.1</v>
      </c>
      <c r="P25" s="24" t="str">
        <f t="shared" si="2"/>
        <v>ДРЕВЕСНЫЕ ПЕЛЛЕТЫ</v>
      </c>
      <c r="Q25" s="608" t="s">
        <v>77</v>
      </c>
      <c r="R25" s="98"/>
      <c r="S25" s="98"/>
      <c r="T25" s="98"/>
      <c r="U25" s="98"/>
      <c r="V25" s="98"/>
      <c r="W25" s="98"/>
      <c r="X25" s="98"/>
      <c r="Y25" s="99"/>
      <c r="Z25" s="126" t="s">
        <v>0</v>
      </c>
      <c r="AA25" s="184" t="str">
        <f t="shared" si="1"/>
        <v>5.1</v>
      </c>
      <c r="AB25" s="24" t="str">
        <f t="shared" si="4"/>
        <v>ДРЕВЕСНЫЕ ПЕЛЛЕТЫ</v>
      </c>
      <c r="AC25" s="608" t="s">
        <v>185</v>
      </c>
      <c r="AD25" s="182">
        <f>IF(ISNUMBER('[1]CB1-Производство'!D37+E25-I25),'[1]CB1-Производство'!D37+E25-I25,IF(ISNUMBER(I25-E25),"NT " &amp; I25-E25,"…"))</f>
        <v>0</v>
      </c>
      <c r="AE25" s="165">
        <f>IF(ISNUMBER('[1]CB1-Производство'!E37+G25-K25),'[1]CB1-Производство'!E37+G25-K25,IF(ISNUMBER(K25-G25),"NT " &amp; K25-G25,"…"))</f>
        <v>0.01</v>
      </c>
    </row>
    <row r="26" spans="1:2595" s="12" customFormat="1" ht="15" customHeight="1" x14ac:dyDescent="0.15">
      <c r="A26" s="371" t="s">
        <v>89</v>
      </c>
      <c r="B26" s="44" t="s">
        <v>90</v>
      </c>
      <c r="C26" s="608" t="s">
        <v>77</v>
      </c>
      <c r="D26" s="608"/>
      <c r="E26" s="34">
        <v>0.1</v>
      </c>
      <c r="F26" s="961">
        <v>37</v>
      </c>
      <c r="G26" s="896">
        <v>0.2</v>
      </c>
      <c r="H26" s="897">
        <v>36.700000000000003</v>
      </c>
      <c r="I26" s="34">
        <v>0</v>
      </c>
      <c r="J26" s="915">
        <v>0</v>
      </c>
      <c r="K26" s="896">
        <v>0</v>
      </c>
      <c r="L26" s="898">
        <v>0</v>
      </c>
      <c r="M26" s="126"/>
      <c r="N26" s="126"/>
      <c r="O26" s="43" t="str">
        <f t="shared" si="0"/>
        <v>5.2</v>
      </c>
      <c r="P26" s="24" t="str">
        <f t="shared" si="2"/>
        <v>ПРОЧИЕ АГЛОМЕРАТЫ</v>
      </c>
      <c r="Q26" s="608" t="s">
        <v>77</v>
      </c>
      <c r="R26" s="100"/>
      <c r="S26" s="100"/>
      <c r="T26" s="100"/>
      <c r="U26" s="100"/>
      <c r="V26" s="100"/>
      <c r="W26" s="100"/>
      <c r="X26" s="100"/>
      <c r="Y26" s="101"/>
      <c r="Z26" s="126"/>
      <c r="AA26" s="183" t="str">
        <f t="shared" si="1"/>
        <v>5.2</v>
      </c>
      <c r="AB26" s="24" t="str">
        <f t="shared" si="4"/>
        <v>ПРОЧИЕ АГЛОМЕРАТЫ</v>
      </c>
      <c r="AC26" s="608" t="s">
        <v>185</v>
      </c>
      <c r="AD26" s="160">
        <f>IF(ISNUMBER('[1]CB1-Производство'!D38+E26-I26),'[1]CB1-Производство'!D38+E26-I26,IF(ISNUMBER(I26-E26),"NT " &amp; I26-E26,"…"))</f>
        <v>0.1</v>
      </c>
      <c r="AE26" s="165">
        <f>IF(ISNUMBER('[1]CB1-Производство'!E38+G26-K26),'[1]CB1-Производство'!E38+G26-K26,IF(ISNUMBER(K26-G26),"NT " &amp; K26-G26,"…"))</f>
        <v>0.2</v>
      </c>
    </row>
    <row r="27" spans="1:2595" s="76" customFormat="1" ht="15" customHeight="1" x14ac:dyDescent="0.15">
      <c r="A27" s="370" t="s">
        <v>91</v>
      </c>
      <c r="B27" s="279" t="s">
        <v>92</v>
      </c>
      <c r="C27" s="275" t="s">
        <v>79</v>
      </c>
      <c r="D27" s="275"/>
      <c r="E27" s="900">
        <v>91.9</v>
      </c>
      <c r="F27" s="900">
        <v>4792.3</v>
      </c>
      <c r="G27" s="900">
        <f>G28+G29</f>
        <v>197.9</v>
      </c>
      <c r="H27" s="900">
        <f>H28+H29</f>
        <v>9215</v>
      </c>
      <c r="I27" s="907">
        <v>58</v>
      </c>
      <c r="J27" s="907">
        <v>2490.6999999999998</v>
      </c>
      <c r="K27" s="900">
        <v>41.1</v>
      </c>
      <c r="L27" s="901">
        <v>2625.7</v>
      </c>
      <c r="M27" s="126"/>
      <c r="N27" s="126"/>
      <c r="O27" s="279" t="str">
        <f t="shared" si="0"/>
        <v>6</v>
      </c>
      <c r="P27" s="77" t="str">
        <f t="shared" si="2"/>
        <v>ПИЛОМАТЕРИАЛЫ (ВКЛЮЧАЯ ШПАЛЫ)</v>
      </c>
      <c r="Q27" s="275" t="s">
        <v>79</v>
      </c>
      <c r="R27" s="212">
        <f>E27-(E28+E29)</f>
        <v>0</v>
      </c>
      <c r="S27" s="120">
        <f>F27-(F28+F29)</f>
        <v>0</v>
      </c>
      <c r="T27" s="120">
        <f t="shared" ref="T27:Y27" si="11">G27-(G28+G29)</f>
        <v>0</v>
      </c>
      <c r="U27" s="120">
        <f t="shared" si="11"/>
        <v>0</v>
      </c>
      <c r="V27" s="120">
        <f t="shared" si="11"/>
        <v>-0.19999999999999574</v>
      </c>
      <c r="W27" s="120">
        <f t="shared" si="11"/>
        <v>0</v>
      </c>
      <c r="X27" s="120">
        <f t="shared" si="11"/>
        <v>0</v>
      </c>
      <c r="Y27" s="565">
        <f t="shared" si="11"/>
        <v>0</v>
      </c>
      <c r="Z27" s="144"/>
      <c r="AA27" s="152" t="str">
        <f t="shared" si="1"/>
        <v>6</v>
      </c>
      <c r="AB27" s="77" t="str">
        <f t="shared" si="4"/>
        <v>ПИЛОМАТЕРИАЛЫ (ВКЛЮЧАЯ ШПАЛЫ)</v>
      </c>
      <c r="AC27" s="275" t="s">
        <v>79</v>
      </c>
      <c r="AD27" s="156">
        <f>IF(ISNUMBER('[1]CB1-Производство'!D39+E27-I27),'[1]CB1-Производство'!D39+E27-I27,IF(ISNUMBER(I27-E27),"NT " &amp; I27-E27,"…"))</f>
        <v>33.900000000000006</v>
      </c>
      <c r="AE27" s="157">
        <f>IF(ISNUMBER('[1]CB1-Производство'!E39+G27-K27),'[1]CB1-Производство'!E39+G27-K27,IF(ISNUMBER(K27-G27),"NT " &amp; K27-G27,"…"))</f>
        <v>156.80000000000001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</row>
    <row r="28" spans="1:2595" s="12" customFormat="1" ht="15" customHeight="1" x14ac:dyDescent="0.15">
      <c r="A28" s="371" t="s">
        <v>93</v>
      </c>
      <c r="B28" s="44" t="s">
        <v>39</v>
      </c>
      <c r="C28" s="71" t="s">
        <v>79</v>
      </c>
      <c r="D28" s="71"/>
      <c r="E28" s="34">
        <v>69</v>
      </c>
      <c r="F28" s="961">
        <v>4165.7</v>
      </c>
      <c r="G28" s="896">
        <v>193.5</v>
      </c>
      <c r="H28" s="897">
        <v>9058.7000000000007</v>
      </c>
      <c r="I28" s="34">
        <v>57.9</v>
      </c>
      <c r="J28" s="915">
        <v>2459.6999999999998</v>
      </c>
      <c r="K28" s="896">
        <v>38.799999999999997</v>
      </c>
      <c r="L28" s="898">
        <v>2413.5</v>
      </c>
      <c r="M28" s="126"/>
      <c r="N28" s="126"/>
      <c r="O28" s="43" t="str">
        <f t="shared" si="0"/>
        <v>6.C</v>
      </c>
      <c r="P28" s="24" t="str">
        <f t="shared" si="2"/>
        <v>Хвойные породы</v>
      </c>
      <c r="Q28" s="71" t="s">
        <v>79</v>
      </c>
      <c r="R28" s="98"/>
      <c r="S28" s="98"/>
      <c r="T28" s="98"/>
      <c r="U28" s="98"/>
      <c r="V28" s="98"/>
      <c r="W28" s="98"/>
      <c r="X28" s="98"/>
      <c r="Y28" s="99"/>
      <c r="Z28" s="126" t="s">
        <v>0</v>
      </c>
      <c r="AA28" s="184" t="str">
        <f t="shared" si="1"/>
        <v>6.C</v>
      </c>
      <c r="AB28" s="24" t="str">
        <f t="shared" si="4"/>
        <v>Хвойные породы</v>
      </c>
      <c r="AC28" s="71" t="s">
        <v>79</v>
      </c>
      <c r="AD28" s="182">
        <f>IF(ISNUMBER('[1]CB1-Производство'!D40+E28-I28),'[1]CB1-Производство'!D40+E28-I28,IF(ISNUMBER(I28-E28),"NT " &amp; I28-E28,"…"))</f>
        <v>11.100000000000001</v>
      </c>
      <c r="AE28" s="165">
        <f>IF(ISNUMBER('[1]CB1-Производство'!E40+G28-K28),'[1]CB1-Производство'!E40+G28-K28,IF(ISNUMBER(K28-G28),"NT " &amp; K28-G28,"…"))</f>
        <v>154.69999999999999</v>
      </c>
    </row>
    <row r="29" spans="1:2595" s="12" customFormat="1" ht="15" customHeight="1" x14ac:dyDescent="0.15">
      <c r="A29" s="371" t="s">
        <v>94</v>
      </c>
      <c r="B29" s="44" t="s">
        <v>42</v>
      </c>
      <c r="C29" s="71" t="s">
        <v>79</v>
      </c>
      <c r="D29" s="71"/>
      <c r="E29" s="34">
        <v>22.9</v>
      </c>
      <c r="F29" s="961">
        <v>626.6</v>
      </c>
      <c r="G29" s="896">
        <v>4.4000000000000004</v>
      </c>
      <c r="H29" s="897">
        <v>156.30000000000001</v>
      </c>
      <c r="I29" s="34">
        <v>0.3</v>
      </c>
      <c r="J29" s="915">
        <v>31</v>
      </c>
      <c r="K29" s="896">
        <v>2.2999999999999998</v>
      </c>
      <c r="L29" s="898">
        <v>212.2</v>
      </c>
      <c r="M29" s="126"/>
      <c r="N29" s="126"/>
      <c r="O29" s="43" t="str">
        <f t="shared" si="0"/>
        <v>6.NC</v>
      </c>
      <c r="P29" s="24" t="str">
        <f t="shared" si="2"/>
        <v>Лиственные породы</v>
      </c>
      <c r="Q29" s="71" t="s">
        <v>79</v>
      </c>
      <c r="R29" s="98"/>
      <c r="S29" s="98"/>
      <c r="T29" s="98"/>
      <c r="U29" s="98"/>
      <c r="V29" s="98"/>
      <c r="W29" s="98"/>
      <c r="X29" s="98"/>
      <c r="Y29" s="99"/>
      <c r="Z29" s="126"/>
      <c r="AA29" s="184" t="str">
        <f t="shared" si="1"/>
        <v>6.NC</v>
      </c>
      <c r="AB29" s="24" t="str">
        <f t="shared" si="4"/>
        <v>Лиственные породы</v>
      </c>
      <c r="AC29" s="71" t="s">
        <v>79</v>
      </c>
      <c r="AD29" s="160">
        <f>IF(ISNUMBER('[1]CB1-Производство'!D41+E29-I29),'[1]CB1-Производство'!D41+E29-I29,IF(ISNUMBER(I29-E29),"NT " &amp; I29-E29,"…"))</f>
        <v>22.599999999999998</v>
      </c>
      <c r="AE29" s="165">
        <f>IF(ISNUMBER('[1]CB1-Производство'!E41+G29-K29),'[1]CB1-Производство'!E41+G29-K29,IF(ISNUMBER(K29-G29),"NT " &amp; K29-G29,"…"))</f>
        <v>2.1000000000000005</v>
      </c>
    </row>
    <row r="30" spans="1:2595" s="12" customFormat="1" ht="12" customHeight="1" x14ac:dyDescent="0.15">
      <c r="A30" s="372" t="s">
        <v>95</v>
      </c>
      <c r="B30" s="46" t="s">
        <v>51</v>
      </c>
      <c r="C30" s="71" t="s">
        <v>79</v>
      </c>
      <c r="D30" s="71"/>
      <c r="E30" s="34">
        <v>0.9</v>
      </c>
      <c r="F30" s="961">
        <v>94.8</v>
      </c>
      <c r="G30" s="896">
        <v>0</v>
      </c>
      <c r="H30" s="897">
        <v>0</v>
      </c>
      <c r="I30" s="34">
        <v>0</v>
      </c>
      <c r="J30" s="915">
        <v>0</v>
      </c>
      <c r="K30" s="896">
        <v>0</v>
      </c>
      <c r="L30" s="898">
        <v>0</v>
      </c>
      <c r="M30" s="126"/>
      <c r="N30" s="126"/>
      <c r="O30" s="567" t="str">
        <f t="shared" si="0"/>
        <v>6.NC.T</v>
      </c>
      <c r="P30" s="27" t="str">
        <f t="shared" si="2"/>
        <v>в том числе тропические породы</v>
      </c>
      <c r="Q30" s="71" t="s">
        <v>79</v>
      </c>
      <c r="R30" s="100" t="str">
        <f>IF(AND(ISNUMBER(E30/E29),E30&gt;E29),"&gt; 5.NC !!","")</f>
        <v/>
      </c>
      <c r="S30" s="100" t="str">
        <f>IF(AND(ISNUMBER(F30/F29),F30&gt;F29),"&gt; 5.NC !!","")</f>
        <v/>
      </c>
      <c r="T30" s="100" t="str">
        <f t="shared" ref="T30:Y30" si="12">IF(AND(ISNUMBER(G30/G29),G30&gt;G29),"&gt; 5.NC !!","")</f>
        <v/>
      </c>
      <c r="U30" s="100" t="str">
        <f t="shared" si="12"/>
        <v/>
      </c>
      <c r="V30" s="100" t="str">
        <f t="shared" si="12"/>
        <v/>
      </c>
      <c r="W30" s="100" t="str">
        <f t="shared" si="12"/>
        <v/>
      </c>
      <c r="X30" s="100" t="str">
        <f t="shared" si="12"/>
        <v/>
      </c>
      <c r="Y30" s="100" t="str">
        <f t="shared" si="12"/>
        <v/>
      </c>
      <c r="Z30" s="126"/>
      <c r="AA30" s="183" t="str">
        <f t="shared" si="1"/>
        <v>6.NC.T</v>
      </c>
      <c r="AB30" s="27" t="str">
        <f t="shared" si="4"/>
        <v>в том числе тропические породы</v>
      </c>
      <c r="AC30" s="71" t="s">
        <v>79</v>
      </c>
      <c r="AD30" s="160">
        <f>IF(ISNUMBER('[1]CB1-Производство'!D42+E30-I30),'[1]CB1-Производство'!D42+E30-I30,IF(ISNUMBER(I30-E30),"NT " &amp; I30-E30,"…"))</f>
        <v>0.9</v>
      </c>
      <c r="AE30" s="165">
        <f>IF(ISNUMBER('[1]CB1-Производство'!E42+G30-K30),'[1]CB1-Производство'!E42+G30-K30,IF(ISNUMBER(K30-G30),"NT " &amp; K30-G30,"…"))</f>
        <v>0</v>
      </c>
      <c r="AF30" s="12" t="s">
        <v>0</v>
      </c>
    </row>
    <row r="31" spans="1:2595" s="76" customFormat="1" ht="15" customHeight="1" x14ac:dyDescent="0.15">
      <c r="A31" s="370" t="s">
        <v>96</v>
      </c>
      <c r="B31" s="279" t="s">
        <v>97</v>
      </c>
      <c r="C31" s="275" t="s">
        <v>79</v>
      </c>
      <c r="D31" s="275"/>
      <c r="E31" s="900">
        <v>22.6</v>
      </c>
      <c r="F31" s="900">
        <v>99</v>
      </c>
      <c r="G31" s="900">
        <v>52.8</v>
      </c>
      <c r="H31" s="907">
        <v>384.4</v>
      </c>
      <c r="I31" s="907">
        <v>0</v>
      </c>
      <c r="J31" s="907">
        <v>0</v>
      </c>
      <c r="K31" s="900">
        <v>0</v>
      </c>
      <c r="L31" s="901">
        <v>0</v>
      </c>
      <c r="M31" s="126"/>
      <c r="N31" s="126"/>
      <c r="O31" s="279" t="str">
        <f t="shared" si="0"/>
        <v>7</v>
      </c>
      <c r="P31" s="77" t="str">
        <f t="shared" si="2"/>
        <v>ШПОН</v>
      </c>
      <c r="Q31" s="275" t="s">
        <v>79</v>
      </c>
      <c r="R31" s="212">
        <f>E31-(E32+E33)</f>
        <v>0</v>
      </c>
      <c r="S31" s="120">
        <f>F31-(F32+F33)</f>
        <v>9.9999999999994316E-2</v>
      </c>
      <c r="T31" s="120">
        <f t="shared" ref="T31:Y31" si="13">G31-(G32+G33)</f>
        <v>0</v>
      </c>
      <c r="U31" s="120">
        <f t="shared" si="13"/>
        <v>0</v>
      </c>
      <c r="V31" s="120">
        <f t="shared" si="13"/>
        <v>0</v>
      </c>
      <c r="W31" s="120">
        <f t="shared" si="13"/>
        <v>0</v>
      </c>
      <c r="X31" s="120">
        <f t="shared" si="13"/>
        <v>0</v>
      </c>
      <c r="Y31" s="565">
        <f t="shared" si="13"/>
        <v>0</v>
      </c>
      <c r="Z31" s="144"/>
      <c r="AA31" s="152" t="str">
        <f t="shared" si="1"/>
        <v>7</v>
      </c>
      <c r="AB31" s="77" t="str">
        <f t="shared" si="4"/>
        <v>ШПОН</v>
      </c>
      <c r="AC31" s="275" t="s">
        <v>79</v>
      </c>
      <c r="AD31" s="156">
        <f>IF(ISNUMBER('[1]CB1-Производство'!D43+E31-I31),'[1]CB1-Производство'!D43+E31-I31,IF(ISNUMBER(I31-E31),"NT " &amp; I31-E31,"…"))</f>
        <v>22.6</v>
      </c>
      <c r="AE31" s="157">
        <f>IF(ISNUMBER('[1]CB1-Производство'!E43+G31-K31),'[1]CB1-Производство'!E43+G31-K31,IF(ISNUMBER(K31-G31),"NT " &amp; K31-G31,"…"))</f>
        <v>52.8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</row>
    <row r="32" spans="1:2595" s="12" customFormat="1" ht="15" customHeight="1" x14ac:dyDescent="0.15">
      <c r="A32" s="371" t="s">
        <v>98</v>
      </c>
      <c r="B32" s="44" t="s">
        <v>39</v>
      </c>
      <c r="C32" s="71" t="s">
        <v>79</v>
      </c>
      <c r="D32" s="71"/>
      <c r="E32" s="34">
        <v>0</v>
      </c>
      <c r="F32" s="961">
        <v>0</v>
      </c>
      <c r="G32" s="896">
        <v>1.2</v>
      </c>
      <c r="H32" s="897">
        <v>320.89999999999998</v>
      </c>
      <c r="I32" s="34">
        <v>0</v>
      </c>
      <c r="J32" s="915">
        <v>0</v>
      </c>
      <c r="K32" s="896">
        <v>0</v>
      </c>
      <c r="L32" s="898">
        <v>0</v>
      </c>
      <c r="M32" s="126"/>
      <c r="N32" s="126"/>
      <c r="O32" s="43" t="str">
        <f t="shared" si="0"/>
        <v>7.C</v>
      </c>
      <c r="P32" s="24" t="str">
        <f t="shared" si="2"/>
        <v>Хвойные породы</v>
      </c>
      <c r="Q32" s="71" t="s">
        <v>79</v>
      </c>
      <c r="R32" s="98"/>
      <c r="S32" s="98"/>
      <c r="T32" s="98"/>
      <c r="U32" s="98"/>
      <c r="V32" s="98"/>
      <c r="W32" s="98"/>
      <c r="X32" s="98"/>
      <c r="Y32" s="99"/>
      <c r="Z32" s="126"/>
      <c r="AA32" s="184" t="str">
        <f t="shared" si="1"/>
        <v>7.C</v>
      </c>
      <c r="AB32" s="24" t="str">
        <f t="shared" si="4"/>
        <v>Хвойные породы</v>
      </c>
      <c r="AC32" s="71" t="s">
        <v>79</v>
      </c>
      <c r="AD32" s="182">
        <f>IF(ISNUMBER('[1]CB1-Производство'!D44+E32-I32),'[1]CB1-Производство'!D44+E32-I32,IF(ISNUMBER(I32-E32),"NT " &amp; I32-E32,"…"))</f>
        <v>0</v>
      </c>
      <c r="AE32" s="165">
        <f>IF(ISNUMBER('[1]CB1-Производство'!E44+G32-K32),'[1]CB1-Производство'!E44+G32-K32,IF(ISNUMBER(K32-G32),"NT " &amp; K32-G32,"…"))</f>
        <v>1.2</v>
      </c>
    </row>
    <row r="33" spans="1:2595" s="12" customFormat="1" ht="15" customHeight="1" x14ac:dyDescent="0.15">
      <c r="A33" s="371" t="s">
        <v>99</v>
      </c>
      <c r="B33" s="44" t="s">
        <v>42</v>
      </c>
      <c r="C33" s="71" t="s">
        <v>79</v>
      </c>
      <c r="D33" s="71"/>
      <c r="E33" s="34">
        <v>22.6</v>
      </c>
      <c r="F33" s="961">
        <v>98.9</v>
      </c>
      <c r="G33" s="896">
        <v>51.6</v>
      </c>
      <c r="H33" s="897">
        <v>63.5</v>
      </c>
      <c r="I33" s="34">
        <v>0</v>
      </c>
      <c r="J33" s="915">
        <v>0</v>
      </c>
      <c r="K33" s="896">
        <v>0</v>
      </c>
      <c r="L33" s="898">
        <v>0</v>
      </c>
      <c r="M33" s="126"/>
      <c r="N33" s="126"/>
      <c r="O33" s="43" t="str">
        <f t="shared" si="0"/>
        <v>7.NC</v>
      </c>
      <c r="P33" s="24" t="str">
        <f t="shared" si="2"/>
        <v>Лиственные породы</v>
      </c>
      <c r="Q33" s="71" t="s">
        <v>79</v>
      </c>
      <c r="R33" s="98"/>
      <c r="S33" s="98"/>
      <c r="T33" s="98"/>
      <c r="U33" s="98"/>
      <c r="V33" s="98"/>
      <c r="W33" s="98"/>
      <c r="X33" s="98"/>
      <c r="Y33" s="99"/>
      <c r="Z33" s="126"/>
      <c r="AA33" s="184" t="str">
        <f t="shared" si="1"/>
        <v>7.NC</v>
      </c>
      <c r="AB33" s="24" t="str">
        <f t="shared" si="4"/>
        <v>Лиственные породы</v>
      </c>
      <c r="AC33" s="71" t="s">
        <v>79</v>
      </c>
      <c r="AD33" s="160">
        <f>IF(ISNUMBER('[1]CB1-Производство'!D45+E33-I33),'[1]CB1-Производство'!D45+E33-I33,IF(ISNUMBER(I33-E33),"NT " &amp; I33-E33,"…"))</f>
        <v>22.6</v>
      </c>
      <c r="AE33" s="165">
        <f>IF(ISNUMBER('[1]CB1-Производство'!E45+G33-K33),'[1]CB1-Производство'!E45+G33-K33,IF(ISNUMBER(K33-G33),"NT " &amp; K33-G33,"…"))</f>
        <v>51.6</v>
      </c>
    </row>
    <row r="34" spans="1:2595" s="12" customFormat="1" ht="11.25" customHeight="1" x14ac:dyDescent="0.15">
      <c r="A34" s="372" t="s">
        <v>100</v>
      </c>
      <c r="B34" s="54" t="s">
        <v>51</v>
      </c>
      <c r="C34" s="71" t="s">
        <v>79</v>
      </c>
      <c r="D34" s="71"/>
      <c r="E34" s="34">
        <v>0.01</v>
      </c>
      <c r="F34" s="961">
        <v>10.1</v>
      </c>
      <c r="G34" s="896">
        <v>0</v>
      </c>
      <c r="H34" s="897">
        <v>0</v>
      </c>
      <c r="I34" s="34">
        <v>0</v>
      </c>
      <c r="J34" s="915">
        <v>0</v>
      </c>
      <c r="K34" s="896">
        <v>0</v>
      </c>
      <c r="L34" s="898">
        <v>0</v>
      </c>
      <c r="M34" s="126"/>
      <c r="N34" s="126"/>
      <c r="O34" s="567" t="str">
        <f t="shared" si="0"/>
        <v>7.NC.T</v>
      </c>
      <c r="P34" s="27" t="str">
        <f t="shared" si="2"/>
        <v>в том числе тропические породы</v>
      </c>
      <c r="Q34" s="71" t="s">
        <v>79</v>
      </c>
      <c r="R34" s="100" t="str">
        <f>IF(AND(ISNUMBER(E34/E33),E34&gt;E33),"&gt; 6.1.NC !!","")</f>
        <v/>
      </c>
      <c r="S34" s="100" t="str">
        <f>IF(AND(ISNUMBER(F34/F33),F34&gt;F33),"&gt; 6.1.NC !!","")</f>
        <v/>
      </c>
      <c r="T34" s="100" t="str">
        <f t="shared" ref="T34:Y34" si="14">IF(AND(ISNUMBER(G34/G33),G34&gt;G33),"&gt; 6.1.NC !!","")</f>
        <v/>
      </c>
      <c r="U34" s="100" t="str">
        <f t="shared" si="14"/>
        <v/>
      </c>
      <c r="V34" s="100" t="str">
        <f t="shared" si="14"/>
        <v/>
      </c>
      <c r="W34" s="100" t="str">
        <f t="shared" si="14"/>
        <v/>
      </c>
      <c r="X34" s="100" t="str">
        <f t="shared" si="14"/>
        <v/>
      </c>
      <c r="Y34" s="100" t="str">
        <f t="shared" si="14"/>
        <v/>
      </c>
      <c r="Z34" s="126"/>
      <c r="AA34" s="183" t="str">
        <f t="shared" si="1"/>
        <v>7.NC.T</v>
      </c>
      <c r="AB34" s="27" t="str">
        <f t="shared" si="4"/>
        <v>в том числе тропические породы</v>
      </c>
      <c r="AC34" s="71" t="s">
        <v>79</v>
      </c>
      <c r="AD34" s="160">
        <f>IF(ISNUMBER('[1]CB1-Производство'!D46+E34-I34),'[1]CB1-Производство'!D46+E34-I34,IF(ISNUMBER(I34-E34),"NT " &amp; I34-E34,"…"))</f>
        <v>0.01</v>
      </c>
      <c r="AE34" s="165">
        <f>IF(ISNUMBER('[1]CB1-Производство'!E46+G34-K34),'[1]CB1-Производство'!E46+G34-K34,IF(ISNUMBER(K34-G34),"NT " &amp; K34-G34,"…"))</f>
        <v>0</v>
      </c>
    </row>
    <row r="35" spans="1:2595" s="76" customFormat="1" ht="15" customHeight="1" x14ac:dyDescent="0.15">
      <c r="A35" s="281" t="s">
        <v>101</v>
      </c>
      <c r="B35" s="274" t="s">
        <v>102</v>
      </c>
      <c r="C35" s="277" t="s">
        <v>79</v>
      </c>
      <c r="D35" s="965"/>
      <c r="E35" s="902" t="s">
        <v>187</v>
      </c>
      <c r="F35" s="902">
        <v>38928</v>
      </c>
      <c r="G35" s="907" t="s">
        <v>187</v>
      </c>
      <c r="H35" s="908">
        <v>33560.699999999997</v>
      </c>
      <c r="I35" s="907" t="s">
        <v>187</v>
      </c>
      <c r="J35" s="907">
        <f>J36+J40+J42</f>
        <v>443.9</v>
      </c>
      <c r="K35" s="907" t="s">
        <v>187</v>
      </c>
      <c r="L35" s="906">
        <v>314.60000000000002</v>
      </c>
      <c r="M35" s="126"/>
      <c r="N35" s="126"/>
      <c r="O35" s="274" t="str">
        <f t="shared" si="0"/>
        <v>8</v>
      </c>
      <c r="P35" s="75" t="str">
        <f t="shared" si="2"/>
        <v>ЛИСТОВЫЕ ДРЕВЕСНЫЕ МАТЕРИАЛЫ</v>
      </c>
      <c r="Q35" s="277" t="s">
        <v>79</v>
      </c>
      <c r="R35" s="212" t="e">
        <f>E35-(E36+E40+E42)</f>
        <v>#VALUE!</v>
      </c>
      <c r="S35" s="120">
        <f>F35-(F36+F40+F42)</f>
        <v>9.9999999998544808E-2</v>
      </c>
      <c r="T35" s="120" t="e">
        <f t="shared" ref="T35:Y35" si="15">G35-(G36+G40+G42)</f>
        <v>#VALUE!</v>
      </c>
      <c r="U35" s="120">
        <f t="shared" si="15"/>
        <v>0</v>
      </c>
      <c r="V35" s="120" t="e">
        <f t="shared" si="15"/>
        <v>#VALUE!</v>
      </c>
      <c r="W35" s="120">
        <f t="shared" si="15"/>
        <v>0</v>
      </c>
      <c r="X35" s="120" t="e">
        <f t="shared" si="15"/>
        <v>#VALUE!</v>
      </c>
      <c r="Y35" s="565">
        <f t="shared" si="15"/>
        <v>0</v>
      </c>
      <c r="Z35" s="144"/>
      <c r="AA35" s="152" t="str">
        <f t="shared" si="1"/>
        <v>8</v>
      </c>
      <c r="AB35" s="75" t="str">
        <f t="shared" si="4"/>
        <v>ЛИСТОВЫЕ ДРЕВЕСНЫЕ МАТЕРИАЛЫ</v>
      </c>
      <c r="AC35" s="277" t="s">
        <v>79</v>
      </c>
      <c r="AD35" s="156" t="str">
        <f>IF(ISNUMBER('[1]CB1-Производство'!D47+E35-I35),'[1]CB1-Производство'!D47+E35-I35,IF(ISNUMBER(I35-E35),"NT " &amp; I35-E35,"…"))</f>
        <v>…</v>
      </c>
      <c r="AE35" s="157" t="str">
        <f>IF(ISNUMBER('[1]CB1-Производство'!E47+G35-K35),'[1]CB1-Производство'!E47+G35-K35,IF(ISNUMBER(K35-G35),"NT " &amp; K35-G35,"…"))</f>
        <v>…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  <c r="CUU35" s="12"/>
    </row>
    <row r="36" spans="1:2595" s="12" customFormat="1" ht="15" customHeight="1" x14ac:dyDescent="0.15">
      <c r="A36" s="371" t="s">
        <v>103</v>
      </c>
      <c r="B36" s="44" t="s">
        <v>104</v>
      </c>
      <c r="C36" s="71" t="s">
        <v>79</v>
      </c>
      <c r="D36" s="964"/>
      <c r="E36" s="33">
        <v>19</v>
      </c>
      <c r="F36" s="962">
        <v>5666</v>
      </c>
      <c r="G36" s="903">
        <v>19.5</v>
      </c>
      <c r="H36" s="909">
        <v>4888</v>
      </c>
      <c r="I36" s="33">
        <v>0</v>
      </c>
      <c r="J36" s="916">
        <v>0</v>
      </c>
      <c r="K36" s="903">
        <v>0</v>
      </c>
      <c r="L36" s="968">
        <v>0</v>
      </c>
      <c r="M36" s="126"/>
      <c r="N36" s="126"/>
      <c r="O36" s="43" t="str">
        <f t="shared" si="0"/>
        <v>8.1</v>
      </c>
      <c r="P36" s="24" t="str">
        <f t="shared" si="2"/>
        <v xml:space="preserve">ФАНЕРА  </v>
      </c>
      <c r="Q36" s="71" t="s">
        <v>79</v>
      </c>
      <c r="R36" s="123">
        <f>E36-(E37+E38)</f>
        <v>0</v>
      </c>
      <c r="S36" s="118">
        <f>F36-(F37+F38)</f>
        <v>0</v>
      </c>
      <c r="T36" s="118">
        <f t="shared" ref="T36:Y36" si="16">G36-(G37+G38)</f>
        <v>0</v>
      </c>
      <c r="U36" s="118">
        <f t="shared" si="16"/>
        <v>0</v>
      </c>
      <c r="V36" s="118">
        <f t="shared" si="16"/>
        <v>0</v>
      </c>
      <c r="W36" s="118">
        <f t="shared" si="16"/>
        <v>0</v>
      </c>
      <c r="X36" s="118">
        <f t="shared" si="16"/>
        <v>0</v>
      </c>
      <c r="Y36" s="563">
        <f t="shared" si="16"/>
        <v>0</v>
      </c>
      <c r="Z36" s="144"/>
      <c r="AA36" s="184" t="str">
        <f t="shared" si="1"/>
        <v>8.1</v>
      </c>
      <c r="AB36" s="24" t="str">
        <f t="shared" si="4"/>
        <v xml:space="preserve">ФАНЕРА  </v>
      </c>
      <c r="AC36" s="71" t="s">
        <v>79</v>
      </c>
      <c r="AD36" s="182">
        <f>IF(ISNUMBER('[1]CB1-Производство'!D48+E36-I36),'[1]CB1-Производство'!D48+E36-I36,IF(ISNUMBER(I36-E36),"NT " &amp; I36-E36,"…"))</f>
        <v>19</v>
      </c>
      <c r="AE36" s="165">
        <f>IF(ISNUMBER('[1]CB1-Производство'!E48+G36-K36),'[1]CB1-Производство'!E48+G36-K36,IF(ISNUMBER(K36-G36),"NT " &amp; K36-G36,"…"))</f>
        <v>19.5</v>
      </c>
    </row>
    <row r="37" spans="1:2595" s="12" customFormat="1" ht="15" customHeight="1" x14ac:dyDescent="0.15">
      <c r="A37" s="371" t="s">
        <v>105</v>
      </c>
      <c r="B37" s="46" t="s">
        <v>39</v>
      </c>
      <c r="C37" s="71" t="s">
        <v>79</v>
      </c>
      <c r="D37" s="71"/>
      <c r="E37" s="34">
        <v>15.2</v>
      </c>
      <c r="F37" s="961">
        <v>3981</v>
      </c>
      <c r="G37" s="896">
        <v>2.6</v>
      </c>
      <c r="H37" s="897">
        <v>784</v>
      </c>
      <c r="I37" s="34">
        <v>0</v>
      </c>
      <c r="J37" s="915">
        <v>0</v>
      </c>
      <c r="K37" s="903">
        <v>0</v>
      </c>
      <c r="L37" s="968">
        <v>0</v>
      </c>
      <c r="M37" s="126"/>
      <c r="N37" s="126"/>
      <c r="O37" s="43" t="str">
        <f t="shared" si="0"/>
        <v>8.1.C</v>
      </c>
      <c r="P37" s="25" t="str">
        <f t="shared" si="2"/>
        <v>Хвойные породы</v>
      </c>
      <c r="Q37" s="71" t="s">
        <v>79</v>
      </c>
      <c r="R37" s="98"/>
      <c r="S37" s="98"/>
      <c r="T37" s="98"/>
      <c r="U37" s="98"/>
      <c r="V37" s="98"/>
      <c r="W37" s="98"/>
      <c r="X37" s="98"/>
      <c r="Y37" s="99"/>
      <c r="Z37" s="126"/>
      <c r="AA37" s="184" t="str">
        <f t="shared" si="1"/>
        <v>8.1.C</v>
      </c>
      <c r="AB37" s="25" t="str">
        <f t="shared" si="4"/>
        <v>Хвойные породы</v>
      </c>
      <c r="AC37" s="71" t="s">
        <v>79</v>
      </c>
      <c r="AD37" s="182">
        <f>IF(ISNUMBER('[1]CB1-Производство'!D49+E37-I37),'[1]CB1-Производство'!D49+E37-I37,IF(ISNUMBER(I37-E37),"NT " &amp; I37-E37,"…"))</f>
        <v>15.2</v>
      </c>
      <c r="AE37" s="165">
        <f>IF(ISNUMBER('[1]CB1-Производство'!E49+G37-K37),'[1]CB1-Производство'!E49+G37-K37,IF(ISNUMBER(K37-G37),"NT " &amp; K37-G37,"…"))</f>
        <v>2.6</v>
      </c>
    </row>
    <row r="38" spans="1:2595" s="12" customFormat="1" ht="15" customHeight="1" x14ac:dyDescent="0.15">
      <c r="A38" s="371" t="s">
        <v>106</v>
      </c>
      <c r="B38" s="46" t="s">
        <v>42</v>
      </c>
      <c r="C38" s="71" t="s">
        <v>79</v>
      </c>
      <c r="D38" s="71"/>
      <c r="E38" s="34">
        <v>3.8</v>
      </c>
      <c r="F38" s="34">
        <v>1685</v>
      </c>
      <c r="G38" s="896">
        <v>16.899999999999999</v>
      </c>
      <c r="H38" s="896">
        <v>4104</v>
      </c>
      <c r="I38" s="34">
        <v>0</v>
      </c>
      <c r="J38" s="915">
        <v>0</v>
      </c>
      <c r="K38" s="903">
        <v>0</v>
      </c>
      <c r="L38" s="968">
        <v>0</v>
      </c>
      <c r="M38" s="126"/>
      <c r="N38" s="126"/>
      <c r="O38" s="43" t="str">
        <f t="shared" si="0"/>
        <v>8.1.NC</v>
      </c>
      <c r="P38" s="25" t="str">
        <f t="shared" si="2"/>
        <v>Лиственные породы</v>
      </c>
      <c r="Q38" s="71" t="s">
        <v>79</v>
      </c>
      <c r="R38" s="98"/>
      <c r="S38" s="98"/>
      <c r="T38" s="98"/>
      <c r="U38" s="98"/>
      <c r="V38" s="98"/>
      <c r="W38" s="98"/>
      <c r="X38" s="98"/>
      <c r="Y38" s="99"/>
      <c r="Z38" s="126"/>
      <c r="AA38" s="184" t="str">
        <f t="shared" si="1"/>
        <v>8.1.NC</v>
      </c>
      <c r="AB38" s="25" t="str">
        <f t="shared" si="4"/>
        <v>Лиственные породы</v>
      </c>
      <c r="AC38" s="71" t="s">
        <v>79</v>
      </c>
      <c r="AD38" s="182">
        <f>IF(ISNUMBER('[1]CB1-Производство'!D50+E38-I38),'[1]CB1-Производство'!D50+E38-I38,IF(ISNUMBER(I38-E38),"NT " &amp; I38-E38,"…"))</f>
        <v>3.8</v>
      </c>
      <c r="AE38" s="165">
        <f>IF(ISNUMBER('[1]CB1-Производство'!E50+G38-K38),'[1]CB1-Производство'!E50+G38-K38,IF(ISNUMBER(K38-G38),"NT " &amp; K38-G38,"…"))</f>
        <v>16.899999999999999</v>
      </c>
    </row>
    <row r="39" spans="1:2595" s="12" customFormat="1" ht="11.25" customHeight="1" x14ac:dyDescent="0.15">
      <c r="A39" s="371" t="s">
        <v>107</v>
      </c>
      <c r="B39" s="48" t="s">
        <v>51</v>
      </c>
      <c r="C39" s="71" t="s">
        <v>79</v>
      </c>
      <c r="D39" s="71"/>
      <c r="E39" s="34">
        <v>0.02</v>
      </c>
      <c r="F39" s="34">
        <v>4.4000000000000004</v>
      </c>
      <c r="G39" s="896">
        <v>0</v>
      </c>
      <c r="H39" s="896">
        <v>0</v>
      </c>
      <c r="I39" s="34">
        <v>0</v>
      </c>
      <c r="J39" s="915">
        <v>0</v>
      </c>
      <c r="K39" s="903">
        <v>0</v>
      </c>
      <c r="L39" s="968">
        <v>0</v>
      </c>
      <c r="M39" s="126"/>
      <c r="N39" s="126"/>
      <c r="O39" s="43" t="str">
        <f t="shared" si="0"/>
        <v>8.1.NC.T</v>
      </c>
      <c r="P39" s="26" t="str">
        <f t="shared" si="2"/>
        <v>в том числе тропические породы</v>
      </c>
      <c r="Q39" s="71" t="s">
        <v>79</v>
      </c>
      <c r="R39" s="98" t="str">
        <f>IF(AND(ISNUMBER(E39/E38),E39&gt;E38),"&gt; 6.2.NC !!","")</f>
        <v/>
      </c>
      <c r="S39" s="98" t="str">
        <f>IF(AND(ISNUMBER(F39/F38),F39&gt;F38),"&gt; 6.2.NC !!","")</f>
        <v/>
      </c>
      <c r="T39" s="98" t="str">
        <f t="shared" ref="T39:Y39" si="17">IF(AND(ISNUMBER(G39/G38),G39&gt;G38),"&gt; 6.2.NC !!","")</f>
        <v/>
      </c>
      <c r="U39" s="98" t="str">
        <f t="shared" si="17"/>
        <v/>
      </c>
      <c r="V39" s="98" t="str">
        <f t="shared" si="17"/>
        <v/>
      </c>
      <c r="W39" s="98" t="str">
        <f t="shared" si="17"/>
        <v/>
      </c>
      <c r="X39" s="98" t="str">
        <f t="shared" si="17"/>
        <v/>
      </c>
      <c r="Y39" s="99" t="str">
        <f t="shared" si="17"/>
        <v/>
      </c>
      <c r="Z39" s="126" t="s">
        <v>0</v>
      </c>
      <c r="AA39" s="184" t="str">
        <f t="shared" si="1"/>
        <v>8.1.NC.T</v>
      </c>
      <c r="AB39" s="26" t="str">
        <f t="shared" si="4"/>
        <v>в том числе тропические породы</v>
      </c>
      <c r="AC39" s="71" t="s">
        <v>79</v>
      </c>
      <c r="AD39" s="182">
        <f>IF(ISNUMBER('[1]CB1-Производство'!D51+E39-I39),'[1]CB1-Производство'!D51+E39-I39,IF(ISNUMBER(I39-E39),"NT " &amp; I39-E39,"…"))</f>
        <v>0.02</v>
      </c>
      <c r="AE39" s="165">
        <f>IF(ISNUMBER('[1]CB1-Производство'!E51+G39-K39),'[1]CB1-Производство'!E51+G39-K39,IF(ISNUMBER(K39-G39),"NT " &amp; K39-G39,"…"))</f>
        <v>0</v>
      </c>
    </row>
    <row r="40" spans="1:2595" s="12" customFormat="1" ht="33" customHeight="1" x14ac:dyDescent="0.15">
      <c r="A40" s="648" t="s">
        <v>108</v>
      </c>
      <c r="B40" s="603" t="s">
        <v>109</v>
      </c>
      <c r="C40" s="71" t="s">
        <v>79</v>
      </c>
      <c r="D40" s="964"/>
      <c r="E40" s="903">
        <v>42.7</v>
      </c>
      <c r="F40" s="33">
        <v>7323</v>
      </c>
      <c r="G40" s="903">
        <v>50.9</v>
      </c>
      <c r="H40" s="903">
        <v>7786.8</v>
      </c>
      <c r="I40" s="33">
        <v>0.9</v>
      </c>
      <c r="J40" s="916">
        <v>69</v>
      </c>
      <c r="K40" s="903">
        <v>0</v>
      </c>
      <c r="L40" s="968">
        <v>0</v>
      </c>
      <c r="M40" s="126"/>
      <c r="N40" s="126"/>
      <c r="O40" s="634" t="str">
        <f t="shared" ref="O40:O69" si="18">A40</f>
        <v>8.2</v>
      </c>
      <c r="P40" s="317" t="str">
        <f t="shared" si="2"/>
        <v>СТРУЖЕЧНЫЕ ПЛИТЫ, ПЛИТЫ С ОРИЕНТИРОВАННОЙ СТРУЖКОЙ (OSB) И ПРОЧИЕ ПЛИТЫ ЭТОЙ КАТЕГОРИИ</v>
      </c>
      <c r="Q40" s="71" t="s">
        <v>79</v>
      </c>
      <c r="R40" s="98"/>
      <c r="S40" s="98"/>
      <c r="T40" s="98"/>
      <c r="U40" s="98"/>
      <c r="V40" s="98"/>
      <c r="W40" s="98"/>
      <c r="X40" s="98"/>
      <c r="Y40" s="99"/>
      <c r="Z40" s="126"/>
      <c r="AA40" s="184" t="str">
        <f t="shared" ref="AA40:AA69" si="19">A40</f>
        <v>8.2</v>
      </c>
      <c r="AB40" s="317" t="str">
        <f t="shared" si="4"/>
        <v>СТРУЖЕЧНЫЕ ПЛИТЫ, ПЛИТЫ С ОРИЕНТИРОВАННОЙ СТРУЖКОЙ (OSB) И ПРОЧИЕ ПЛИТЫ ЭТОЙ КАТЕГОРИИ</v>
      </c>
      <c r="AC40" s="71" t="s">
        <v>188</v>
      </c>
      <c r="AD40" s="182">
        <f>IF(ISNUMBER('[1]CB1-Производство'!D52+E40-I40),'[1]CB1-Производство'!D52+E40-I40,IF(ISNUMBER(I40-E40),"NT " &amp; I40-E40,"…"))</f>
        <v>41.800000000000004</v>
      </c>
      <c r="AE40" s="165">
        <f>IF(ISNUMBER('[1]CB1-Производство'!E52+G40-K40),'[1]CB1-Производство'!E52+G40-K40,IF(ISNUMBER(K40-G40),"NT " &amp; K40-G40,"…"))</f>
        <v>50.9</v>
      </c>
    </row>
    <row r="41" spans="1:2595" s="12" customFormat="1" ht="12" customHeight="1" x14ac:dyDescent="0.15">
      <c r="A41" s="371" t="s">
        <v>110</v>
      </c>
      <c r="B41" s="50" t="s">
        <v>111</v>
      </c>
      <c r="C41" s="71" t="s">
        <v>79</v>
      </c>
      <c r="D41" s="71"/>
      <c r="E41" s="896">
        <v>42.7</v>
      </c>
      <c r="F41" s="34">
        <v>7323.1</v>
      </c>
      <c r="G41" s="896">
        <v>50.9</v>
      </c>
      <c r="H41" s="896">
        <v>7786.8</v>
      </c>
      <c r="I41" s="34">
        <v>0</v>
      </c>
      <c r="J41" s="915">
        <v>0</v>
      </c>
      <c r="K41" s="896">
        <v>0</v>
      </c>
      <c r="L41" s="898">
        <v>0</v>
      </c>
      <c r="M41" s="126"/>
      <c r="N41" s="126"/>
      <c r="O41" s="43" t="str">
        <f t="shared" si="18"/>
        <v>8.2.1</v>
      </c>
      <c r="P41" s="25" t="str">
        <f t="shared" si="2"/>
        <v>в том числе ПЛИТЫ С ОРИЕНТИРОВАННОЙ СТРУЖКОЙ (OSB)</v>
      </c>
      <c r="Q41" s="71" t="s">
        <v>79</v>
      </c>
      <c r="R41" s="98" t="str">
        <f>IF(AND(ISNUMBER(E41/E40),E41&gt;E40),"&gt; 6.3 !!","")</f>
        <v/>
      </c>
      <c r="S41" s="98" t="str">
        <f>IF(AND(ISNUMBER(F41/F40),F41&gt;F40),"&gt; 6.3 !!","")</f>
        <v>&gt; 6.3 !!</v>
      </c>
      <c r="T41" s="98" t="str">
        <f t="shared" ref="T41:Y41" si="20">IF(AND(ISNUMBER(G41/G40),G41&gt;G40),"&gt; 6.3 !!","")</f>
        <v/>
      </c>
      <c r="U41" s="98" t="str">
        <f t="shared" si="20"/>
        <v/>
      </c>
      <c r="V41" s="98" t="str">
        <f t="shared" si="20"/>
        <v/>
      </c>
      <c r="W41" s="98" t="str">
        <f t="shared" si="20"/>
        <v/>
      </c>
      <c r="X41" s="98" t="str">
        <f t="shared" si="20"/>
        <v/>
      </c>
      <c r="Y41" s="99" t="str">
        <f t="shared" si="20"/>
        <v/>
      </c>
      <c r="Z41" s="126"/>
      <c r="AA41" s="184" t="str">
        <f t="shared" si="19"/>
        <v>8.2.1</v>
      </c>
      <c r="AB41" s="25" t="str">
        <f t="shared" si="4"/>
        <v>в том числе ПЛИТЫ С ОРИЕНТИРОВАННОЙ СТРУЖКОЙ (OSB)</v>
      </c>
      <c r="AC41" s="71" t="s">
        <v>188</v>
      </c>
      <c r="AD41" s="182">
        <f>IF(ISNUMBER('[1]CB1-Производство'!D53+E41-I41),'[1]CB1-Производство'!D53+E41-I41,IF(ISNUMBER(I41-E41),"NT " &amp; I41-E41,"…"))</f>
        <v>42.7</v>
      </c>
      <c r="AE41" s="165">
        <f>IF(ISNUMBER('[1]CB1-Производство'!E53+G41-K41),'[1]CB1-Производство'!E53+G41-K41,IF(ISNUMBER(K41-G41),"NT " &amp; K41-G41,"…"))</f>
        <v>50.9</v>
      </c>
    </row>
    <row r="42" spans="1:2595" s="12" customFormat="1" ht="15" customHeight="1" x14ac:dyDescent="0.15">
      <c r="A42" s="371" t="s">
        <v>112</v>
      </c>
      <c r="B42" s="44" t="s">
        <v>113</v>
      </c>
      <c r="C42" s="71" t="s">
        <v>79</v>
      </c>
      <c r="D42" s="967" t="s">
        <v>189</v>
      </c>
      <c r="E42" s="33">
        <f t="shared" ref="E42:J42" si="21">E43+E44+E45</f>
        <v>9946</v>
      </c>
      <c r="F42" s="33">
        <f t="shared" si="21"/>
        <v>25938.9</v>
      </c>
      <c r="G42" s="903">
        <f t="shared" si="21"/>
        <v>7657.7</v>
      </c>
      <c r="H42" s="903">
        <f t="shared" si="21"/>
        <v>20885.900000000001</v>
      </c>
      <c r="I42" s="33">
        <f t="shared" si="21"/>
        <v>128.1</v>
      </c>
      <c r="J42" s="33">
        <f t="shared" si="21"/>
        <v>374.9</v>
      </c>
      <c r="K42" s="903">
        <v>138</v>
      </c>
      <c r="L42" s="968">
        <v>314.60000000000002</v>
      </c>
      <c r="M42" s="126"/>
      <c r="N42" s="126"/>
      <c r="O42" s="43" t="str">
        <f t="shared" si="18"/>
        <v>8.3</v>
      </c>
      <c r="P42" s="24" t="str">
        <f t="shared" si="2"/>
        <v>ДРЕВЕСНОВОЛОКНИСТЫЕ ПЛИТЫ</v>
      </c>
      <c r="Q42" s="71" t="s">
        <v>79</v>
      </c>
      <c r="R42" s="123">
        <f>E42-(E43+E44+E45)</f>
        <v>0</v>
      </c>
      <c r="S42" s="123">
        <f>F42-(F43+F44+F45)</f>
        <v>0</v>
      </c>
      <c r="T42" s="123">
        <f t="shared" ref="T42:Y42" si="22">G42-(G43+G44+G45)</f>
        <v>0</v>
      </c>
      <c r="U42" s="123">
        <f t="shared" si="22"/>
        <v>0</v>
      </c>
      <c r="V42" s="123">
        <f t="shared" si="22"/>
        <v>0</v>
      </c>
      <c r="W42" s="123">
        <f t="shared" si="22"/>
        <v>0</v>
      </c>
      <c r="X42" s="123">
        <f t="shared" si="22"/>
        <v>0</v>
      </c>
      <c r="Y42" s="566">
        <f t="shared" si="22"/>
        <v>0</v>
      </c>
      <c r="Z42" s="179"/>
      <c r="AA42" s="184" t="str">
        <f t="shared" si="19"/>
        <v>8.3</v>
      </c>
      <c r="AB42" s="24" t="str">
        <f t="shared" si="4"/>
        <v>ДРЕВЕСНОВОЛОКНИСТЫЕ ПЛИТЫ</v>
      </c>
      <c r="AC42" s="71" t="s">
        <v>188</v>
      </c>
      <c r="AD42" s="182">
        <f>IF(ISNUMBER('[1]CB1-Производство'!D54+E42-I42),'[1]CB1-Производство'!D54+E42-I42,IF(ISNUMBER(I42-E42),"NT " &amp; I42-E42,"…"))</f>
        <v>9817.9</v>
      </c>
      <c r="AE42" s="165">
        <f>IF(ISNUMBER('[1]CB1-Производство'!E54+G42-K42),'[1]CB1-Производство'!E54+G42-K42,IF(ISNUMBER(K42-G42),"NT " &amp; K42-G42,"…"))</f>
        <v>7519.7</v>
      </c>
    </row>
    <row r="43" spans="1:2595" s="12" customFormat="1" ht="15" customHeight="1" x14ac:dyDescent="0.15">
      <c r="A43" s="371" t="s">
        <v>114</v>
      </c>
      <c r="B43" s="46" t="s">
        <v>115</v>
      </c>
      <c r="C43" s="71" t="s">
        <v>79</v>
      </c>
      <c r="D43" s="967" t="s">
        <v>189</v>
      </c>
      <c r="E43" s="34">
        <v>2635.2</v>
      </c>
      <c r="F43" s="34">
        <v>2886</v>
      </c>
      <c r="G43" s="896">
        <v>2123.1999999999998</v>
      </c>
      <c r="H43" s="896">
        <v>1854.3</v>
      </c>
      <c r="I43" s="34">
        <v>0</v>
      </c>
      <c r="J43" s="915">
        <v>0</v>
      </c>
      <c r="K43" s="896">
        <v>0</v>
      </c>
      <c r="L43" s="898">
        <v>0</v>
      </c>
      <c r="M43" s="126"/>
      <c r="N43" s="126"/>
      <c r="O43" s="43" t="str">
        <f t="shared" si="18"/>
        <v>8.3.1</v>
      </c>
      <c r="P43" s="25" t="str">
        <f t="shared" ref="P43:P69" si="23">B43</f>
        <v xml:space="preserve">ТВЕРДЫЕ ПЛИТЫ </v>
      </c>
      <c r="Q43" s="71" t="s">
        <v>79</v>
      </c>
      <c r="R43" s="98"/>
      <c r="S43" s="98"/>
      <c r="T43" s="98"/>
      <c r="U43" s="98"/>
      <c r="V43" s="98"/>
      <c r="W43" s="98"/>
      <c r="X43" s="98"/>
      <c r="Y43" s="99"/>
      <c r="Z43" s="126"/>
      <c r="AA43" s="184" t="str">
        <f t="shared" si="19"/>
        <v>8.3.1</v>
      </c>
      <c r="AB43" s="25" t="str">
        <f t="shared" ref="AB43:AB69" si="24">B43</f>
        <v xml:space="preserve">ТВЕРДЫЕ ПЛИТЫ </v>
      </c>
      <c r="AC43" s="71" t="s">
        <v>188</v>
      </c>
      <c r="AD43" s="182">
        <f>IF(ISNUMBER('[1]CB1-Производство'!D55+E43-I43),'[1]CB1-Производство'!D55+E43-I43,IF(ISNUMBER(I43-E43),"NT " &amp; I43-E43,"…"))</f>
        <v>2635.2</v>
      </c>
      <c r="AE43" s="165">
        <f>IF(ISNUMBER('[1]CB1-Производство'!E55+G43-K43),'[1]CB1-Производство'!E55+G43-K43,IF(ISNUMBER(K43-G43),"NT " &amp; K43-G43,"…"))</f>
        <v>2123.1999999999998</v>
      </c>
    </row>
    <row r="44" spans="1:2595" s="12" customFormat="1" ht="15" customHeight="1" x14ac:dyDescent="0.15">
      <c r="A44" s="371" t="s">
        <v>116</v>
      </c>
      <c r="B44" s="46" t="s">
        <v>117</v>
      </c>
      <c r="C44" s="71" t="s">
        <v>79</v>
      </c>
      <c r="D44" s="967" t="s">
        <v>189</v>
      </c>
      <c r="E44" s="34">
        <v>7039.3</v>
      </c>
      <c r="F44" s="34">
        <v>22408</v>
      </c>
      <c r="G44" s="896">
        <v>4622.5</v>
      </c>
      <c r="H44" s="896">
        <v>12989.2</v>
      </c>
      <c r="I44" s="34">
        <v>128.1</v>
      </c>
      <c r="J44" s="915">
        <v>374.9</v>
      </c>
      <c r="K44" s="896">
        <v>138</v>
      </c>
      <c r="L44" s="898">
        <v>314.60000000000002</v>
      </c>
      <c r="M44" s="126"/>
      <c r="N44" s="126"/>
      <c r="O44" s="43" t="str">
        <f t="shared" si="18"/>
        <v>8.3.2</v>
      </c>
      <c r="P44" s="25" t="str">
        <f t="shared" si="23"/>
        <v>ДРЕВЕСНОВОЛОКНИСТЫЕ ПЛИТЫ СРЕДНЕЙ/ВЫСОКОЙ ПЛОТНОСТИ (MDF/HDF)</v>
      </c>
      <c r="Q44" s="71" t="s">
        <v>79</v>
      </c>
      <c r="R44" s="98"/>
      <c r="S44" s="98"/>
      <c r="T44" s="98"/>
      <c r="U44" s="98"/>
      <c r="V44" s="98"/>
      <c r="W44" s="98"/>
      <c r="X44" s="98"/>
      <c r="Y44" s="99"/>
      <c r="Z44" s="126"/>
      <c r="AA44" s="184" t="str">
        <f t="shared" si="19"/>
        <v>8.3.2</v>
      </c>
      <c r="AB44" s="25" t="str">
        <f t="shared" si="24"/>
        <v>ДРЕВЕСНОВОЛОКНИСТЫЕ ПЛИТЫ СРЕДНЕЙ/ВЫСОКОЙ ПЛОТНОСТИ (MDF/HDF)</v>
      </c>
      <c r="AC44" s="71" t="s">
        <v>188</v>
      </c>
      <c r="AD44" s="160">
        <f>IF(ISNUMBER('[1]CB1-Производство'!D56+E44-I44),'[1]CB1-Производство'!D56+E44-I44,IF(ISNUMBER(I44-E44),"NT " &amp; I44-E44,"…"))</f>
        <v>6911.2</v>
      </c>
      <c r="AE44" s="165">
        <f>IF(ISNUMBER('[1]CB1-Производство'!E56+G44-K44),'[1]CB1-Производство'!E56+G44-K44,IF(ISNUMBER(K44-G44),"NT " &amp; K44-G44,"…"))</f>
        <v>4484.5</v>
      </c>
    </row>
    <row r="45" spans="1:2595" s="12" customFormat="1" ht="15" customHeight="1" x14ac:dyDescent="0.15">
      <c r="A45" s="372" t="s">
        <v>118</v>
      </c>
      <c r="B45" s="54" t="s">
        <v>119</v>
      </c>
      <c r="C45" s="71" t="s">
        <v>79</v>
      </c>
      <c r="D45" s="967" t="s">
        <v>189</v>
      </c>
      <c r="E45" s="34">
        <v>271.5</v>
      </c>
      <c r="F45" s="34">
        <v>644.9</v>
      </c>
      <c r="G45" s="896">
        <v>912</v>
      </c>
      <c r="H45" s="896">
        <v>6042.4</v>
      </c>
      <c r="I45" s="34">
        <v>0</v>
      </c>
      <c r="J45" s="915">
        <v>0</v>
      </c>
      <c r="K45" s="896">
        <v>0</v>
      </c>
      <c r="L45" s="898">
        <v>0</v>
      </c>
      <c r="M45" s="126"/>
      <c r="N45" s="126"/>
      <c r="O45" s="567" t="str">
        <f t="shared" si="18"/>
        <v>8.3.3</v>
      </c>
      <c r="P45" s="27" t="str">
        <f t="shared" si="23"/>
        <v>ПРОЧИЕ ДРЕВЕСНОВОЛОКНИСТЫЕ ПЛИТЫ</v>
      </c>
      <c r="Q45" s="71" t="s">
        <v>79</v>
      </c>
      <c r="R45" s="100"/>
      <c r="S45" s="100"/>
      <c r="T45" s="100"/>
      <c r="U45" s="100"/>
      <c r="V45" s="100"/>
      <c r="W45" s="100"/>
      <c r="X45" s="100"/>
      <c r="Y45" s="101"/>
      <c r="Z45" s="126"/>
      <c r="AA45" s="183" t="str">
        <f t="shared" si="19"/>
        <v>8.3.3</v>
      </c>
      <c r="AB45" s="27" t="str">
        <f t="shared" si="24"/>
        <v>ПРОЧИЕ ДРЕВЕСНОВОЛОКНИСТЫЕ ПЛИТЫ</v>
      </c>
      <c r="AC45" s="71" t="s">
        <v>188</v>
      </c>
      <c r="AD45" s="160">
        <f>IF(ISNUMBER('[1]CB1-Производство'!D57+E45-I45),'[1]CB1-Производство'!D57+E45-I45,IF(ISNUMBER(I45-E45),"NT " &amp; I45-E45,"…"))</f>
        <v>271.5</v>
      </c>
      <c r="AE45" s="165">
        <f>IF(ISNUMBER('[1]CB1-Производство'!E57+G45-K45),'[1]CB1-Производство'!E57+G45-K45,IF(ISNUMBER(K45-G45),"NT " &amp; K45-G45,"…"))</f>
        <v>912</v>
      </c>
    </row>
    <row r="46" spans="1:2595" s="76" customFormat="1" ht="15" customHeight="1" x14ac:dyDescent="0.15">
      <c r="A46" s="373" t="s">
        <v>120</v>
      </c>
      <c r="B46" s="276" t="s">
        <v>121</v>
      </c>
      <c r="C46" s="607" t="s">
        <v>77</v>
      </c>
      <c r="D46" s="607"/>
      <c r="E46" s="902">
        <v>0.4</v>
      </c>
      <c r="F46" s="902">
        <f>F47+F48+F52</f>
        <v>330.1</v>
      </c>
      <c r="G46" s="902">
        <v>30.7</v>
      </c>
      <c r="H46" s="902">
        <v>52.4</v>
      </c>
      <c r="I46" s="902">
        <v>0</v>
      </c>
      <c r="J46" s="902">
        <v>0</v>
      </c>
      <c r="K46" s="902">
        <v>0</v>
      </c>
      <c r="L46" s="973">
        <v>0</v>
      </c>
      <c r="M46" s="126"/>
      <c r="N46" s="126"/>
      <c r="O46" s="992" t="str">
        <f t="shared" si="18"/>
        <v>9</v>
      </c>
      <c r="P46" s="75" t="str">
        <f t="shared" si="23"/>
        <v>ДРЕВЕСНАЯ МАССА</v>
      </c>
      <c r="Q46" s="607" t="s">
        <v>77</v>
      </c>
      <c r="R46" s="212">
        <f>E46-(E47+F48+E52)</f>
        <v>-298.40000000000009</v>
      </c>
      <c r="S46" s="120">
        <f>F46-(F47+G48+F52)</f>
        <v>282.3</v>
      </c>
      <c r="T46" s="120">
        <f>G46-(G47+H48+G52)</f>
        <v>-18.3</v>
      </c>
      <c r="U46" s="120" t="e">
        <f>H46-(H47+#REF!+H52)</f>
        <v>#REF!</v>
      </c>
      <c r="V46" s="120">
        <f t="shared" ref="V46:Y46" si="25">I46-(I47+I48+I52)</f>
        <v>0</v>
      </c>
      <c r="W46" s="120">
        <f t="shared" si="25"/>
        <v>0</v>
      </c>
      <c r="X46" s="120">
        <f t="shared" si="25"/>
        <v>0</v>
      </c>
      <c r="Y46" s="565">
        <f t="shared" si="25"/>
        <v>0</v>
      </c>
      <c r="Z46" s="144"/>
      <c r="AA46" s="152" t="str">
        <f t="shared" si="19"/>
        <v>9</v>
      </c>
      <c r="AB46" s="75" t="str">
        <f t="shared" si="24"/>
        <v>ДРЕВЕСНАЯ МАССА</v>
      </c>
      <c r="AC46" s="607" t="s">
        <v>185</v>
      </c>
      <c r="AD46" s="158">
        <f>IF(ISNUMBER('[1]CB1-Производство'!D58+E46-I46),'[1]CB1-Производство'!D58+E46-I46,IF(ISNUMBER(I46-E46),"NT " &amp; I46-E46,"…"))</f>
        <v>0.4</v>
      </c>
      <c r="AE46" s="157">
        <f>IF(ISNUMBER('[1]CB1-Производство'!E58+G46-K46),'[1]CB1-Производство'!E58+G46-K46,IF(ISNUMBER(K46-G46),"NT " &amp; K46-G46,"…"))</f>
        <v>30.7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  <c r="CUU46" s="12"/>
    </row>
    <row r="47" spans="1:2595" s="12" customFormat="1" ht="15" customHeight="1" x14ac:dyDescent="0.15">
      <c r="A47" s="374" t="s">
        <v>122</v>
      </c>
      <c r="B47" s="55" t="s">
        <v>123</v>
      </c>
      <c r="C47" s="608" t="s">
        <v>77</v>
      </c>
      <c r="D47" s="608" t="s">
        <v>0</v>
      </c>
      <c r="E47" s="918">
        <v>0.1</v>
      </c>
      <c r="F47" s="918">
        <v>0</v>
      </c>
      <c r="G47" s="896">
        <v>0</v>
      </c>
      <c r="H47" s="896">
        <v>0</v>
      </c>
      <c r="I47" s="918">
        <v>0</v>
      </c>
      <c r="J47" s="919">
        <v>0</v>
      </c>
      <c r="K47" s="918">
        <v>0</v>
      </c>
      <c r="L47" s="919">
        <v>0</v>
      </c>
      <c r="M47" s="126"/>
      <c r="N47" s="126"/>
      <c r="O47" s="993" t="str">
        <f t="shared" si="18"/>
        <v>9.1</v>
      </c>
      <c r="P47" s="24" t="str">
        <f t="shared" si="23"/>
        <v>МЕХАНИЧЕСКАЯ ДРЕВЕСНАЯ МАССА И ПОЛУЦЕЛЛЮЛОЗА</v>
      </c>
      <c r="Q47" s="608" t="s">
        <v>77</v>
      </c>
      <c r="R47" s="98"/>
      <c r="S47" s="98"/>
      <c r="T47" s="98"/>
      <c r="U47" s="98"/>
      <c r="V47" s="98"/>
      <c r="W47" s="98"/>
      <c r="X47" s="98"/>
      <c r="Y47" s="99"/>
      <c r="Z47" s="126"/>
      <c r="AA47" s="184" t="str">
        <f t="shared" si="19"/>
        <v>9.1</v>
      </c>
      <c r="AB47" s="24" t="str">
        <f t="shared" si="24"/>
        <v>МЕХАНИЧЕСКАЯ ДРЕВЕСНАЯ МАССА И ПОЛУЦЕЛЛЮЛОЗА</v>
      </c>
      <c r="AC47" s="608" t="s">
        <v>185</v>
      </c>
      <c r="AD47" s="182">
        <f>IF(ISNUMBER('[1]CB1-Производство'!D59+E47-I47),'[1]CB1-Производство'!D59+E47-I47,IF(ISNUMBER(I47-E47),"NT " &amp; I47-E47,"…"))</f>
        <v>0.1</v>
      </c>
      <c r="AE47" s="165">
        <f>IF(ISNUMBER('[1]CB1-Производство'!E59+G47-K47),'[1]CB1-Производство'!E59+G47-K47,IF(ISNUMBER(K47-G47),"NT " &amp; K47-G47,"…"))</f>
        <v>0</v>
      </c>
    </row>
    <row r="48" spans="1:2595" s="12" customFormat="1" ht="15" customHeight="1" x14ac:dyDescent="0.15">
      <c r="A48" s="374" t="s">
        <v>124</v>
      </c>
      <c r="B48" s="44" t="s">
        <v>125</v>
      </c>
      <c r="C48" s="609" t="s">
        <v>77</v>
      </c>
      <c r="E48" s="920">
        <v>0</v>
      </c>
      <c r="F48" s="971">
        <f>F49+F51</f>
        <v>298.60000000000002</v>
      </c>
      <c r="G48" s="971">
        <v>16.3</v>
      </c>
      <c r="H48" s="903">
        <v>34.6</v>
      </c>
      <c r="I48" s="920">
        <v>0</v>
      </c>
      <c r="J48" s="921">
        <v>0</v>
      </c>
      <c r="K48" s="920">
        <v>0</v>
      </c>
      <c r="L48" s="921">
        <v>0</v>
      </c>
      <c r="M48" s="126"/>
      <c r="N48" s="126"/>
      <c r="O48" s="993" t="str">
        <f t="shared" si="18"/>
        <v>9.2</v>
      </c>
      <c r="P48" s="24" t="str">
        <f t="shared" si="23"/>
        <v>ЦЕЛЛЮЛОЗА</v>
      </c>
      <c r="Q48" s="609" t="s">
        <v>77</v>
      </c>
      <c r="R48" s="123">
        <f>F48-(E49+E51)</f>
        <v>298.20000000000005</v>
      </c>
      <c r="S48" s="118">
        <f>G48-(F49+F51)</f>
        <v>-282.3</v>
      </c>
      <c r="T48" s="118">
        <f>H48-(G49+G51)</f>
        <v>18.3</v>
      </c>
      <c r="U48" s="118" t="e">
        <f>#REF!-(H49+H51)</f>
        <v>#REF!</v>
      </c>
      <c r="V48" s="118">
        <f t="shared" ref="V48:Y48" si="26">I48-(I49+I51)</f>
        <v>0</v>
      </c>
      <c r="W48" s="118">
        <f t="shared" si="26"/>
        <v>0</v>
      </c>
      <c r="X48" s="118">
        <f t="shared" si="26"/>
        <v>0</v>
      </c>
      <c r="Y48" s="563">
        <f t="shared" si="26"/>
        <v>0</v>
      </c>
      <c r="Z48" s="144"/>
      <c r="AA48" s="184" t="str">
        <f t="shared" si="19"/>
        <v>9.2</v>
      </c>
      <c r="AB48" s="24" t="str">
        <f t="shared" si="24"/>
        <v>ЦЕЛЛЮЛОЗА</v>
      </c>
      <c r="AC48" s="609" t="s">
        <v>185</v>
      </c>
      <c r="AD48" s="182">
        <f>IF(ISNUMBER('[1]CB1-Производство'!D60+F48-I48),'[1]CB1-Производство'!D60+F48-I48,IF(ISNUMBER(I48-F48),"NT " &amp; I48-F48,"…"))</f>
        <v>298.60000000000002</v>
      </c>
      <c r="AE48" s="165">
        <f>IF(ISNUMBER('[1]CB1-Производство'!E60+H48-K48),'[1]CB1-Производство'!E60+H48-K48,IF(ISNUMBER(K48-H48),"NT " &amp; K48-H48,"…"))</f>
        <v>34.6</v>
      </c>
    </row>
    <row r="49" spans="1:2595" s="12" customFormat="1" ht="15" customHeight="1" x14ac:dyDescent="0.15">
      <c r="A49" s="374" t="s">
        <v>126</v>
      </c>
      <c r="B49" s="46" t="s">
        <v>127</v>
      </c>
      <c r="C49" s="608" t="s">
        <v>77</v>
      </c>
      <c r="D49" s="970"/>
      <c r="E49" s="34">
        <v>0.4</v>
      </c>
      <c r="F49" s="896">
        <v>298.60000000000002</v>
      </c>
      <c r="G49" s="896">
        <v>1.4</v>
      </c>
      <c r="H49" s="896">
        <v>18.100000000000001</v>
      </c>
      <c r="I49" s="34">
        <v>0</v>
      </c>
      <c r="J49" s="915">
        <v>0</v>
      </c>
      <c r="K49" s="34">
        <v>0</v>
      </c>
      <c r="L49" s="915">
        <v>0</v>
      </c>
      <c r="M49" s="126"/>
      <c r="N49" s="126"/>
      <c r="O49" s="993" t="str">
        <f t="shared" si="18"/>
        <v>9.2.1</v>
      </c>
      <c r="P49" s="25" t="str">
        <f t="shared" si="23"/>
        <v>СУЛЬФАТНАЯ ЦЕЛЛЮЛОЗА</v>
      </c>
      <c r="Q49" s="608" t="s">
        <v>77</v>
      </c>
      <c r="R49" s="98"/>
      <c r="S49" s="98"/>
      <c r="T49" s="98"/>
      <c r="U49" s="98"/>
      <c r="V49" s="98"/>
      <c r="W49" s="98"/>
      <c r="X49" s="98"/>
      <c r="Y49" s="99"/>
      <c r="Z49" s="126"/>
      <c r="AA49" s="184" t="str">
        <f t="shared" si="19"/>
        <v>9.2.1</v>
      </c>
      <c r="AB49" s="25" t="str">
        <f t="shared" si="24"/>
        <v>СУЛЬФАТНАЯ ЦЕЛЛЮЛОЗА</v>
      </c>
      <c r="AC49" s="608" t="s">
        <v>185</v>
      </c>
      <c r="AD49" s="182">
        <f>IF(ISNUMBER('[1]CB1-Производство'!D61+E49-I49),'[1]CB1-Производство'!D61+E49-I49,IF(ISNUMBER(I49-E49),"NT " &amp; I49-E49,"…"))</f>
        <v>0.4</v>
      </c>
      <c r="AE49" s="165">
        <f>IF(ISNUMBER('[1]CB1-Производство'!E61+G49-K49),'[1]CB1-Производство'!E61+G49-K49,IF(ISNUMBER(K49-G49),"NT " &amp; K49-G49,"…"))</f>
        <v>1.4</v>
      </c>
    </row>
    <row r="50" spans="1:2595" s="12" customFormat="1" ht="15" customHeight="1" x14ac:dyDescent="0.15">
      <c r="A50" s="374" t="s">
        <v>128</v>
      </c>
      <c r="B50" s="47" t="s">
        <v>129</v>
      </c>
      <c r="C50" s="608" t="s">
        <v>77</v>
      </c>
      <c r="D50" s="970"/>
      <c r="E50" s="34">
        <v>0.4</v>
      </c>
      <c r="F50" s="896">
        <v>298.60000000000002</v>
      </c>
      <c r="G50" s="896">
        <v>0</v>
      </c>
      <c r="H50" s="896">
        <v>0</v>
      </c>
      <c r="I50" s="34">
        <v>0</v>
      </c>
      <c r="J50" s="915">
        <v>0</v>
      </c>
      <c r="K50" s="34">
        <v>0</v>
      </c>
      <c r="L50" s="915">
        <v>0</v>
      </c>
      <c r="M50" s="126"/>
      <c r="N50" s="126"/>
      <c r="O50" s="993" t="str">
        <f t="shared" si="18"/>
        <v>9.2.1.1</v>
      </c>
      <c r="P50" s="26" t="str">
        <f t="shared" si="23"/>
        <v xml:space="preserve">в том числе БЕЛЕНАЯ </v>
      </c>
      <c r="Q50" s="608" t="s">
        <v>77</v>
      </c>
      <c r="R50" s="98"/>
      <c r="S50" s="98"/>
      <c r="T50" s="98"/>
      <c r="U50" s="98"/>
      <c r="V50" s="98"/>
      <c r="W50" s="98"/>
      <c r="X50" s="98"/>
      <c r="Y50" s="99"/>
      <c r="Z50" s="126"/>
      <c r="AA50" s="184" t="str">
        <f t="shared" si="19"/>
        <v>9.2.1.1</v>
      </c>
      <c r="AB50" s="26" t="str">
        <f t="shared" si="24"/>
        <v xml:space="preserve">в том числе БЕЛЕНАЯ </v>
      </c>
      <c r="AC50" s="608" t="s">
        <v>185</v>
      </c>
      <c r="AD50" s="182">
        <f>IF(ISNUMBER('[1]CB1-Производство'!D62+E50-I50),'[1]CB1-Производство'!D62+E50-I50,IF(ISNUMBER(I50-E50),"NT " &amp; I50-E50,"…"))</f>
        <v>0.4</v>
      </c>
      <c r="AE50" s="165">
        <f>IF(ISNUMBER('[1]CB1-Производство'!E62+G50-K50),'[1]CB1-Производство'!E62+G50-K50,IF(ISNUMBER(K50-G50),"NT " &amp; K50-G50,"…"))</f>
        <v>0</v>
      </c>
    </row>
    <row r="51" spans="1:2595" s="12" customFormat="1" ht="15" customHeight="1" x14ac:dyDescent="0.15">
      <c r="A51" s="374" t="s">
        <v>130</v>
      </c>
      <c r="B51" s="54" t="s">
        <v>131</v>
      </c>
      <c r="C51" s="608" t="s">
        <v>77</v>
      </c>
      <c r="D51" s="970"/>
      <c r="E51" s="34">
        <v>0</v>
      </c>
      <c r="F51" s="34">
        <v>0</v>
      </c>
      <c r="G51" s="896">
        <v>14.9</v>
      </c>
      <c r="H51" s="896">
        <v>16.5</v>
      </c>
      <c r="I51" s="34">
        <v>0</v>
      </c>
      <c r="J51" s="915">
        <v>0</v>
      </c>
      <c r="K51" s="34">
        <v>0</v>
      </c>
      <c r="L51" s="915">
        <v>0</v>
      </c>
      <c r="M51" s="126"/>
      <c r="N51" s="126"/>
      <c r="O51" s="993" t="str">
        <f t="shared" si="18"/>
        <v>9.2.2</v>
      </c>
      <c r="P51" s="25" t="str">
        <f t="shared" si="23"/>
        <v>СУЛЬФИТНАЯ ЦЕЛЛЮЛОЗА</v>
      </c>
      <c r="Q51" s="608" t="s">
        <v>77</v>
      </c>
      <c r="R51" s="98"/>
      <c r="S51" s="98"/>
      <c r="T51" s="98"/>
      <c r="U51" s="98"/>
      <c r="V51" s="98"/>
      <c r="W51" s="98"/>
      <c r="X51" s="98"/>
      <c r="Y51" s="99"/>
      <c r="Z51" s="126"/>
      <c r="AA51" s="184" t="str">
        <f t="shared" si="19"/>
        <v>9.2.2</v>
      </c>
      <c r="AB51" s="25" t="str">
        <f t="shared" si="24"/>
        <v>СУЛЬФИТНАЯ ЦЕЛЛЮЛОЗА</v>
      </c>
      <c r="AC51" s="608" t="s">
        <v>185</v>
      </c>
      <c r="AD51" s="182">
        <f>IF(ISNUMBER('[1]CB1-Производство'!D63+E51-I51),'[1]CB1-Производство'!D63+E51-I51,IF(ISNUMBER(I51-E51),"NT " &amp; I51-E51,"…"))</f>
        <v>0</v>
      </c>
      <c r="AE51" s="165">
        <f>IF(ISNUMBER('[1]CB1-Производство'!E63+G51-K51),'[1]CB1-Производство'!E63+G51-K51,IF(ISNUMBER(K51-G51),"NT " &amp; K51-G51,"…"))</f>
        <v>14.9</v>
      </c>
    </row>
    <row r="52" spans="1:2595" s="12" customFormat="1" ht="15" customHeight="1" x14ac:dyDescent="0.15">
      <c r="A52" s="649" t="s">
        <v>132</v>
      </c>
      <c r="B52" s="44" t="s">
        <v>133</v>
      </c>
      <c r="C52" s="609" t="s">
        <v>77</v>
      </c>
      <c r="D52" s="969"/>
      <c r="E52" s="920">
        <v>0.1</v>
      </c>
      <c r="F52" s="971">
        <v>31.5</v>
      </c>
      <c r="G52" s="903">
        <v>14.4</v>
      </c>
      <c r="H52" s="903">
        <v>17.8</v>
      </c>
      <c r="I52" s="920">
        <v>0</v>
      </c>
      <c r="J52" s="921">
        <v>0</v>
      </c>
      <c r="K52" s="920">
        <v>0</v>
      </c>
      <c r="L52" s="921">
        <v>0</v>
      </c>
      <c r="M52" s="126"/>
      <c r="N52" s="126"/>
      <c r="O52" s="993" t="str">
        <f t="shared" si="18"/>
        <v>9.3</v>
      </c>
      <c r="P52" s="24" t="str">
        <f t="shared" si="23"/>
        <v>ЦЕЛЛЮЛОЗА ДЛЯ ХИМИЧЕСКОЙ ПЕРЕРАБОТКИ</v>
      </c>
      <c r="Q52" s="609" t="s">
        <v>77</v>
      </c>
      <c r="R52" s="100"/>
      <c r="S52" s="100"/>
      <c r="T52" s="100"/>
      <c r="U52" s="100"/>
      <c r="V52" s="100"/>
      <c r="W52" s="100"/>
      <c r="X52" s="100"/>
      <c r="Y52" s="101"/>
      <c r="Z52" s="126"/>
      <c r="AA52" s="183" t="str">
        <f t="shared" si="19"/>
        <v>9.3</v>
      </c>
      <c r="AB52" s="24" t="str">
        <f t="shared" si="24"/>
        <v>ЦЕЛЛЮЛОЗА ДЛЯ ХИМИЧЕСКОЙ ПЕРЕРАБОТКИ</v>
      </c>
      <c r="AC52" s="609" t="s">
        <v>185</v>
      </c>
      <c r="AD52" s="160">
        <f>IF(ISNUMBER('[1]CB1-Производство'!D64+E52-I52),'[1]CB1-Производство'!D64+E52-I52,IF(ISNUMBER(I52-E52),"NT " &amp; I52-E52,"…"))</f>
        <v>0.1</v>
      </c>
      <c r="AE52" s="165">
        <f>IF(ISNUMBER('[1]CB1-Производство'!E64+G52-K52),'[1]CB1-Производство'!E64+G52-K52,IF(ISNUMBER(K52-G52),"NT " &amp; K52-G52,"…"))</f>
        <v>14.4</v>
      </c>
    </row>
    <row r="53" spans="1:2595" s="76" customFormat="1" ht="15" customHeight="1" x14ac:dyDescent="0.15">
      <c r="A53" s="373" t="s">
        <v>134</v>
      </c>
      <c r="B53" s="276" t="s">
        <v>135</v>
      </c>
      <c r="C53" s="607" t="s">
        <v>77</v>
      </c>
      <c r="D53" s="607"/>
      <c r="E53" s="902">
        <v>0.3</v>
      </c>
      <c r="F53" s="902">
        <v>314.5</v>
      </c>
      <c r="G53" s="902">
        <v>0</v>
      </c>
      <c r="H53" s="902">
        <v>0</v>
      </c>
      <c r="I53" s="902">
        <v>0</v>
      </c>
      <c r="J53" s="902">
        <v>0</v>
      </c>
      <c r="K53" s="905">
        <v>0</v>
      </c>
      <c r="L53" s="906">
        <v>0</v>
      </c>
      <c r="M53" s="126"/>
      <c r="N53" s="126"/>
      <c r="O53" s="991" t="str">
        <f t="shared" si="18"/>
        <v>10</v>
      </c>
      <c r="P53" s="77" t="str">
        <f t="shared" si="23"/>
        <v>ПРОЧИЕ ВИДЫ МАССЫ</v>
      </c>
      <c r="Q53" s="607" t="s">
        <v>77</v>
      </c>
      <c r="R53" s="212">
        <f>E53-(E54+E55)</f>
        <v>0</v>
      </c>
      <c r="S53" s="120">
        <f>F53-(F54+F55)</f>
        <v>0</v>
      </c>
      <c r="T53" s="120">
        <f t="shared" ref="T53:Y53" si="27">G53-(G54+G55)</f>
        <v>0</v>
      </c>
      <c r="U53" s="120">
        <f t="shared" si="27"/>
        <v>0</v>
      </c>
      <c r="V53" s="120">
        <f t="shared" si="27"/>
        <v>0</v>
      </c>
      <c r="W53" s="120">
        <f t="shared" si="27"/>
        <v>0</v>
      </c>
      <c r="X53" s="120">
        <f t="shared" si="27"/>
        <v>0</v>
      </c>
      <c r="Y53" s="565">
        <f t="shared" si="27"/>
        <v>0</v>
      </c>
      <c r="Z53" s="144"/>
      <c r="AA53" s="152" t="str">
        <f t="shared" si="19"/>
        <v>10</v>
      </c>
      <c r="AB53" s="77" t="str">
        <f t="shared" si="24"/>
        <v>ПРОЧИЕ ВИДЫ МАССЫ</v>
      </c>
      <c r="AC53" s="607" t="s">
        <v>185</v>
      </c>
      <c r="AD53" s="156">
        <f>IF(ISNUMBER('[1]CB1-Производство'!D65+E53-I53),'[1]CB1-Производство'!D65+E53-I53,IF(ISNUMBER(I53-E53),"NT " &amp; I53-E53,"…"))</f>
        <v>0.3</v>
      </c>
      <c r="AE53" s="157">
        <f>IF(ISNUMBER('[1]CB1-Производство'!E65+G53-K53),'[1]CB1-Производство'!E65+G53-K53,IF(ISNUMBER(K53-G53),"NT " &amp; K53-G53,"…"))</f>
        <v>0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  <c r="CUU53" s="12"/>
    </row>
    <row r="54" spans="1:2595" s="12" customFormat="1" ht="15" customHeight="1" x14ac:dyDescent="0.15">
      <c r="A54" s="371" t="s">
        <v>136</v>
      </c>
      <c r="B54" s="52" t="s">
        <v>137</v>
      </c>
      <c r="C54" s="608" t="s">
        <v>77</v>
      </c>
      <c r="D54" s="608"/>
      <c r="E54" s="34">
        <v>0</v>
      </c>
      <c r="F54" s="34">
        <v>0</v>
      </c>
      <c r="G54" s="896">
        <v>0</v>
      </c>
      <c r="H54" s="896">
        <v>0</v>
      </c>
      <c r="I54" s="34">
        <v>0</v>
      </c>
      <c r="J54" s="915">
        <v>0</v>
      </c>
      <c r="K54" s="915">
        <v>0</v>
      </c>
      <c r="L54" s="915">
        <v>0</v>
      </c>
      <c r="M54" s="126"/>
      <c r="N54" s="126"/>
      <c r="O54" s="43" t="str">
        <f t="shared" si="18"/>
        <v>10.1</v>
      </c>
      <c r="P54" s="24" t="str">
        <f t="shared" si="23"/>
        <v>МАССА ИЗ НЕДРЕВЕСНОГО ВОЛОКНА</v>
      </c>
      <c r="Q54" s="608" t="s">
        <v>77</v>
      </c>
      <c r="R54" s="98"/>
      <c r="S54" s="98"/>
      <c r="T54" s="98"/>
      <c r="U54" s="98"/>
      <c r="V54" s="98"/>
      <c r="W54" s="98"/>
      <c r="X54" s="98"/>
      <c r="Y54" s="99"/>
      <c r="Z54" s="126"/>
      <c r="AA54" s="184" t="str">
        <f t="shared" si="19"/>
        <v>10.1</v>
      </c>
      <c r="AB54" s="24" t="str">
        <f t="shared" si="24"/>
        <v>МАССА ИЗ НЕДРЕВЕСНОГО ВОЛОКНА</v>
      </c>
      <c r="AC54" s="608" t="s">
        <v>185</v>
      </c>
      <c r="AD54" s="161">
        <f>IF(ISNUMBER('[1]CB1-Производство'!D66+E54-I54),'[1]CB1-Производство'!D66+E54-I54,IF(ISNUMBER(I54-E54),"NT " &amp; I54-E54,"…"))</f>
        <v>0</v>
      </c>
      <c r="AE54" s="165">
        <f>IF(ISNUMBER('[1]CB1-Производство'!E66+G54-K54),'[1]CB1-Производство'!E66+G54-K54,IF(ISNUMBER(K54-G54),"NT " &amp; K54-G54,"…"))</f>
        <v>0</v>
      </c>
    </row>
    <row r="55" spans="1:2595" s="12" customFormat="1" ht="15" customHeight="1" x14ac:dyDescent="0.15">
      <c r="A55" s="372" t="s">
        <v>138</v>
      </c>
      <c r="B55" s="53" t="s">
        <v>139</v>
      </c>
      <c r="C55" s="608" t="s">
        <v>77</v>
      </c>
      <c r="D55" s="608"/>
      <c r="E55" s="896">
        <v>0.3</v>
      </c>
      <c r="F55" s="896">
        <v>314.5</v>
      </c>
      <c r="G55" s="896">
        <v>0</v>
      </c>
      <c r="H55" s="896">
        <v>0</v>
      </c>
      <c r="I55" s="34">
        <v>0</v>
      </c>
      <c r="J55" s="915">
        <v>0</v>
      </c>
      <c r="K55" s="915">
        <v>0</v>
      </c>
      <c r="L55" s="915">
        <v>0</v>
      </c>
      <c r="M55" s="126"/>
      <c r="N55" s="126"/>
      <c r="O55" s="567" t="str">
        <f t="shared" si="18"/>
        <v>10.2</v>
      </c>
      <c r="P55" s="28" t="str">
        <f t="shared" si="23"/>
        <v>МАССА ИЗ РЕКУПЕРИРОВАННОГО ВОЛОКНА</v>
      </c>
      <c r="Q55" s="608" t="s">
        <v>77</v>
      </c>
      <c r="R55" s="98"/>
      <c r="S55" s="98"/>
      <c r="T55" s="98"/>
      <c r="U55" s="98"/>
      <c r="V55" s="98"/>
      <c r="W55" s="98"/>
      <c r="X55" s="98"/>
      <c r="Y55" s="99"/>
      <c r="Z55" s="126"/>
      <c r="AA55" s="183" t="str">
        <f t="shared" si="19"/>
        <v>10.2</v>
      </c>
      <c r="AB55" s="28" t="str">
        <f t="shared" si="24"/>
        <v>МАССА ИЗ РЕКУПЕРИРОВАННОГО ВОЛОКНА</v>
      </c>
      <c r="AC55" s="608" t="s">
        <v>185</v>
      </c>
      <c r="AD55" s="160">
        <f>IF(ISNUMBER('[1]CB1-Производство'!D67+E55-I55),'[1]CB1-Производство'!D67+E55-I55,IF(ISNUMBER(I55-E55),"NT " &amp; I55-E55,"…"))</f>
        <v>0.3</v>
      </c>
      <c r="AE55" s="165">
        <f>IF(ISNUMBER('[1]CB1-Производство'!E67+G55-K55),'[1]CB1-Производство'!E67+G55-K55,IF(ISNUMBER(K55-G55),"NT " &amp; K55-G55,"…"))</f>
        <v>0</v>
      </c>
    </row>
    <row r="56" spans="1:2595" s="76" customFormat="1" ht="15" customHeight="1" x14ac:dyDescent="0.15">
      <c r="A56" s="282" t="s">
        <v>140</v>
      </c>
      <c r="B56" s="276" t="s">
        <v>141</v>
      </c>
      <c r="C56" s="610" t="s">
        <v>77</v>
      </c>
      <c r="D56" s="607"/>
      <c r="E56" s="902">
        <v>2.5</v>
      </c>
      <c r="F56" s="902">
        <v>237.8</v>
      </c>
      <c r="G56" s="900">
        <v>20.399999999999999</v>
      </c>
      <c r="H56" s="900">
        <v>569.70000000000005</v>
      </c>
      <c r="I56" s="902">
        <v>0</v>
      </c>
      <c r="J56" s="902">
        <v>0</v>
      </c>
      <c r="K56" s="900">
        <v>0</v>
      </c>
      <c r="L56" s="901">
        <v>0</v>
      </c>
      <c r="M56" s="126"/>
      <c r="N56" s="126"/>
      <c r="O56" s="994" t="str">
        <f t="shared" si="18"/>
        <v>11</v>
      </c>
      <c r="P56" s="78" t="str">
        <f t="shared" si="23"/>
        <v>РЕКУПЕРИРОВАННАЯ БУМАГА (МАКУЛАТУРА)</v>
      </c>
      <c r="Q56" s="610" t="s">
        <v>77</v>
      </c>
      <c r="R56" s="119"/>
      <c r="S56" s="119"/>
      <c r="T56" s="119"/>
      <c r="U56" s="119"/>
      <c r="V56" s="119"/>
      <c r="W56" s="119"/>
      <c r="X56" s="119"/>
      <c r="Y56" s="568"/>
      <c r="Z56" s="126"/>
      <c r="AA56" s="151" t="str">
        <f t="shared" si="19"/>
        <v>11</v>
      </c>
      <c r="AB56" s="78" t="str">
        <f t="shared" si="24"/>
        <v>РЕКУПЕРИРОВАННАЯ БУМАГА (МАКУЛАТУРА)</v>
      </c>
      <c r="AC56" s="610" t="s">
        <v>185</v>
      </c>
      <c r="AD56" s="159">
        <f>IF(ISNUMBER('[1]CB1-Производство'!D68+E56-I56),'[1]CB1-Производство'!D68+E56-I56,IF(ISNUMBER(I56-E56),"NT " &amp; I56-E56,"…"))</f>
        <v>2.5</v>
      </c>
      <c r="AE56" s="157">
        <f>IF(ISNUMBER('[1]CB1-Производство'!E68+G56-K56),'[1]CB1-Производство'!E68+G56-K56,IF(ISNUMBER(K56-G56),"NT " &amp; K56-G56,"…"))</f>
        <v>20.399999999999999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  <c r="CUU56" s="12"/>
    </row>
    <row r="57" spans="1:2595" s="76" customFormat="1" ht="15" customHeight="1" x14ac:dyDescent="0.15">
      <c r="A57" s="373" t="s">
        <v>142</v>
      </c>
      <c r="B57" s="276" t="s">
        <v>143</v>
      </c>
      <c r="C57" s="610" t="s">
        <v>77</v>
      </c>
      <c r="D57" s="607"/>
      <c r="E57" s="902">
        <f>E58+E63+E64+E69</f>
        <v>27.54</v>
      </c>
      <c r="F57" s="902">
        <f>F58+F63+F64+F69</f>
        <v>24491.9</v>
      </c>
      <c r="G57" s="900">
        <v>15.6</v>
      </c>
      <c r="H57" s="900">
        <v>13553.7</v>
      </c>
      <c r="I57" s="902">
        <v>2</v>
      </c>
      <c r="J57" s="902">
        <v>1172</v>
      </c>
      <c r="K57" s="903">
        <v>1.5</v>
      </c>
      <c r="L57" s="968">
        <v>581.70000000000005</v>
      </c>
      <c r="M57" s="126"/>
      <c r="N57" s="126"/>
      <c r="O57" s="992" t="str">
        <f t="shared" si="18"/>
        <v>12</v>
      </c>
      <c r="P57" s="75" t="str">
        <f t="shared" si="23"/>
        <v>БУМАГА И КАРТОН</v>
      </c>
      <c r="Q57" s="610" t="s">
        <v>77</v>
      </c>
      <c r="R57" s="212">
        <f>E57-(E58+E63+E64+E69)</f>
        <v>0</v>
      </c>
      <c r="S57" s="120">
        <f>F57-(F58+F63+F64+F69)</f>
        <v>0</v>
      </c>
      <c r="T57" s="120">
        <f t="shared" ref="T57:Y57" si="28">G57-(G58+G63+G64+G69)</f>
        <v>0</v>
      </c>
      <c r="U57" s="120">
        <f t="shared" si="28"/>
        <v>0</v>
      </c>
      <c r="V57" s="120">
        <f t="shared" si="28"/>
        <v>0</v>
      </c>
      <c r="W57" s="120">
        <f t="shared" si="28"/>
        <v>0</v>
      </c>
      <c r="X57" s="120">
        <f t="shared" si="28"/>
        <v>0</v>
      </c>
      <c r="Y57" s="565">
        <f t="shared" si="28"/>
        <v>0</v>
      </c>
      <c r="Z57" s="144"/>
      <c r="AA57" s="152" t="str">
        <f t="shared" si="19"/>
        <v>12</v>
      </c>
      <c r="AB57" s="75" t="str">
        <f t="shared" si="24"/>
        <v>БУМАГА И КАРТОН</v>
      </c>
      <c r="AC57" s="610" t="s">
        <v>185</v>
      </c>
      <c r="AD57" s="159">
        <f>IF(ISNUMBER('[1]CB1-Производство'!D69+E57-I57),'[1]CB1-Производство'!D69+E57-I57,IF(ISNUMBER(I57-E57),"NT " &amp; I57-E57,"…"))</f>
        <v>25.54</v>
      </c>
      <c r="AE57" s="157">
        <f>IF(ISNUMBER('[1]CB1-Производство'!E69+G57-K57),'[1]CB1-Производство'!E69+G57-K57,IF(ISNUMBER(K57-G57),"NT " &amp; K57-G57,"…"))</f>
        <v>14.1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  <c r="CUU57" s="12"/>
    </row>
    <row r="58" spans="1:2595" s="12" customFormat="1" ht="15" customHeight="1" x14ac:dyDescent="0.15">
      <c r="A58" s="374" t="s">
        <v>144</v>
      </c>
      <c r="B58" s="44" t="s">
        <v>145</v>
      </c>
      <c r="C58" s="609" t="s">
        <v>77</v>
      </c>
      <c r="D58" s="609"/>
      <c r="E58" s="903">
        <v>15</v>
      </c>
      <c r="F58" s="33">
        <v>15140</v>
      </c>
      <c r="G58" s="903">
        <v>8.3000000000000007</v>
      </c>
      <c r="H58" s="903">
        <v>7992.3</v>
      </c>
      <c r="I58" s="33">
        <v>0</v>
      </c>
      <c r="J58" s="916">
        <v>0</v>
      </c>
      <c r="K58" s="33">
        <v>0</v>
      </c>
      <c r="L58" s="916">
        <v>0</v>
      </c>
      <c r="M58" s="126"/>
      <c r="N58" s="126"/>
      <c r="O58" s="993" t="str">
        <f t="shared" si="18"/>
        <v>12.1</v>
      </c>
      <c r="P58" s="24" t="str">
        <f t="shared" si="23"/>
        <v>ПОЛИГРАФИЧЕСКАЯ БУМАГА</v>
      </c>
      <c r="Q58" s="609" t="s">
        <v>77</v>
      </c>
      <c r="R58" s="360">
        <f>E58-(E59+E60+E61+E62)</f>
        <v>0.40000000000000036</v>
      </c>
      <c r="S58" s="122">
        <f>F58-(F59+F60+F61+F62)</f>
        <v>0</v>
      </c>
      <c r="T58" s="122">
        <f t="shared" ref="T58:Y58" si="29">G58-(G59+G60+G61+G62)</f>
        <v>0</v>
      </c>
      <c r="U58" s="122">
        <f t="shared" si="29"/>
        <v>0</v>
      </c>
      <c r="V58" s="122">
        <f t="shared" si="29"/>
        <v>0</v>
      </c>
      <c r="W58" s="122">
        <f t="shared" si="29"/>
        <v>0</v>
      </c>
      <c r="X58" s="122">
        <f t="shared" si="29"/>
        <v>0</v>
      </c>
      <c r="Y58" s="569">
        <f t="shared" si="29"/>
        <v>0</v>
      </c>
      <c r="Z58" s="144"/>
      <c r="AA58" s="184" t="str">
        <f t="shared" si="19"/>
        <v>12.1</v>
      </c>
      <c r="AB58" s="24" t="str">
        <f t="shared" si="24"/>
        <v>ПОЛИГРАФИЧЕСКАЯ БУМАГА</v>
      </c>
      <c r="AC58" s="609" t="s">
        <v>185</v>
      </c>
      <c r="AD58" s="182">
        <f>IF(ISNUMBER('[1]CB1-Производство'!D70+E58-I58),'[1]CB1-Производство'!D70+E58-I58,IF(ISNUMBER(I58-E58),"NT " &amp; I58-E58,"…"))</f>
        <v>15</v>
      </c>
      <c r="AE58" s="165">
        <f>IF(ISNUMBER('[1]CB1-Производство'!E70+G58-K58),'[1]CB1-Производство'!E70+G58-K58,IF(ISNUMBER(K58-G58),"NT " &amp; K58-G58,"…"))</f>
        <v>8.3000000000000007</v>
      </c>
    </row>
    <row r="59" spans="1:2595" s="12" customFormat="1" ht="15" customHeight="1" x14ac:dyDescent="0.15">
      <c r="A59" s="374" t="s">
        <v>146</v>
      </c>
      <c r="B59" s="46" t="s">
        <v>147</v>
      </c>
      <c r="C59" s="608" t="s">
        <v>77</v>
      </c>
      <c r="D59" s="608"/>
      <c r="E59" s="896">
        <v>1.7</v>
      </c>
      <c r="F59" s="34">
        <v>987.1</v>
      </c>
      <c r="G59" s="896">
        <v>1.4</v>
      </c>
      <c r="H59" s="896">
        <v>686.5</v>
      </c>
      <c r="I59" s="34">
        <v>0</v>
      </c>
      <c r="J59" s="915">
        <v>0</v>
      </c>
      <c r="K59" s="34">
        <v>0</v>
      </c>
      <c r="L59" s="915">
        <v>0</v>
      </c>
      <c r="M59" s="126"/>
      <c r="N59" s="126"/>
      <c r="O59" s="993" t="str">
        <f t="shared" si="18"/>
        <v>12.1.1</v>
      </c>
      <c r="P59" s="25" t="str">
        <f t="shared" si="23"/>
        <v>ГАЗЕТНАЯ БУМАГА</v>
      </c>
      <c r="Q59" s="608" t="s">
        <v>77</v>
      </c>
      <c r="R59" s="98"/>
      <c r="S59" s="98"/>
      <c r="T59" s="98"/>
      <c r="U59" s="98"/>
      <c r="V59" s="98"/>
      <c r="W59" s="98"/>
      <c r="X59" s="98"/>
      <c r="Y59" s="99"/>
      <c r="Z59" s="126"/>
      <c r="AA59" s="184" t="str">
        <f t="shared" si="19"/>
        <v>12.1.1</v>
      </c>
      <c r="AB59" s="25" t="str">
        <f t="shared" si="24"/>
        <v>ГАЗЕТНАЯ БУМАГА</v>
      </c>
      <c r="AC59" s="608" t="s">
        <v>185</v>
      </c>
      <c r="AD59" s="182">
        <f>IF(ISNUMBER('[1]CB1-Производство'!D71+E59-I59),'[1]CB1-Производство'!D71+E59-I59,IF(ISNUMBER(I59-E59),"NT " &amp; I59-E59,"…"))</f>
        <v>1.7</v>
      </c>
      <c r="AE59" s="165">
        <f>IF(ISNUMBER('[1]CB1-Производство'!E71+G59-K59),'[1]CB1-Производство'!E71+G59-K59,IF(ISNUMBER(K59-G59),"NT " &amp; K59-G59,"…"))</f>
        <v>1.4</v>
      </c>
    </row>
    <row r="60" spans="1:2595" s="12" customFormat="1" ht="15" customHeight="1" x14ac:dyDescent="0.15">
      <c r="A60" s="374" t="s">
        <v>148</v>
      </c>
      <c r="B60" s="46" t="s">
        <v>149</v>
      </c>
      <c r="C60" s="608" t="s">
        <v>77</v>
      </c>
      <c r="D60" s="608"/>
      <c r="E60" s="896">
        <v>0.9</v>
      </c>
      <c r="F60" s="34">
        <v>729.3</v>
      </c>
      <c r="G60" s="896">
        <v>0.7</v>
      </c>
      <c r="H60" s="896">
        <v>565.5</v>
      </c>
      <c r="I60" s="34">
        <v>0</v>
      </c>
      <c r="J60" s="915">
        <v>0</v>
      </c>
      <c r="K60" s="34">
        <v>0</v>
      </c>
      <c r="L60" s="915">
        <v>0</v>
      </c>
      <c r="M60" s="126"/>
      <c r="N60" s="126"/>
      <c r="O60" s="993" t="str">
        <f t="shared" si="18"/>
        <v>12.1.2</v>
      </c>
      <c r="P60" s="25" t="str">
        <f t="shared" si="23"/>
        <v>НЕМЕЛОВАННАЯ БУМАГА С СОДЕРЖАНИЕМ ДРЕВЕСНОЙ МАССЫ</v>
      </c>
      <c r="Q60" s="608" t="s">
        <v>77</v>
      </c>
      <c r="R60" s="98"/>
      <c r="S60" s="98"/>
      <c r="T60" s="98"/>
      <c r="U60" s="98"/>
      <c r="V60" s="98"/>
      <c r="W60" s="98"/>
      <c r="X60" s="98"/>
      <c r="Y60" s="99"/>
      <c r="Z60" s="126"/>
      <c r="AA60" s="184" t="str">
        <f t="shared" si="19"/>
        <v>12.1.2</v>
      </c>
      <c r="AB60" s="25" t="str">
        <f t="shared" si="24"/>
        <v>НЕМЕЛОВАННАЯ БУМАГА С СОДЕРЖАНИЕМ ДРЕВЕСНОЙ МАССЫ</v>
      </c>
      <c r="AC60" s="608" t="s">
        <v>185</v>
      </c>
      <c r="AD60" s="182">
        <f>IF(ISNUMBER('[1]CB1-Производство'!D72+E60-I60),'[1]CB1-Производство'!D72+E60-I60,IF(ISNUMBER(I60-E60),"NT " &amp; I60-E60,"…"))</f>
        <v>0.9</v>
      </c>
      <c r="AE60" s="165">
        <f>IF(ISNUMBER('[1]CB1-Производство'!E72+G60-K60),'[1]CB1-Производство'!E72+G60-K60,IF(ISNUMBER(K60-G60),"NT " &amp; K60-G60,"…"))</f>
        <v>0.7</v>
      </c>
    </row>
    <row r="61" spans="1:2595" s="12" customFormat="1" ht="15" customHeight="1" x14ac:dyDescent="0.15">
      <c r="A61" s="374" t="s">
        <v>150</v>
      </c>
      <c r="B61" s="46" t="s">
        <v>151</v>
      </c>
      <c r="C61" s="608" t="s">
        <v>77</v>
      </c>
      <c r="D61" s="608"/>
      <c r="E61" s="896">
        <v>11.2</v>
      </c>
      <c r="F61" s="34">
        <v>12747.3</v>
      </c>
      <c r="G61" s="896">
        <v>5.2</v>
      </c>
      <c r="H61" s="896">
        <v>5838.7</v>
      </c>
      <c r="I61" s="34">
        <v>0</v>
      </c>
      <c r="J61" s="915">
        <v>0</v>
      </c>
      <c r="K61" s="34">
        <v>0</v>
      </c>
      <c r="L61" s="915">
        <v>0</v>
      </c>
      <c r="M61" s="126"/>
      <c r="N61" s="126"/>
      <c r="O61" s="993" t="str">
        <f t="shared" si="18"/>
        <v>12.1.3</v>
      </c>
      <c r="P61" s="25" t="str">
        <f t="shared" si="23"/>
        <v>НЕМЕЛОВАННАЯ БУМАГА БЕЗ СОДЕРЖАНИЯ ДРЕВЕСНОЙ МАССЫ</v>
      </c>
      <c r="Q61" s="608" t="s">
        <v>77</v>
      </c>
      <c r="R61" s="98"/>
      <c r="S61" s="98"/>
      <c r="T61" s="98"/>
      <c r="U61" s="98"/>
      <c r="V61" s="98"/>
      <c r="W61" s="98"/>
      <c r="X61" s="98"/>
      <c r="Y61" s="99"/>
      <c r="Z61" s="126"/>
      <c r="AA61" s="184" t="str">
        <f t="shared" si="19"/>
        <v>12.1.3</v>
      </c>
      <c r="AB61" s="25" t="str">
        <f t="shared" si="24"/>
        <v>НЕМЕЛОВАННАЯ БУМАГА БЕЗ СОДЕРЖАНИЯ ДРЕВЕСНОЙ МАССЫ</v>
      </c>
      <c r="AC61" s="608" t="s">
        <v>185</v>
      </c>
      <c r="AD61" s="182">
        <f>IF(ISNUMBER('[1]CB1-Производство'!D73+E61-I61),'[1]CB1-Производство'!D73+E61-I61,IF(ISNUMBER(I61-E61),"NT " &amp; I61-E61,"…"))</f>
        <v>11.2</v>
      </c>
      <c r="AE61" s="165">
        <f>IF(ISNUMBER('[1]CB1-Производство'!E73+G61-K61),'[1]CB1-Производство'!E73+G61-K61,IF(ISNUMBER(K61-G61),"NT " &amp; K61-G61,"…"))</f>
        <v>5.2</v>
      </c>
    </row>
    <row r="62" spans="1:2595" s="12" customFormat="1" ht="15" customHeight="1" x14ac:dyDescent="0.15">
      <c r="A62" s="374" t="s">
        <v>152</v>
      </c>
      <c r="B62" s="54" t="s">
        <v>153</v>
      </c>
      <c r="C62" s="608" t="s">
        <v>77</v>
      </c>
      <c r="D62" s="608"/>
      <c r="E62" s="896">
        <v>0.8</v>
      </c>
      <c r="F62" s="34">
        <v>676.3</v>
      </c>
      <c r="G62" s="896">
        <v>1</v>
      </c>
      <c r="H62" s="896">
        <v>901.6</v>
      </c>
      <c r="I62" s="34">
        <v>0</v>
      </c>
      <c r="J62" s="915">
        <v>0</v>
      </c>
      <c r="K62" s="34">
        <v>0</v>
      </c>
      <c r="L62" s="915">
        <v>0</v>
      </c>
      <c r="M62" s="126"/>
      <c r="N62" s="126"/>
      <c r="O62" s="993" t="str">
        <f t="shared" si="18"/>
        <v>12.1.4</v>
      </c>
      <c r="P62" s="25" t="str">
        <f t="shared" si="23"/>
        <v>МЕЛОВАННАЯ БУМАГА</v>
      </c>
      <c r="Q62" s="608" t="s">
        <v>77</v>
      </c>
      <c r="R62" s="98"/>
      <c r="S62" s="98"/>
      <c r="T62" s="98"/>
      <c r="U62" s="98"/>
      <c r="V62" s="98"/>
      <c r="W62" s="98"/>
      <c r="X62" s="98"/>
      <c r="Y62" s="99"/>
      <c r="Z62" s="126"/>
      <c r="AA62" s="184" t="str">
        <f t="shared" si="19"/>
        <v>12.1.4</v>
      </c>
      <c r="AB62" s="25" t="str">
        <f t="shared" si="24"/>
        <v>МЕЛОВАННАЯ БУМАГА</v>
      </c>
      <c r="AC62" s="608" t="s">
        <v>185</v>
      </c>
      <c r="AD62" s="182">
        <f>IF(ISNUMBER('[1]CB1-Производство'!D74+E62-I62),'[1]CB1-Производство'!D74+E62-I62,IF(ISNUMBER(I62-E62),"NT " &amp; I62-E62,"…"))</f>
        <v>0.8</v>
      </c>
      <c r="AE62" s="165">
        <f>IF(ISNUMBER('[1]CB1-Производство'!E74+G62-K62),'[1]CB1-Производство'!E74+G62-K62,IF(ISNUMBER(K62-G62),"NT " &amp; K62-G62,"…"))</f>
        <v>1</v>
      </c>
    </row>
    <row r="63" spans="1:2595" s="12" customFormat="1" ht="15" customHeight="1" x14ac:dyDescent="0.15">
      <c r="A63" s="371">
        <v>12.2</v>
      </c>
      <c r="B63" s="55" t="s">
        <v>154</v>
      </c>
      <c r="C63" s="608" t="s">
        <v>77</v>
      </c>
      <c r="D63" s="608"/>
      <c r="E63" s="896">
        <v>0.5</v>
      </c>
      <c r="F63" s="34">
        <v>520.20000000000005</v>
      </c>
      <c r="G63" s="896">
        <v>0.4</v>
      </c>
      <c r="H63" s="896">
        <v>405.8</v>
      </c>
      <c r="I63" s="34">
        <v>0</v>
      </c>
      <c r="J63" s="915">
        <v>0</v>
      </c>
      <c r="K63" s="896">
        <v>0</v>
      </c>
      <c r="L63" s="898">
        <v>0</v>
      </c>
      <c r="M63" s="126"/>
      <c r="N63" s="126"/>
      <c r="O63" s="43">
        <f t="shared" si="18"/>
        <v>12.2</v>
      </c>
      <c r="P63" s="24" t="str">
        <f t="shared" si="23"/>
        <v>БЫТОВАЯ И ГИГИЕНИЧЕСКАЯ БУМАГА</v>
      </c>
      <c r="Q63" s="608" t="s">
        <v>77</v>
      </c>
      <c r="R63" s="98"/>
      <c r="S63" s="98"/>
      <c r="T63" s="98"/>
      <c r="U63" s="98"/>
      <c r="V63" s="98"/>
      <c r="W63" s="98"/>
      <c r="X63" s="98"/>
      <c r="Y63" s="99"/>
      <c r="Z63" s="126"/>
      <c r="AA63" s="184">
        <f t="shared" si="19"/>
        <v>12.2</v>
      </c>
      <c r="AB63" s="24" t="str">
        <f t="shared" si="24"/>
        <v>БЫТОВАЯ И ГИГИЕНИЧЕСКАЯ БУМАГА</v>
      </c>
      <c r="AC63" s="608" t="s">
        <v>185</v>
      </c>
      <c r="AD63" s="182">
        <f>IF(ISNUMBER('[1]CB1-Производство'!D75+E63-I63),'[1]CB1-Производство'!D75+E63-I63,IF(ISNUMBER(I63-E63),"NT " &amp; I63-E63,"…"))</f>
        <v>0.5</v>
      </c>
      <c r="AE63" s="165">
        <f>IF(ISNUMBER('[1]CB1-Производство'!E75+G63-K63),'[1]CB1-Производство'!E75+G63-K63,IF(ISNUMBER(K63-G63),"NT " &amp; K63-G63,"…"))</f>
        <v>0.4</v>
      </c>
    </row>
    <row r="64" spans="1:2595" s="12" customFormat="1" ht="15" customHeight="1" x14ac:dyDescent="0.15">
      <c r="A64" s="374">
        <v>12.3</v>
      </c>
      <c r="B64" s="44" t="s">
        <v>155</v>
      </c>
      <c r="C64" s="609" t="s">
        <v>77</v>
      </c>
      <c r="D64" s="609"/>
      <c r="E64" s="903">
        <v>12</v>
      </c>
      <c r="F64" s="33">
        <v>8664</v>
      </c>
      <c r="G64" s="903">
        <v>6.1</v>
      </c>
      <c r="H64" s="903">
        <v>4057.2</v>
      </c>
      <c r="I64" s="33">
        <v>2</v>
      </c>
      <c r="J64" s="916">
        <v>1172</v>
      </c>
      <c r="K64" s="903">
        <v>1.5</v>
      </c>
      <c r="L64" s="968">
        <v>581.70000000000005</v>
      </c>
      <c r="M64" s="126"/>
      <c r="N64" s="126"/>
      <c r="O64" s="993">
        <f t="shared" si="18"/>
        <v>12.3</v>
      </c>
      <c r="P64" s="24" t="str">
        <f t="shared" si="23"/>
        <v>УПАКОВОЧНЫЕ МАТЕРИАЛЫ</v>
      </c>
      <c r="Q64" s="609" t="s">
        <v>77</v>
      </c>
      <c r="R64" s="123">
        <f>E64-(E65+E66+E67+E68)</f>
        <v>0</v>
      </c>
      <c r="S64" s="118">
        <f>F64-(F65+F66+F67+F68)</f>
        <v>0.1000000000003638</v>
      </c>
      <c r="T64" s="118">
        <f t="shared" ref="T64:Y64" si="30">G64-(G65+G66+G67+G68)</f>
        <v>0</v>
      </c>
      <c r="U64" s="118">
        <f t="shared" si="30"/>
        <v>0</v>
      </c>
      <c r="V64" s="118">
        <f t="shared" si="30"/>
        <v>0</v>
      </c>
      <c r="W64" s="118">
        <f t="shared" si="30"/>
        <v>0.20000000000004547</v>
      </c>
      <c r="X64" s="118">
        <f t="shared" si="30"/>
        <v>0</v>
      </c>
      <c r="Y64" s="563">
        <f t="shared" si="30"/>
        <v>0</v>
      </c>
      <c r="Z64" s="144"/>
      <c r="AA64" s="184">
        <f t="shared" si="19"/>
        <v>12.3</v>
      </c>
      <c r="AB64" s="24" t="str">
        <f t="shared" si="24"/>
        <v>УПАКОВОЧНЫЕ МАТЕРИАЛЫ</v>
      </c>
      <c r="AC64" s="609" t="s">
        <v>185</v>
      </c>
      <c r="AD64" s="182">
        <f>IF(ISNUMBER('[1]CB1-Производство'!D76+E64-I64),'[1]CB1-Производство'!D76+E64-I64,IF(ISNUMBER(I64-E64),"NT " &amp; I64-E64,"…"))</f>
        <v>10</v>
      </c>
      <c r="AE64" s="165">
        <f>IF(ISNUMBER('[1]CB1-Производство'!E76+G64-K64),'[1]CB1-Производство'!E76+G64-K64,IF(ISNUMBER(K64-G64),"NT " &amp; K64-G64,"…"))</f>
        <v>4.5999999999999996</v>
      </c>
    </row>
    <row r="65" spans="1:31" s="12" customFormat="1" ht="15" customHeight="1" x14ac:dyDescent="0.15">
      <c r="A65" s="374" t="s">
        <v>156</v>
      </c>
      <c r="B65" s="46" t="s">
        <v>157</v>
      </c>
      <c r="C65" s="609" t="s">
        <v>77</v>
      </c>
      <c r="D65" s="609"/>
      <c r="E65" s="903">
        <v>3.6</v>
      </c>
      <c r="F65" s="962">
        <v>1969.9</v>
      </c>
      <c r="G65" s="903">
        <v>2.2000000000000002</v>
      </c>
      <c r="H65" s="909">
        <v>951.9</v>
      </c>
      <c r="I65" s="34">
        <v>2</v>
      </c>
      <c r="J65" s="915">
        <v>1171.8</v>
      </c>
      <c r="K65" s="896">
        <v>1.5</v>
      </c>
      <c r="L65" s="898">
        <v>581.70000000000005</v>
      </c>
      <c r="M65" s="126"/>
      <c r="N65" s="126"/>
      <c r="O65" s="993" t="str">
        <f t="shared" si="18"/>
        <v>12.3.1</v>
      </c>
      <c r="P65" s="25" t="str">
        <f t="shared" si="23"/>
        <v>КАРТОНАЖНЫЕ МАТЕРИАЛЫ</v>
      </c>
      <c r="Q65" s="609" t="s">
        <v>77</v>
      </c>
      <c r="R65" s="98"/>
      <c r="S65" s="98"/>
      <c r="T65" s="98"/>
      <c r="U65" s="98"/>
      <c r="V65" s="98"/>
      <c r="W65" s="98"/>
      <c r="X65" s="98"/>
      <c r="Y65" s="99"/>
      <c r="Z65" s="126"/>
      <c r="AA65" s="184" t="str">
        <f t="shared" si="19"/>
        <v>12.3.1</v>
      </c>
      <c r="AB65" s="25" t="str">
        <f t="shared" si="24"/>
        <v>КАРТОНАЖНЫЕ МАТЕРИАЛЫ</v>
      </c>
      <c r="AC65" s="609" t="s">
        <v>185</v>
      </c>
      <c r="AD65" s="182">
        <f>IF(ISNUMBER('[1]CB1-Производство'!D77+E65-I65),'[1]CB1-Производство'!D77+E65-I65,IF(ISNUMBER(I65-E65),"NT " &amp; I65-E65,"…"))</f>
        <v>1.6</v>
      </c>
      <c r="AE65" s="165">
        <f>IF(ISNUMBER('[1]CB1-Производство'!E77+G65-K65),'[1]CB1-Производство'!E77+G65-K65,IF(ISNUMBER(K65-G65),"NT " &amp; K65-G65,"…"))</f>
        <v>0.70000000000000018</v>
      </c>
    </row>
    <row r="66" spans="1:31" s="12" customFormat="1" ht="15" customHeight="1" x14ac:dyDescent="0.15">
      <c r="A66" s="374" t="s">
        <v>158</v>
      </c>
      <c r="B66" s="46" t="s">
        <v>159</v>
      </c>
      <c r="C66" s="609" t="s">
        <v>77</v>
      </c>
      <c r="D66" s="609"/>
      <c r="E66" s="903">
        <v>4.3</v>
      </c>
      <c r="F66" s="962">
        <v>3382.6</v>
      </c>
      <c r="G66" s="903">
        <v>3</v>
      </c>
      <c r="H66" s="909">
        <v>2350</v>
      </c>
      <c r="I66" s="34">
        <v>0</v>
      </c>
      <c r="J66" s="915">
        <v>0</v>
      </c>
      <c r="K66" s="34">
        <v>0</v>
      </c>
      <c r="L66" s="915">
        <v>0</v>
      </c>
      <c r="M66" s="126"/>
      <c r="N66" s="126"/>
      <c r="O66" s="993" t="str">
        <f t="shared" si="18"/>
        <v>12.3.2</v>
      </c>
      <c r="P66" s="25" t="str">
        <f t="shared" si="23"/>
        <v>КОРОБОЧНЫЙ КАРТОН</v>
      </c>
      <c r="Q66" s="609" t="s">
        <v>77</v>
      </c>
      <c r="R66" s="98"/>
      <c r="S66" s="98"/>
      <c r="T66" s="98"/>
      <c r="U66" s="98"/>
      <c r="V66" s="98"/>
      <c r="W66" s="98"/>
      <c r="X66" s="98"/>
      <c r="Y66" s="99"/>
      <c r="Z66" s="126"/>
      <c r="AA66" s="184" t="str">
        <f t="shared" si="19"/>
        <v>12.3.2</v>
      </c>
      <c r="AB66" s="25" t="str">
        <f t="shared" si="24"/>
        <v>КОРОБОЧНЫЙ КАРТОН</v>
      </c>
      <c r="AC66" s="609" t="s">
        <v>185</v>
      </c>
      <c r="AD66" s="182">
        <f>IF(ISNUMBER('[1]CB1-Производство'!D78+E66-I66),'[1]CB1-Производство'!D78+E66-I66,IF(ISNUMBER(I66-E66),"NT " &amp; I66-E66,"…"))</f>
        <v>4.3</v>
      </c>
      <c r="AE66" s="165">
        <f>IF(ISNUMBER('[1]CB1-Производство'!E78+G66-K66),'[1]CB1-Производство'!E78+G66-K66,IF(ISNUMBER(K66-G66),"NT " &amp; K66-G66,"…"))</f>
        <v>3</v>
      </c>
    </row>
    <row r="67" spans="1:31" s="12" customFormat="1" ht="15" customHeight="1" x14ac:dyDescent="0.15">
      <c r="A67" s="374" t="s">
        <v>160</v>
      </c>
      <c r="B67" s="46" t="s">
        <v>161</v>
      </c>
      <c r="C67" s="608" t="s">
        <v>77</v>
      </c>
      <c r="D67" s="608"/>
      <c r="E67" s="896">
        <v>3.9</v>
      </c>
      <c r="F67" s="34">
        <v>3190</v>
      </c>
      <c r="G67" s="896">
        <v>0.9</v>
      </c>
      <c r="H67" s="896">
        <v>706.7</v>
      </c>
      <c r="I67" s="922">
        <v>0</v>
      </c>
      <c r="J67" s="923">
        <v>0</v>
      </c>
      <c r="K67" s="922">
        <v>0</v>
      </c>
      <c r="L67" s="923">
        <v>0</v>
      </c>
      <c r="M67" s="126"/>
      <c r="N67" s="126"/>
      <c r="O67" s="993" t="str">
        <f t="shared" si="18"/>
        <v>12.3.3</v>
      </c>
      <c r="P67" s="25" t="str">
        <f t="shared" si="23"/>
        <v>ОБЕРТОЧНАЯ БУМАГА</v>
      </c>
      <c r="Q67" s="608" t="s">
        <v>77</v>
      </c>
      <c r="R67" s="98"/>
      <c r="S67" s="98"/>
      <c r="T67" s="98"/>
      <c r="U67" s="98"/>
      <c r="V67" s="98"/>
      <c r="W67" s="98"/>
      <c r="X67" s="98"/>
      <c r="Y67" s="99"/>
      <c r="Z67" s="126"/>
      <c r="AA67" s="184" t="str">
        <f t="shared" si="19"/>
        <v>12.3.3</v>
      </c>
      <c r="AB67" s="25" t="str">
        <f t="shared" si="24"/>
        <v>ОБЕРТОЧНАЯ БУМАГА</v>
      </c>
      <c r="AC67" s="608" t="s">
        <v>185</v>
      </c>
      <c r="AD67" s="182">
        <f>IF(ISNUMBER('[1]CB1-Производство'!D79+E67-I67),'[1]CB1-Производство'!D79+E67-I67,IF(ISNUMBER(I67-E67),"NT " &amp; I67-E67,"…"))</f>
        <v>3.9</v>
      </c>
      <c r="AE67" s="165">
        <f>IF(ISNUMBER('[1]CB1-Производство'!E79+G67-K67),'[1]CB1-Производство'!E79+G67-K67,IF(ISNUMBER(K67-G67),"NT " &amp; K67-G67,"…"))</f>
        <v>0.9</v>
      </c>
    </row>
    <row r="68" spans="1:31" s="12" customFormat="1" ht="38.25" x14ac:dyDescent="0.15">
      <c r="A68" s="374" t="s">
        <v>162</v>
      </c>
      <c r="B68" s="606" t="s">
        <v>163</v>
      </c>
      <c r="C68" s="608" t="s">
        <v>77</v>
      </c>
      <c r="D68" s="608"/>
      <c r="E68" s="34">
        <v>0.2</v>
      </c>
      <c r="F68" s="34">
        <v>121.4</v>
      </c>
      <c r="G68" s="896">
        <v>0</v>
      </c>
      <c r="H68" s="896">
        <v>48.6</v>
      </c>
      <c r="I68" s="34"/>
      <c r="J68" s="915"/>
      <c r="K68" s="896"/>
      <c r="L68" s="898"/>
      <c r="M68" s="126"/>
      <c r="N68" s="126"/>
      <c r="O68" s="993" t="str">
        <f t="shared" si="18"/>
        <v>12.3.4</v>
      </c>
      <c r="P68" s="614" t="str">
        <f t="shared" si="23"/>
        <v>ПРОЧИЕ СОРТА БУМАГИ, ИСПОЛЬЗУЕМЫЕ ГЛАВНЫМ ОБРАЗОМ ДЛЯ УПАКОВКИ</v>
      </c>
      <c r="Q68" s="608" t="s">
        <v>77</v>
      </c>
      <c r="R68" s="98"/>
      <c r="S68" s="98"/>
      <c r="T68" s="98"/>
      <c r="U68" s="98"/>
      <c r="V68" s="98"/>
      <c r="W68" s="98"/>
      <c r="X68" s="98"/>
      <c r="Y68" s="99"/>
      <c r="Z68" s="126"/>
      <c r="AA68" s="184" t="str">
        <f t="shared" si="19"/>
        <v>12.3.4</v>
      </c>
      <c r="AB68" s="614" t="str">
        <f t="shared" si="24"/>
        <v>ПРОЧИЕ СОРТА БУМАГИ, ИСПОЛЬЗУЕМЫЕ ГЛАВНЫМ ОБРАЗОМ ДЛЯ УПАКОВКИ</v>
      </c>
      <c r="AC68" s="608" t="s">
        <v>185</v>
      </c>
      <c r="AD68" s="182">
        <f>IF(ISNUMBER('[1]CB1-Производство'!D80+E68-I68),'[1]CB1-Производство'!D80+E68-I68,IF(ISNUMBER(I68-E68),"NT " &amp; I68-E68,"…"))</f>
        <v>0.2</v>
      </c>
      <c r="AE68" s="165">
        <f>IF(ISNUMBER('[1]CB1-Производство'!E80+G68-K68),'[1]CB1-Производство'!E80+G68-K68,IF(ISNUMBER(K68-G68),"NT " &amp; K68-G68,"…"))</f>
        <v>0</v>
      </c>
    </row>
    <row r="69" spans="1:31" s="12" customFormat="1" ht="18.75" customHeight="1" thickBot="1" x14ac:dyDescent="0.2">
      <c r="A69" s="650">
        <v>12.4</v>
      </c>
      <c r="B69" s="605" t="s">
        <v>164</v>
      </c>
      <c r="C69" s="972" t="s">
        <v>77</v>
      </c>
      <c r="D69" s="972"/>
      <c r="E69" s="924">
        <v>0.04</v>
      </c>
      <c r="F69" s="924">
        <v>167.7</v>
      </c>
      <c r="G69" s="904">
        <v>0.8</v>
      </c>
      <c r="H69" s="904">
        <v>1098.4000000000001</v>
      </c>
      <c r="I69" s="924">
        <v>0</v>
      </c>
      <c r="J69" s="925">
        <v>0</v>
      </c>
      <c r="K69" s="904">
        <v>0</v>
      </c>
      <c r="L69" s="974">
        <v>0</v>
      </c>
      <c r="M69" s="126"/>
      <c r="N69" s="126"/>
      <c r="O69" s="995">
        <f t="shared" si="18"/>
        <v>12.4</v>
      </c>
      <c r="P69" s="28" t="str">
        <f t="shared" si="23"/>
        <v>ПРОЧИЕ СОРТА БУМАГИ И КАРТОНА (НЕ ВКЛЮЧЕННЫЕ В ДРУГИЕ КАТЕГОРИИ)</v>
      </c>
      <c r="Q69" s="651" t="s">
        <v>77</v>
      </c>
      <c r="R69" s="100"/>
      <c r="S69" s="100"/>
      <c r="T69" s="100"/>
      <c r="U69" s="100"/>
      <c r="V69" s="100"/>
      <c r="W69" s="100"/>
      <c r="X69" s="100"/>
      <c r="Y69" s="101"/>
      <c r="Z69" s="126"/>
      <c r="AA69" s="186">
        <f t="shared" si="19"/>
        <v>12.4</v>
      </c>
      <c r="AB69" s="30" t="str">
        <f t="shared" si="24"/>
        <v>ПРОЧИЕ СОРТА БУМАГИ И КАРТОНА (НЕ ВКЛЮЧЕННЫЕ В ДРУГИЕ КАТЕГОРИИ)</v>
      </c>
      <c r="AC69" s="611" t="s">
        <v>185</v>
      </c>
      <c r="AD69" s="163">
        <f>IF(ISNUMBER('[1]CB1-Производство'!D81+E69-I69),'[1]CB1-Производство'!D81+E69-I69,IF(ISNUMBER(I69-E69),"NT " &amp; I69-E69,"…"))</f>
        <v>0.04</v>
      </c>
      <c r="AE69" s="211">
        <f>IF(ISNUMBER('[1]CB1-Производство'!E81+G69-K69),'[1]CB1-Производство'!E81+G69-K69,IF(ISNUMBER(K69-G69),"NT " &amp; K69-G69,"…"))</f>
        <v>0.8</v>
      </c>
    </row>
    <row r="70" spans="1:31" ht="14.25" x14ac:dyDescent="0.2">
      <c r="A70" s="14"/>
      <c r="B70" s="126" t="s">
        <v>165</v>
      </c>
      <c r="C70" s="612"/>
      <c r="D70" s="612"/>
      <c r="H70" s="910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31" ht="14.25" x14ac:dyDescent="0.2">
      <c r="A71" s="6"/>
      <c r="B71" s="126" t="s">
        <v>166</v>
      </c>
      <c r="O71" s="126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31" x14ac:dyDescent="0.2">
      <c r="A72" s="6"/>
      <c r="B72" s="126" t="s">
        <v>167</v>
      </c>
      <c r="O72" s="126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31" ht="12.75" customHeight="1" x14ac:dyDescent="0.2">
      <c r="A73" s="6"/>
      <c r="O73" s="126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31" ht="12.75" customHeight="1" x14ac:dyDescent="0.2">
      <c r="A74" s="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31" ht="12.75" customHeight="1" x14ac:dyDescent="0.2">
      <c r="A75" s="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31" ht="12.75" customHeight="1" x14ac:dyDescent="0.2">
      <c r="A76" s="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31" ht="12.75" customHeight="1" x14ac:dyDescent="0.2">
      <c r="A77" s="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31" ht="12.75" customHeight="1" x14ac:dyDescent="0.2">
      <c r="A78" s="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31" ht="12.75" customHeight="1" x14ac:dyDescent="0.2">
      <c r="A79" s="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31" ht="12.75" customHeight="1" x14ac:dyDescent="0.2">
      <c r="A80" s="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2.75" customHeight="1" x14ac:dyDescent="0.2">
      <c r="A81" s="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2.75" customHeight="1" x14ac:dyDescent="0.2">
      <c r="A82" s="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12.75" customHeight="1" x14ac:dyDescent="0.2">
      <c r="A83" s="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12.75" customHeight="1" x14ac:dyDescent="0.2">
      <c r="A84" s="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12.75" customHeight="1" x14ac:dyDescent="0.2">
      <c r="A85" s="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12.75" customHeight="1" x14ac:dyDescent="0.2">
      <c r="A86" s="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2.75" customHeight="1" x14ac:dyDescent="0.2">
      <c r="A87" s="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2.75" customHeight="1" x14ac:dyDescent="0.2">
      <c r="A88" s="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12.75" customHeight="1" x14ac:dyDescent="0.2">
      <c r="A89" s="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12.75" customHeight="1" x14ac:dyDescent="0.2">
      <c r="A90" s="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2.75" customHeight="1" x14ac:dyDescent="0.2">
      <c r="A91" s="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2.75" customHeight="1" x14ac:dyDescent="0.2">
      <c r="A92" s="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2.75" customHeight="1" x14ac:dyDescent="0.2">
      <c r="A93" s="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2.75" customHeight="1" x14ac:dyDescent="0.2">
      <c r="A94" s="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2.75" customHeight="1" x14ac:dyDescent="0.2">
      <c r="A95" s="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12.75" customHeight="1" x14ac:dyDescent="0.2">
      <c r="A96" s="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51" ht="12.75" customHeight="1" x14ac:dyDescent="0.2">
      <c r="A97" s="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51" ht="12.75" customHeight="1" x14ac:dyDescent="0.2">
      <c r="A98" s="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51" ht="12.75" customHeight="1" x14ac:dyDescent="0.2">
      <c r="A99" s="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51" ht="12.75" customHeight="1" x14ac:dyDescent="0.2">
      <c r="A100" s="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V100" s="11" t="s">
        <v>0</v>
      </c>
      <c r="AW100" s="11" t="s">
        <v>0</v>
      </c>
      <c r="AX100" s="11" t="s">
        <v>0</v>
      </c>
      <c r="AY100" s="11" t="s">
        <v>0</v>
      </c>
    </row>
    <row r="101" spans="1:51" ht="12.75" customHeight="1" x14ac:dyDescent="0.2">
      <c r="A101" s="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2">
    <mergeCell ref="R9:S9"/>
    <mergeCell ref="T9:U9"/>
    <mergeCell ref="V9:W9"/>
    <mergeCell ref="X9:Y9"/>
    <mergeCell ref="E8:H8"/>
    <mergeCell ref="K9:L9"/>
    <mergeCell ref="E9:F9"/>
    <mergeCell ref="I9:J9"/>
    <mergeCell ref="G9:H9"/>
    <mergeCell ref="R8:U8"/>
    <mergeCell ref="V8:Y8"/>
    <mergeCell ref="I2:J2"/>
    <mergeCell ref="I8:L8"/>
    <mergeCell ref="AD8:AE8"/>
    <mergeCell ref="C2:G3"/>
    <mergeCell ref="C4:G4"/>
    <mergeCell ref="C5:G5"/>
    <mergeCell ref="V6:Y6"/>
    <mergeCell ref="R7:Y7"/>
    <mergeCell ref="B7:E7"/>
    <mergeCell ref="AA4:AC5"/>
    <mergeCell ref="J4:L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0" pageOrder="overThenDown" orientation="landscape" horizontalDpi="300" verticalDpi="300" r:id="rId2"/>
  <headerFooter alignWithMargins="0"/>
  <colBreaks count="2" manualBreakCount="2">
    <brk id="12" max="1048575" man="1"/>
    <brk id="2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showGridLines="0" zoomScale="90" zoomScaleNormal="90" zoomScaleSheetLayoutView="100" workbookViewId="0">
      <selection activeCell="D4" sqref="D4"/>
    </sheetView>
  </sheetViews>
  <sheetFormatPr defaultColWidth="9.625" defaultRowHeight="12.75" customHeight="1" x14ac:dyDescent="0.2"/>
  <cols>
    <col min="1" max="1" width="11.25" style="5" customWidth="1"/>
    <col min="2" max="2" width="70.125" style="6" customWidth="1"/>
    <col min="3" max="6" width="16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38" customFormat="1" ht="12.75" customHeight="1" thickBot="1" x14ac:dyDescent="0.25">
      <c r="A1" s="62"/>
      <c r="B1" s="63"/>
      <c r="D1" s="38">
        <v>62</v>
      </c>
      <c r="E1" s="38">
        <v>91</v>
      </c>
      <c r="F1" s="38">
        <v>91</v>
      </c>
      <c r="I1" s="63"/>
      <c r="J1" s="63"/>
      <c r="K1" s="63"/>
      <c r="L1" s="63"/>
      <c r="M1" s="63"/>
      <c r="N1" s="63"/>
    </row>
    <row r="2" spans="1:14" ht="17.100000000000001" customHeight="1" x14ac:dyDescent="0.2">
      <c r="A2" s="15"/>
      <c r="B2" s="177"/>
      <c r="C2" s="13"/>
      <c r="D2" s="996" t="s">
        <v>1</v>
      </c>
      <c r="E2" s="975" t="s">
        <v>2</v>
      </c>
      <c r="F2" s="529" t="s">
        <v>190</v>
      </c>
      <c r="H2" s="7"/>
      <c r="L2" s="188" t="str">
        <f>D2</f>
        <v>Страна:</v>
      </c>
      <c r="M2" s="187"/>
    </row>
    <row r="3" spans="1:14" ht="17.100000000000001" customHeight="1" x14ac:dyDescent="0.2">
      <c r="A3" s="16"/>
      <c r="B3" s="14"/>
      <c r="C3" s="14"/>
      <c r="D3" s="535" t="s">
        <v>191</v>
      </c>
      <c r="E3" s="997"/>
      <c r="F3" s="977"/>
      <c r="H3" s="8"/>
    </row>
    <row r="4" spans="1:14" ht="17.100000000000001" customHeight="1" x14ac:dyDescent="0.2">
      <c r="A4" s="16"/>
      <c r="B4" s="14"/>
      <c r="C4" s="540"/>
      <c r="D4" s="976"/>
      <c r="E4" s="997"/>
      <c r="F4" s="977"/>
      <c r="H4" s="8"/>
    </row>
    <row r="5" spans="1:14" ht="17.100000000000001" customHeight="1" x14ac:dyDescent="0.2">
      <c r="A5" s="16"/>
      <c r="B5" s="14"/>
      <c r="C5" s="14"/>
      <c r="D5" s="535" t="s">
        <v>5</v>
      </c>
      <c r="E5" s="997"/>
      <c r="F5" s="977" t="s">
        <v>192</v>
      </c>
      <c r="H5" s="9"/>
    </row>
    <row r="6" spans="1:14" ht="17.100000000000001" customHeight="1" x14ac:dyDescent="0.2">
      <c r="A6" s="16"/>
      <c r="B6" s="1132" t="s">
        <v>193</v>
      </c>
      <c r="C6" s="1133"/>
      <c r="D6" s="976" t="s">
        <v>194</v>
      </c>
      <c r="H6" s="9"/>
    </row>
    <row r="7" spans="1:14" ht="17.100000000000001" customHeight="1" x14ac:dyDescent="0.2">
      <c r="A7" s="16"/>
      <c r="B7" s="1132"/>
      <c r="C7" s="1133"/>
      <c r="D7" s="1116" t="s">
        <v>195</v>
      </c>
      <c r="E7" s="1117"/>
      <c r="F7" s="1118"/>
      <c r="H7" s="9"/>
    </row>
    <row r="8" spans="1:14" ht="17.100000000000001" customHeight="1" x14ac:dyDescent="0.2">
      <c r="A8" s="16"/>
      <c r="B8" s="1158" t="s">
        <v>196</v>
      </c>
      <c r="C8" s="1159"/>
      <c r="D8" s="535" t="s">
        <v>197</v>
      </c>
      <c r="E8" s="893"/>
      <c r="F8" s="531" t="s">
        <v>231</v>
      </c>
      <c r="H8" s="9"/>
    </row>
    <row r="9" spans="1:14" ht="21" customHeight="1" x14ac:dyDescent="0.2">
      <c r="A9" s="16"/>
      <c r="B9" s="1134" t="s">
        <v>173</v>
      </c>
      <c r="C9" s="1134"/>
      <c r="D9" s="535" t="s">
        <v>198</v>
      </c>
      <c r="E9" s="912"/>
      <c r="F9" s="977"/>
      <c r="H9" s="9"/>
    </row>
    <row r="10" spans="1:14" ht="17.100000000000001" customHeight="1" x14ac:dyDescent="0.2">
      <c r="A10" s="16"/>
      <c r="B10" s="539"/>
      <c r="C10" s="539"/>
      <c r="D10" s="128"/>
      <c r="E10" s="129"/>
      <c r="F10" s="130"/>
      <c r="H10" s="9"/>
      <c r="I10" s="1141" t="s">
        <v>199</v>
      </c>
      <c r="J10" s="1141"/>
    </row>
    <row r="11" spans="1:14" ht="20.25" x14ac:dyDescent="0.25">
      <c r="A11" s="16"/>
      <c r="B11" s="539"/>
      <c r="C11" s="166" t="s">
        <v>175</v>
      </c>
      <c r="D11" s="167" t="s">
        <v>200</v>
      </c>
      <c r="E11" s="81" t="s">
        <v>0</v>
      </c>
      <c r="F11" s="82"/>
      <c r="H11" s="9"/>
      <c r="I11" s="1141"/>
      <c r="J11" s="1141"/>
      <c r="K11" s="1154" t="s">
        <v>15</v>
      </c>
      <c r="L11" s="1154"/>
    </row>
    <row r="12" spans="1:14" ht="17.100000000000001" customHeight="1" thickBot="1" x14ac:dyDescent="0.25">
      <c r="A12" s="56"/>
      <c r="B12" s="178"/>
      <c r="C12" s="64"/>
      <c r="D12" s="131" t="s">
        <v>0</v>
      </c>
      <c r="E12" s="14"/>
      <c r="F12" s="67"/>
      <c r="H12" s="9"/>
    </row>
    <row r="13" spans="1:14" s="10" customFormat="1" ht="17.45" customHeight="1" x14ac:dyDescent="0.25">
      <c r="A13" s="553" t="s">
        <v>19</v>
      </c>
      <c r="B13" s="555" t="s">
        <v>20</v>
      </c>
      <c r="C13" s="1145" t="s">
        <v>201</v>
      </c>
      <c r="D13" s="1155"/>
      <c r="E13" s="1145" t="s">
        <v>202</v>
      </c>
      <c r="F13" s="1156"/>
      <c r="H13" s="7"/>
      <c r="I13" s="197" t="s">
        <v>19</v>
      </c>
      <c r="J13" s="198" t="str">
        <f>B13</f>
        <v>Товар</v>
      </c>
      <c r="K13" s="1152" t="str">
        <f>C13</f>
        <v>И М П О Р Т  СТОИМОСТЬ</v>
      </c>
      <c r="L13" s="1157"/>
      <c r="M13" s="1152" t="str">
        <f>E13</f>
        <v>Э К С П О Р Т   СТОИМОСТЬ</v>
      </c>
      <c r="N13" s="1153"/>
    </row>
    <row r="14" spans="1:14" ht="20.25" customHeight="1" x14ac:dyDescent="0.2">
      <c r="A14" s="170" t="s">
        <v>24</v>
      </c>
      <c r="B14" s="538" t="s">
        <v>0</v>
      </c>
      <c r="C14" s="168">
        <v>2019</v>
      </c>
      <c r="D14" s="168">
        <f>C14+1</f>
        <v>2020</v>
      </c>
      <c r="E14" s="168">
        <f>C14</f>
        <v>2019</v>
      </c>
      <c r="F14" s="169">
        <f>D14</f>
        <v>2020</v>
      </c>
      <c r="I14" s="3" t="s">
        <v>24</v>
      </c>
      <c r="J14" s="164"/>
      <c r="K14" s="84">
        <f>C14</f>
        <v>2019</v>
      </c>
      <c r="L14" s="84">
        <f>D14</f>
        <v>2020</v>
      </c>
      <c r="M14" s="84">
        <f>E14</f>
        <v>2019</v>
      </c>
      <c r="N14" s="199">
        <f>F14</f>
        <v>2020</v>
      </c>
    </row>
    <row r="15" spans="1:14" ht="21.75" customHeight="1" x14ac:dyDescent="0.2">
      <c r="A15" s="364">
        <v>13</v>
      </c>
      <c r="B15" s="1149" t="s">
        <v>196</v>
      </c>
      <c r="C15" s="1150"/>
      <c r="D15" s="1150"/>
      <c r="E15" s="1150"/>
      <c r="F15" s="1151"/>
      <c r="I15" s="365">
        <f t="shared" ref="I15:J34" si="0">A15</f>
        <v>13</v>
      </c>
      <c r="J15" s="1149" t="str">
        <f t="shared" si="0"/>
        <v>ИЗДЕЛИЯ ИЗ ДРЕВЕСИНЫ, ПРОШЕДШИЕ ВТОРИЧНУЮ ОБРАБОТКУ</v>
      </c>
      <c r="K15" s="1150"/>
      <c r="L15" s="1150"/>
      <c r="M15" s="1150"/>
      <c r="N15" s="1151"/>
    </row>
    <row r="16" spans="1:14" s="12" customFormat="1" ht="21.75" customHeight="1" x14ac:dyDescent="0.15">
      <c r="A16" s="392">
        <v>13.1</v>
      </c>
      <c r="B16" s="23" t="s">
        <v>203</v>
      </c>
      <c r="C16" s="393">
        <v>1799.5</v>
      </c>
      <c r="D16" s="393">
        <v>1751.6</v>
      </c>
      <c r="E16" s="395">
        <v>305.10000000000002</v>
      </c>
      <c r="F16" s="395">
        <v>0</v>
      </c>
      <c r="I16" s="200">
        <f t="shared" si="0"/>
        <v>13.1</v>
      </c>
      <c r="J16" s="23" t="str">
        <f t="shared" si="0"/>
        <v>ПИЛОМАТЕРИАЛЫ, ПРОШЕДШИЕ ДОПОЛНИТЕЛЬНУЮ ОБРАБОТКУ</v>
      </c>
      <c r="K16" s="362">
        <f>C16-(C17+C18)</f>
        <v>0</v>
      </c>
      <c r="L16" s="362">
        <f>D16-(D17+D18)</f>
        <v>0</v>
      </c>
      <c r="M16" s="362">
        <f>E16-(E17+E18)</f>
        <v>0</v>
      </c>
      <c r="N16" s="363">
        <f>F16-(F17+F18)</f>
        <v>0</v>
      </c>
    </row>
    <row r="17" spans="1:14" s="12" customFormat="1" ht="21.75" customHeight="1" x14ac:dyDescent="0.15">
      <c r="A17" s="392" t="s">
        <v>204</v>
      </c>
      <c r="B17" s="24" t="s">
        <v>39</v>
      </c>
      <c r="C17" s="396">
        <v>1516.7</v>
      </c>
      <c r="D17" s="396">
        <v>1612.1</v>
      </c>
      <c r="E17" s="398">
        <v>304.89999999999998</v>
      </c>
      <c r="F17" s="398">
        <v>0</v>
      </c>
      <c r="I17" s="200" t="str">
        <f t="shared" si="0"/>
        <v>13.1.C</v>
      </c>
      <c r="J17" s="527" t="str">
        <f t="shared" si="0"/>
        <v>Хвойные породы</v>
      </c>
      <c r="K17" s="132" t="s">
        <v>0</v>
      </c>
      <c r="L17" s="99"/>
      <c r="M17" s="99"/>
      <c r="N17" s="117"/>
    </row>
    <row r="18" spans="1:14" s="12" customFormat="1" ht="21.75" customHeight="1" x14ac:dyDescent="0.15">
      <c r="A18" s="392" t="s">
        <v>205</v>
      </c>
      <c r="B18" s="24" t="s">
        <v>42</v>
      </c>
      <c r="C18" s="399">
        <v>282.8</v>
      </c>
      <c r="D18" s="399">
        <v>139.5</v>
      </c>
      <c r="E18" s="395">
        <v>0.2</v>
      </c>
      <c r="F18" s="395">
        <v>0</v>
      </c>
      <c r="I18" s="200" t="str">
        <f t="shared" si="0"/>
        <v>13.1.NC</v>
      </c>
      <c r="J18" s="527" t="str">
        <f t="shared" si="0"/>
        <v>Лиственные породы</v>
      </c>
      <c r="K18" s="132" t="s">
        <v>0</v>
      </c>
      <c r="L18" s="99"/>
      <c r="M18" s="99"/>
      <c r="N18" s="117"/>
    </row>
    <row r="19" spans="1:14" s="12" customFormat="1" ht="21.75" customHeight="1" x14ac:dyDescent="0.15">
      <c r="A19" s="392" t="s">
        <v>206</v>
      </c>
      <c r="B19" s="27" t="s">
        <v>51</v>
      </c>
      <c r="C19" s="393">
        <v>0</v>
      </c>
      <c r="D19" s="393">
        <v>0</v>
      </c>
      <c r="E19" s="395">
        <v>0</v>
      </c>
      <c r="F19" s="395">
        <v>0</v>
      </c>
      <c r="I19" s="200" t="str">
        <f t="shared" si="0"/>
        <v>13.1.NC.T</v>
      </c>
      <c r="J19" s="27" t="str">
        <f t="shared" si="0"/>
        <v>в том числе тропические породы</v>
      </c>
      <c r="K19" s="141" t="str">
        <f>IF(AND(ISNUMBER(C19/C18),C19&gt;C18),"&gt; 11.1.NC !!","")</f>
        <v/>
      </c>
      <c r="L19" s="101" t="str">
        <f>IF(AND(ISNUMBER(D19/D18),D19&gt;D18),"&gt; 11.1.NC !!","")</f>
        <v/>
      </c>
      <c r="M19" s="101" t="str">
        <f>IF(AND(ISNUMBER(E19/E18),E19&gt;E18),"&gt; 11.1.NC !!","")</f>
        <v/>
      </c>
      <c r="N19" s="121" t="str">
        <f>IF(AND(ISNUMBER(F19/F18),F19&gt;F18),"&gt; 11.1.NC !!","")</f>
        <v/>
      </c>
    </row>
    <row r="20" spans="1:14" s="12" customFormat="1" ht="21.75" customHeight="1" x14ac:dyDescent="0.15">
      <c r="A20" s="392">
        <v>13.2</v>
      </c>
      <c r="B20" s="536" t="s">
        <v>207</v>
      </c>
      <c r="C20" s="397">
        <v>205.6</v>
      </c>
      <c r="D20" s="393">
        <v>159.1</v>
      </c>
      <c r="E20" s="397">
        <v>0</v>
      </c>
      <c r="F20" s="395">
        <v>0</v>
      </c>
      <c r="I20" s="200">
        <f t="shared" si="0"/>
        <v>13.2</v>
      </c>
      <c r="J20" s="61" t="str">
        <f t="shared" si="0"/>
        <v>ДЕРЕВЯННАЯ ТАРА</v>
      </c>
      <c r="K20" s="98"/>
      <c r="L20" s="99"/>
      <c r="M20" s="99"/>
      <c r="N20" s="117"/>
    </row>
    <row r="21" spans="1:14" s="12" customFormat="1" ht="21.75" customHeight="1" x14ac:dyDescent="0.15">
      <c r="A21" s="392">
        <v>13.3</v>
      </c>
      <c r="B21" s="73" t="s">
        <v>208</v>
      </c>
      <c r="C21" s="393">
        <v>1906.6</v>
      </c>
      <c r="D21" s="393">
        <v>2295.1</v>
      </c>
      <c r="E21" s="395">
        <v>6.5</v>
      </c>
      <c r="F21" s="395">
        <v>0</v>
      </c>
      <c r="I21" s="200">
        <f t="shared" si="0"/>
        <v>13.3</v>
      </c>
      <c r="J21" s="61" t="str">
        <f t="shared" si="0"/>
        <v>ИЗДЕЛИЯ ИЗ ДРЕВЕСИНЫ БЫТОВОГО/ДЕКОРАТИВНОГО НАЗНАЧЕНИЯ</v>
      </c>
      <c r="K21" s="98"/>
      <c r="L21" s="99"/>
      <c r="M21" s="99"/>
      <c r="N21" s="117"/>
    </row>
    <row r="22" spans="1:14" s="12" customFormat="1" ht="21.75" customHeight="1" x14ac:dyDescent="0.15">
      <c r="A22" s="392">
        <v>13.4</v>
      </c>
      <c r="B22" s="536" t="s">
        <v>209</v>
      </c>
      <c r="C22" s="393">
        <v>21515.1</v>
      </c>
      <c r="D22" s="393">
        <v>7147.1</v>
      </c>
      <c r="E22" s="395">
        <v>164.5</v>
      </c>
      <c r="F22" s="395">
        <v>0</v>
      </c>
      <c r="I22" s="200">
        <f t="shared" si="0"/>
        <v>13.4</v>
      </c>
      <c r="J22" s="61" t="str">
        <f t="shared" si="0"/>
        <v>ПЛОТНИЧНЫЕ И СТОЛЯРНЫЕ СТРОИТЕЛЬНЫЕ ДЕРЕВЯННЫЕ ИЗДЕЛИЯ</v>
      </c>
      <c r="K22" s="98"/>
      <c r="L22" s="99"/>
      <c r="M22" s="99"/>
      <c r="N22" s="117"/>
    </row>
    <row r="23" spans="1:14" s="12" customFormat="1" ht="21.75" customHeight="1" x14ac:dyDescent="0.15">
      <c r="A23" s="392">
        <v>13.5</v>
      </c>
      <c r="B23" s="73" t="s">
        <v>210</v>
      </c>
      <c r="C23" s="393">
        <v>9538.7999999999993</v>
      </c>
      <c r="D23" s="393">
        <v>7146.7</v>
      </c>
      <c r="E23" s="395">
        <v>371.8</v>
      </c>
      <c r="F23" s="978">
        <v>241.4</v>
      </c>
      <c r="I23" s="200">
        <f t="shared" si="0"/>
        <v>13.5</v>
      </c>
      <c r="J23" s="73" t="str">
        <f t="shared" si="0"/>
        <v>ДЕРЕВЯННАЯ МЕБЕЛЬ</v>
      </c>
      <c r="K23" s="100"/>
      <c r="L23" s="101"/>
      <c r="M23" s="101"/>
      <c r="N23" s="121"/>
    </row>
    <row r="24" spans="1:14" s="12" customFormat="1" ht="21.75" customHeight="1" x14ac:dyDescent="0.15">
      <c r="A24" s="392">
        <v>13.6</v>
      </c>
      <c r="B24" s="61" t="s">
        <v>211</v>
      </c>
      <c r="C24" s="393">
        <v>45.8</v>
      </c>
      <c r="D24" s="393">
        <v>277.2</v>
      </c>
      <c r="E24" s="395">
        <v>650.20000000000005</v>
      </c>
      <c r="F24" s="395">
        <v>6.8</v>
      </c>
      <c r="I24" s="200">
        <f t="shared" si="0"/>
        <v>13.6</v>
      </c>
      <c r="J24" s="61" t="str">
        <f t="shared" si="0"/>
        <v>СБОРНЫЕ СТРОИТЕЛЬНЫЕ КОНСТРУКЦИИ ИЗ ДРЕВЕСИНЫ</v>
      </c>
      <c r="K24" s="98"/>
      <c r="L24" s="99"/>
      <c r="M24" s="99"/>
      <c r="N24" s="117"/>
    </row>
    <row r="25" spans="1:14" s="12" customFormat="1" ht="21.75" customHeight="1" x14ac:dyDescent="0.15">
      <c r="A25" s="392">
        <v>13.7</v>
      </c>
      <c r="B25" s="536" t="s">
        <v>212</v>
      </c>
      <c r="C25" s="393">
        <v>623.5</v>
      </c>
      <c r="D25" s="393">
        <v>593.9</v>
      </c>
      <c r="E25" s="395">
        <v>22.2</v>
      </c>
      <c r="F25" s="395">
        <v>67.8</v>
      </c>
      <c r="I25" s="200">
        <f>A25</f>
        <v>13.7</v>
      </c>
      <c r="J25" s="61" t="str">
        <f>B25</f>
        <v>ПРОЧИЕ ГОТОВЫЕ ДЕРЕВЯННЫЕ ИЗДЕЛИЯ</v>
      </c>
      <c r="K25" s="98"/>
      <c r="L25" s="99"/>
      <c r="M25" s="99"/>
      <c r="N25" s="117"/>
    </row>
    <row r="26" spans="1:14" s="12" customFormat="1" ht="21.75" customHeight="1" x14ac:dyDescent="0.15">
      <c r="A26" s="400">
        <v>14</v>
      </c>
      <c r="B26" s="1149" t="s">
        <v>213</v>
      </c>
      <c r="C26" s="1150"/>
      <c r="D26" s="1150"/>
      <c r="E26" s="1150"/>
      <c r="F26" s="1151"/>
      <c r="I26" s="364">
        <f t="shared" si="0"/>
        <v>14</v>
      </c>
      <c r="J26" s="1149" t="str">
        <f t="shared" si="0"/>
        <v>БУМАЖНЫЕ ИЗДЕЛИЯ ВТОРИЧНОЙ ОБРАБОТКИ</v>
      </c>
      <c r="K26" s="1150" t="s">
        <v>0</v>
      </c>
      <c r="L26" s="1150" t="s">
        <v>0</v>
      </c>
      <c r="M26" s="1150" t="s">
        <v>0</v>
      </c>
      <c r="N26" s="1151" t="s">
        <v>0</v>
      </c>
    </row>
    <row r="27" spans="1:14" s="12" customFormat="1" ht="21.75" customHeight="1" x14ac:dyDescent="0.15">
      <c r="A27" s="392">
        <v>14.1</v>
      </c>
      <c r="B27" s="29" t="s">
        <v>214</v>
      </c>
      <c r="C27" s="393">
        <v>143.80000000000001</v>
      </c>
      <c r="D27" s="393">
        <v>172.7</v>
      </c>
      <c r="E27" s="394">
        <v>14.1</v>
      </c>
      <c r="F27" s="395">
        <v>0</v>
      </c>
      <c r="I27" s="200">
        <f t="shared" si="0"/>
        <v>14.1</v>
      </c>
      <c r="J27" s="23" t="str">
        <f t="shared" si="0"/>
        <v>МНОГОСЛОЙНЫЕ БУМАГА И КАРТОН</v>
      </c>
      <c r="K27" s="98"/>
      <c r="L27" s="99"/>
      <c r="M27" s="99"/>
      <c r="N27" s="117"/>
    </row>
    <row r="28" spans="1:14" s="12" customFormat="1" ht="30" x14ac:dyDescent="0.15">
      <c r="A28" s="392">
        <v>14.2</v>
      </c>
      <c r="B28" s="615" t="s">
        <v>215</v>
      </c>
      <c r="C28" s="979">
        <v>1319.2</v>
      </c>
      <c r="D28" s="979">
        <v>996</v>
      </c>
      <c r="E28" s="980">
        <v>0</v>
      </c>
      <c r="F28" s="395">
        <v>0</v>
      </c>
      <c r="I28" s="200">
        <f t="shared" si="0"/>
        <v>14.2</v>
      </c>
      <c r="J28" s="320" t="str">
        <f t="shared" si="0"/>
        <v>ИЗДЕЛИЯ ИЗ БУМАГИ И ЦЕЛЛЮЛОЗНОЙ МАССЫ СО СПЕЦИАЛЬНЫМ ПОКРЫТИЕМ</v>
      </c>
      <c r="K28" s="98"/>
      <c r="L28" s="99"/>
      <c r="M28" s="99"/>
      <c r="N28" s="117"/>
    </row>
    <row r="29" spans="1:14" s="12" customFormat="1" ht="21.75" customHeight="1" x14ac:dyDescent="0.15">
      <c r="A29" s="392">
        <v>14.3</v>
      </c>
      <c r="B29" s="232" t="s">
        <v>216</v>
      </c>
      <c r="C29" s="393">
        <v>4411.8999999999996</v>
      </c>
      <c r="D29" s="393">
        <v>3559.1</v>
      </c>
      <c r="E29" s="395">
        <v>12.3</v>
      </c>
      <c r="F29" s="395">
        <v>6786.9</v>
      </c>
      <c r="I29" s="200">
        <f t="shared" si="0"/>
        <v>14.3</v>
      </c>
      <c r="J29" s="23" t="str">
        <f t="shared" si="0"/>
        <v>БЫТОВАЯ И ГИГИЕНИЧЕСКАЯ БУМАГА, ГОТОВАЯ К ИСПОЛЬЗОВАНИЮ</v>
      </c>
      <c r="K29" s="98"/>
      <c r="L29" s="99"/>
      <c r="M29" s="99"/>
      <c r="N29" s="117"/>
    </row>
    <row r="30" spans="1:14" s="12" customFormat="1" ht="21.75" customHeight="1" x14ac:dyDescent="0.15">
      <c r="A30" s="392">
        <v>14.4</v>
      </c>
      <c r="B30" s="29" t="s">
        <v>217</v>
      </c>
      <c r="C30" s="393">
        <v>12589.7</v>
      </c>
      <c r="D30" s="393">
        <v>10535.9</v>
      </c>
      <c r="E30" s="395">
        <v>1261.5999999999999</v>
      </c>
      <c r="F30" s="395">
        <v>707.9</v>
      </c>
      <c r="I30" s="200">
        <f t="shared" si="0"/>
        <v>14.4</v>
      </c>
      <c r="J30" s="29" t="str">
        <f t="shared" si="0"/>
        <v>УПАКОВОЧНЫЕ КОРОБКИ, ЯЩИКИ И Т.Д.</v>
      </c>
      <c r="K30" s="100"/>
      <c r="L30" s="101"/>
      <c r="M30" s="101"/>
      <c r="N30" s="121"/>
    </row>
    <row r="31" spans="1:14" s="12" customFormat="1" ht="27" customHeight="1" x14ac:dyDescent="0.15">
      <c r="A31" s="401">
        <v>14.5</v>
      </c>
      <c r="B31" s="616" t="s">
        <v>218</v>
      </c>
      <c r="C31" s="393">
        <v>22827.3</v>
      </c>
      <c r="D31" s="393">
        <v>9951.7999999999993</v>
      </c>
      <c r="E31" s="395">
        <v>1761.4</v>
      </c>
      <c r="F31" s="395">
        <v>808.4</v>
      </c>
      <c r="I31" s="200">
        <f t="shared" si="0"/>
        <v>14.5</v>
      </c>
      <c r="J31" s="616" t="str">
        <f t="shared" si="0"/>
        <v>ПРОЧИЕ ИЗДЕЛИЯ ИЗ БУМАГИ И КАРТОНА, ГОТОВЫЕ К ИСПОЛЬЗОВАНИЮ</v>
      </c>
      <c r="K31" s="98" t="str">
        <f>IF(AND(ISNUMBER(SUM(C32:C34)),ISNUMBER(C31)),IF(C31&lt;SUM(C32:C34),"&lt; subitems!","OK"),"")</f>
        <v>OK</v>
      </c>
      <c r="L31" s="99" t="str">
        <f>IF(AND(ISNUMBER(SUM(D32:D34)),ISNUMBER(D31)),IF(D31&lt;SUM(D32:D34),"&lt; subitems!","OK"),"")</f>
        <v>OK</v>
      </c>
      <c r="M31" s="99" t="str">
        <f>IF(AND(ISNUMBER(SUM(E33:E34)),ISNUMBER(E32)),IF(E32&lt;SUM(E33:E34),"&lt; subitems!","OK"),"")</f>
        <v>OK</v>
      </c>
      <c r="N31" s="117" t="str">
        <f>IF(AND(ISNUMBER(SUM(F32:F34)),ISNUMBER(F31)),IF(F31&lt;SUM(F32:F34),"&lt; subitems!","OK"),"")</f>
        <v>OK</v>
      </c>
    </row>
    <row r="32" spans="1:14" s="12" customFormat="1" ht="25.5" customHeight="1" x14ac:dyDescent="0.15">
      <c r="A32" s="392" t="s">
        <v>219</v>
      </c>
      <c r="B32" s="317" t="s">
        <v>220</v>
      </c>
      <c r="C32" s="393">
        <v>120.3</v>
      </c>
      <c r="D32" s="393">
        <v>242</v>
      </c>
      <c r="E32" s="395">
        <v>0.2</v>
      </c>
      <c r="F32" s="395">
        <v>2.7</v>
      </c>
      <c r="I32" s="200" t="str">
        <f t="shared" si="0"/>
        <v>14.5.1</v>
      </c>
      <c r="J32" s="317" t="str">
        <f t="shared" si="0"/>
        <v>в том числе ПЕЧАТНАЯ И ПИСЧАЯ БУМАГА, ГОТОВАЯ К ИСПОЛЬЗОВАНИЮ</v>
      </c>
      <c r="K32" s="98"/>
      <c r="L32" s="99"/>
      <c r="M32" s="99"/>
      <c r="N32" s="117"/>
    </row>
    <row r="33" spans="1:14" s="12" customFormat="1" ht="37.5" customHeight="1" x14ac:dyDescent="0.15">
      <c r="A33" s="392" t="s">
        <v>221</v>
      </c>
      <c r="B33" s="317" t="s">
        <v>222</v>
      </c>
      <c r="C33" s="393">
        <v>69.099999999999994</v>
      </c>
      <c r="D33" s="393">
        <v>101.3</v>
      </c>
      <c r="E33" s="395">
        <v>0.1</v>
      </c>
      <c r="F33" s="395">
        <v>0</v>
      </c>
      <c r="I33" s="200" t="str">
        <f t="shared" si="0"/>
        <v>14.5.2</v>
      </c>
      <c r="J33" s="317" t="str">
        <f t="shared" si="0"/>
        <v>в том числе ЛИТЫЕ ИЛИ ПРЕССОВАННЫЕ ИЗДЕЛИЯ ИЗ БУМАЖНОЙ МАССЫ</v>
      </c>
      <c r="K33" s="98"/>
      <c r="L33" s="99"/>
      <c r="M33" s="99"/>
      <c r="N33" s="117"/>
    </row>
    <row r="34" spans="1:14" s="12" customFormat="1" ht="30.75" thickBot="1" x14ac:dyDescent="0.2">
      <c r="A34" s="402" t="s">
        <v>223</v>
      </c>
      <c r="B34" s="617" t="s">
        <v>224</v>
      </c>
      <c r="C34" s="403">
        <v>68.599999999999994</v>
      </c>
      <c r="D34" s="981">
        <v>28</v>
      </c>
      <c r="E34" s="404">
        <v>0</v>
      </c>
      <c r="F34" s="404">
        <v>0</v>
      </c>
      <c r="I34" s="201" t="str">
        <f t="shared" si="0"/>
        <v>14.5.3</v>
      </c>
      <c r="J34" s="617" t="str">
        <f t="shared" si="0"/>
        <v>в том числе ФИЛЬТРОВАЛЬНЫЕ БУМАГА И КАРТОН, ГОТОВЫЕ К ИСПОЛЬЗОВАНИЮ</v>
      </c>
      <c r="K34" s="124"/>
      <c r="L34" s="202"/>
      <c r="M34" s="202"/>
      <c r="N34" s="125"/>
    </row>
    <row r="35" spans="1:14" ht="15" customHeight="1" x14ac:dyDescent="0.25">
      <c r="A35" s="14"/>
      <c r="B35" s="554"/>
      <c r="C35" s="554"/>
      <c r="I35" s="90" t="s">
        <v>0</v>
      </c>
    </row>
    <row r="36" spans="1:14" ht="12.75" customHeight="1" x14ac:dyDescent="0.2">
      <c r="A36" s="14"/>
      <c r="B36" s="171"/>
    </row>
    <row r="37" spans="1:14" ht="12.75" customHeight="1" x14ac:dyDescent="0.2">
      <c r="A37" s="14"/>
    </row>
    <row r="38" spans="1:14" ht="12.75" customHeight="1" x14ac:dyDescent="0.2">
      <c r="A38" s="14"/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33" t="s">
        <v>0</v>
      </c>
      <c r="N65" s="133" t="s">
        <v>0</v>
      </c>
      <c r="O65" s="11" t="s">
        <v>0</v>
      </c>
      <c r="P65" s="11" t="s">
        <v>0</v>
      </c>
    </row>
  </sheetData>
  <mergeCells count="14">
    <mergeCell ref="B6:C7"/>
    <mergeCell ref="B8:C8"/>
    <mergeCell ref="B9:C9"/>
    <mergeCell ref="B15:F15"/>
    <mergeCell ref="J15:N15"/>
    <mergeCell ref="D7:F7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2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zoomScale="85" zoomScaleNormal="85" zoomScaleSheetLayoutView="100" workbookViewId="0">
      <selection activeCell="G22" sqref="G22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998" t="s">
        <v>0</v>
      </c>
      <c r="B1" s="999"/>
      <c r="C1" s="999" t="s">
        <v>0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  <c r="AG1" s="1000"/>
      <c r="AH1" s="1000"/>
      <c r="AI1" s="1000"/>
      <c r="AJ1" s="1000"/>
      <c r="AK1" s="1000"/>
      <c r="AL1" s="1000"/>
      <c r="AM1" s="1000"/>
    </row>
    <row r="2" spans="1:39" ht="17.100000000000001" customHeight="1" x14ac:dyDescent="0.25">
      <c r="A2" s="1001" t="s">
        <v>0</v>
      </c>
      <c r="B2" s="1002"/>
      <c r="C2" s="1002"/>
      <c r="D2" s="1003"/>
      <c r="E2" s="1003"/>
      <c r="F2" s="1003"/>
      <c r="G2" s="1003"/>
      <c r="H2" s="1004" t="s">
        <v>1</v>
      </c>
      <c r="I2" s="1160" t="s">
        <v>0</v>
      </c>
      <c r="J2" s="1160"/>
      <c r="K2" s="541" t="s">
        <v>225</v>
      </c>
      <c r="L2" s="1161"/>
      <c r="M2" s="1162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  <c r="Y2" s="1000"/>
      <c r="Z2" s="1000"/>
      <c r="AA2" s="1000"/>
      <c r="AB2" s="1000"/>
      <c r="AC2" s="1000"/>
      <c r="AD2" s="193" t="s">
        <v>0</v>
      </c>
      <c r="AE2" s="1000"/>
      <c r="AG2" s="1000"/>
      <c r="AH2" s="1000"/>
      <c r="AI2" s="1000"/>
      <c r="AJ2" s="1000"/>
      <c r="AK2" s="1000"/>
      <c r="AL2" s="1000"/>
      <c r="AM2" s="1000"/>
    </row>
    <row r="3" spans="1:39" ht="17.100000000000001" customHeight="1" x14ac:dyDescent="0.25">
      <c r="A3" s="1005"/>
      <c r="B3" s="1006" t="s">
        <v>0</v>
      </c>
      <c r="C3" s="1006"/>
      <c r="D3" s="1007"/>
      <c r="E3" s="1007"/>
      <c r="F3" s="1007"/>
      <c r="G3" s="1007"/>
      <c r="H3" s="601" t="s">
        <v>191</v>
      </c>
      <c r="I3" s="931"/>
      <c r="J3" s="931"/>
      <c r="K3" s="1008"/>
      <c r="L3" s="1009"/>
      <c r="M3" s="101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G3" s="1000"/>
      <c r="AH3" s="1000"/>
      <c r="AI3" s="1000"/>
      <c r="AJ3" s="1000"/>
      <c r="AK3" s="1000"/>
      <c r="AL3" s="1000"/>
      <c r="AM3" s="1000"/>
    </row>
    <row r="4" spans="1:39" ht="17.100000000000001" customHeight="1" x14ac:dyDescent="0.25">
      <c r="A4" s="1005"/>
      <c r="B4" s="1006" t="s">
        <v>0</v>
      </c>
      <c r="C4" s="1006"/>
      <c r="D4" s="1007"/>
      <c r="E4" s="1007"/>
      <c r="F4" s="1007"/>
      <c r="G4" s="1007"/>
      <c r="H4" s="1163" t="s">
        <v>0</v>
      </c>
      <c r="I4" s="1164"/>
      <c r="J4" s="1164"/>
      <c r="K4" s="1164"/>
      <c r="L4" s="1164"/>
      <c r="M4" s="1165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G4" s="1000"/>
      <c r="AH4" s="1000"/>
      <c r="AI4" s="1000"/>
      <c r="AJ4" s="1000"/>
      <c r="AK4" s="1000"/>
      <c r="AL4" s="1000"/>
      <c r="AM4" s="1000"/>
    </row>
    <row r="5" spans="1:39" ht="17.100000000000001" customHeight="1" x14ac:dyDescent="0.25">
      <c r="A5" s="1005"/>
      <c r="B5" s="1006"/>
      <c r="C5" s="1006"/>
      <c r="D5" s="1167" t="s">
        <v>226</v>
      </c>
      <c r="E5" s="1168"/>
      <c r="F5" s="1168"/>
      <c r="G5" s="1169"/>
      <c r="H5" s="1174" t="s">
        <v>5</v>
      </c>
      <c r="I5" s="1175"/>
      <c r="J5" s="1009"/>
      <c r="K5" s="1009"/>
      <c r="L5" s="1009"/>
      <c r="M5" s="101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178" t="s">
        <v>227</v>
      </c>
      <c r="AE5" s="1000"/>
      <c r="AF5" s="1000" t="s">
        <v>228</v>
      </c>
      <c r="AG5" s="1000"/>
      <c r="AH5" s="1000"/>
      <c r="AI5" s="1000"/>
      <c r="AJ5" s="1000"/>
      <c r="AK5" s="1000"/>
      <c r="AL5" s="1000"/>
      <c r="AM5" s="1000"/>
    </row>
    <row r="6" spans="1:39" ht="17.100000000000001" customHeight="1" x14ac:dyDescent="0.25">
      <c r="A6" s="1005"/>
      <c r="B6" s="1011" t="s">
        <v>0</v>
      </c>
      <c r="C6" s="1011"/>
      <c r="D6" s="1168"/>
      <c r="E6" s="1168"/>
      <c r="F6" s="1168"/>
      <c r="G6" s="1169"/>
      <c r="H6" s="1163" t="s">
        <v>0</v>
      </c>
      <c r="I6" s="1164"/>
      <c r="J6" s="1164"/>
      <c r="K6" s="1164"/>
      <c r="L6" s="1164"/>
      <c r="M6" s="1165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178"/>
      <c r="AE6" s="1000"/>
      <c r="AF6" s="556" t="s">
        <v>229</v>
      </c>
      <c r="AG6" s="1000"/>
      <c r="AH6" s="1000"/>
      <c r="AI6" s="1000"/>
      <c r="AJ6" s="1000"/>
      <c r="AK6" s="1000"/>
      <c r="AL6" s="1000"/>
      <c r="AM6" s="1000"/>
    </row>
    <row r="7" spans="1:39" ht="17.100000000000001" customHeight="1" x14ac:dyDescent="0.3">
      <c r="A7" s="1005"/>
      <c r="B7" s="1006"/>
      <c r="C7" s="1006"/>
      <c r="D7" s="1170" t="s">
        <v>230</v>
      </c>
      <c r="E7" s="1170"/>
      <c r="F7" s="1170"/>
      <c r="G7" s="1170"/>
      <c r="H7" s="542" t="s">
        <v>197</v>
      </c>
      <c r="I7" s="1176"/>
      <c r="J7" s="1176"/>
      <c r="K7" s="1012" t="s">
        <v>231</v>
      </c>
      <c r="L7" s="1176"/>
      <c r="M7" s="1177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556" t="s">
        <v>232</v>
      </c>
      <c r="AG7" s="1000"/>
      <c r="AH7" s="1000"/>
      <c r="AI7" s="1000"/>
      <c r="AJ7" s="1000"/>
      <c r="AK7" s="1000"/>
      <c r="AL7" s="1000"/>
      <c r="AM7" s="1000"/>
    </row>
    <row r="8" spans="1:39" ht="17.100000000000001" customHeight="1" x14ac:dyDescent="0.3">
      <c r="A8" s="1005"/>
      <c r="B8" s="1006"/>
      <c r="C8" s="1006"/>
      <c r="D8" s="1170"/>
      <c r="E8" s="1170"/>
      <c r="F8" s="1170"/>
      <c r="G8" s="1170"/>
      <c r="H8" s="543" t="s">
        <v>198</v>
      </c>
      <c r="I8" s="1009"/>
      <c r="J8" s="1009"/>
      <c r="K8" s="1008"/>
      <c r="L8" s="1009"/>
      <c r="M8" s="101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1000"/>
      <c r="Y8" s="1000"/>
      <c r="Z8" s="1000"/>
      <c r="AA8" s="1000"/>
      <c r="AB8" s="1000"/>
      <c r="AC8" s="1000"/>
      <c r="AD8" s="1000"/>
      <c r="AE8" s="1000"/>
      <c r="AF8" s="667"/>
      <c r="AG8" s="1000"/>
      <c r="AH8" s="1000"/>
      <c r="AI8" s="1000"/>
      <c r="AJ8" s="1000"/>
      <c r="AK8" s="1000"/>
      <c r="AL8" s="1000"/>
      <c r="AM8" s="1000"/>
    </row>
    <row r="9" spans="1:39" ht="18.75" x14ac:dyDescent="0.3">
      <c r="A9" s="1005"/>
      <c r="B9" s="656"/>
      <c r="C9" s="1006"/>
      <c r="D9" s="1170" t="s">
        <v>0</v>
      </c>
      <c r="E9" s="1170"/>
      <c r="F9" s="1170"/>
      <c r="G9" s="1170"/>
      <c r="H9" s="1171" t="s">
        <v>0</v>
      </c>
      <c r="I9" s="1172"/>
      <c r="J9" s="1172"/>
      <c r="K9" s="1172"/>
      <c r="L9" s="1172"/>
      <c r="M9" s="1173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93" t="s">
        <v>0</v>
      </c>
      <c r="AE9" s="1000"/>
      <c r="AF9" s="667"/>
      <c r="AG9" s="1000"/>
      <c r="AH9" s="1000"/>
      <c r="AI9" s="1000"/>
      <c r="AJ9" s="1000"/>
      <c r="AK9" s="1000"/>
      <c r="AL9" s="1000"/>
      <c r="AM9" s="1000"/>
    </row>
    <row r="10" spans="1:39" ht="20.25" x14ac:dyDescent="0.25">
      <c r="A10" s="1005"/>
      <c r="B10" s="1006"/>
      <c r="C10" s="1006"/>
      <c r="D10" s="166" t="s">
        <v>175</v>
      </c>
      <c r="E10" s="1166" t="s">
        <v>233</v>
      </c>
      <c r="F10" s="1166"/>
      <c r="G10" s="1013"/>
      <c r="H10" s="1014" t="s">
        <v>0</v>
      </c>
      <c r="I10" s="1015"/>
      <c r="J10" s="1016"/>
      <c r="K10" s="1017"/>
      <c r="L10" s="172"/>
      <c r="M10" s="1018"/>
      <c r="N10" s="1000"/>
      <c r="O10" s="1000"/>
      <c r="P10" s="1000"/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  <c r="AH10" s="1000"/>
      <c r="AI10" s="1000"/>
      <c r="AJ10" s="1000"/>
      <c r="AK10" s="1000"/>
      <c r="AL10" s="1000"/>
      <c r="AM10" s="1000"/>
    </row>
    <row r="11" spans="1:39" ht="15.75" x14ac:dyDescent="0.25">
      <c r="A11" s="1019"/>
      <c r="B11" s="1020"/>
      <c r="C11" s="1020"/>
      <c r="D11" s="1007"/>
      <c r="E11" s="1007"/>
      <c r="F11" s="1021"/>
      <c r="G11" s="1021"/>
      <c r="H11" s="1021"/>
      <c r="I11" s="1021"/>
      <c r="J11" s="173" t="s">
        <v>0</v>
      </c>
      <c r="K11" s="1022"/>
      <c r="L11" s="1007"/>
      <c r="M11" s="1023"/>
      <c r="N11" s="1000"/>
      <c r="O11" s="1000"/>
      <c r="P11" s="1000"/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  <c r="AH11" s="1000"/>
      <c r="AI11" s="1000"/>
      <c r="AJ11" s="1000"/>
      <c r="AK11" s="1000"/>
      <c r="AL11" s="1000"/>
      <c r="AM11" s="1000"/>
    </row>
    <row r="12" spans="1:39" ht="15.75" x14ac:dyDescent="0.25">
      <c r="A12" s="1024" t="s">
        <v>0</v>
      </c>
      <c r="B12" s="1025" t="s">
        <v>0</v>
      </c>
      <c r="C12" s="1025"/>
      <c r="D12" s="1026"/>
      <c r="E12" s="1025"/>
      <c r="F12" s="1179" t="s">
        <v>178</v>
      </c>
      <c r="G12" s="1180"/>
      <c r="H12" s="1180"/>
      <c r="I12" s="1181"/>
      <c r="J12" s="1180" t="s">
        <v>179</v>
      </c>
      <c r="K12" s="1180"/>
      <c r="L12" s="1180"/>
      <c r="M12" s="1182"/>
      <c r="N12" s="1000"/>
      <c r="O12" s="1000"/>
      <c r="P12" s="1000"/>
      <c r="Q12" s="1000"/>
      <c r="R12" s="1000"/>
      <c r="S12" s="1000"/>
      <c r="T12" s="1000"/>
      <c r="U12" s="1000"/>
      <c r="V12" s="1000"/>
      <c r="W12" s="1000"/>
      <c r="X12" s="1000"/>
      <c r="Y12" s="1000"/>
      <c r="Z12" s="1000"/>
      <c r="AA12" s="1024" t="s">
        <v>0</v>
      </c>
      <c r="AB12" s="1025" t="s">
        <v>0</v>
      </c>
      <c r="AC12" s="1025"/>
      <c r="AD12" s="1026"/>
      <c r="AE12" s="1025"/>
      <c r="AF12" s="1179" t="s">
        <v>178</v>
      </c>
      <c r="AG12" s="1180"/>
      <c r="AH12" s="1180"/>
      <c r="AI12" s="1181"/>
      <c r="AJ12" s="1180" t="s">
        <v>179</v>
      </c>
      <c r="AK12" s="1180"/>
      <c r="AL12" s="1180"/>
      <c r="AM12" s="1182"/>
    </row>
    <row r="13" spans="1:39" ht="15.75" x14ac:dyDescent="0.25">
      <c r="A13" s="544" t="s">
        <v>19</v>
      </c>
      <c r="B13" s="194" t="s">
        <v>234</v>
      </c>
      <c r="C13" s="1027" t="s">
        <v>234</v>
      </c>
      <c r="D13" s="1028"/>
      <c r="E13" s="194" t="s">
        <v>21</v>
      </c>
      <c r="F13" s="1183">
        <v>2019</v>
      </c>
      <c r="G13" s="1184"/>
      <c r="H13" s="1183">
        <f>F13+1</f>
        <v>2020</v>
      </c>
      <c r="I13" s="1184"/>
      <c r="J13" s="1183">
        <f>F13</f>
        <v>2019</v>
      </c>
      <c r="K13" s="1184"/>
      <c r="L13" s="1185">
        <f>H13</f>
        <v>2020</v>
      </c>
      <c r="M13" s="1186"/>
      <c r="N13" s="1000"/>
      <c r="O13" s="1000"/>
      <c r="P13" s="1000"/>
      <c r="Q13" s="1000"/>
      <c r="R13" s="1000"/>
      <c r="S13" s="1000"/>
      <c r="T13" s="1000"/>
      <c r="U13" s="1000"/>
      <c r="V13" s="1000"/>
      <c r="W13" s="1000"/>
      <c r="X13" s="1000"/>
      <c r="Y13" s="1000"/>
      <c r="Z13" s="1000"/>
      <c r="AA13" s="544" t="s">
        <v>19</v>
      </c>
      <c r="AB13" s="194" t="s">
        <v>234</v>
      </c>
      <c r="AC13" s="1027" t="s">
        <v>234</v>
      </c>
      <c r="AD13" s="1028"/>
      <c r="AE13" s="194" t="s">
        <v>21</v>
      </c>
      <c r="AF13" s="1183">
        <f>F13</f>
        <v>2019</v>
      </c>
      <c r="AG13" s="1184"/>
      <c r="AH13" s="1183">
        <f>H13</f>
        <v>2020</v>
      </c>
      <c r="AI13" s="1184"/>
      <c r="AJ13" s="1183">
        <f>J13</f>
        <v>2019</v>
      </c>
      <c r="AK13" s="1184"/>
      <c r="AL13" s="1185">
        <f>L13</f>
        <v>2020</v>
      </c>
      <c r="AM13" s="1186"/>
    </row>
    <row r="14" spans="1:39" ht="15.75" x14ac:dyDescent="0.25">
      <c r="A14" s="545" t="s">
        <v>24</v>
      </c>
      <c r="B14" s="405" t="s">
        <v>235</v>
      </c>
      <c r="C14" s="405" t="s">
        <v>236</v>
      </c>
      <c r="D14" s="406" t="s">
        <v>20</v>
      </c>
      <c r="E14" s="195" t="s">
        <v>181</v>
      </c>
      <c r="F14" s="1029" t="s">
        <v>25</v>
      </c>
      <c r="G14" s="1029" t="s">
        <v>184</v>
      </c>
      <c r="H14" s="1029" t="s">
        <v>25</v>
      </c>
      <c r="I14" s="1029" t="s">
        <v>184</v>
      </c>
      <c r="J14" s="1029" t="s">
        <v>25</v>
      </c>
      <c r="K14" s="1029" t="s">
        <v>184</v>
      </c>
      <c r="L14" s="1029" t="s">
        <v>25</v>
      </c>
      <c r="M14" s="1030" t="s">
        <v>184</v>
      </c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545" t="s">
        <v>24</v>
      </c>
      <c r="AB14" s="405" t="s">
        <v>235</v>
      </c>
      <c r="AC14" s="405" t="s">
        <v>236</v>
      </c>
      <c r="AD14" s="406" t="s">
        <v>20</v>
      </c>
      <c r="AE14" s="195" t="s">
        <v>181</v>
      </c>
      <c r="AF14" s="1029" t="s">
        <v>25</v>
      </c>
      <c r="AG14" s="1029" t="s">
        <v>184</v>
      </c>
      <c r="AH14" s="1029" t="s">
        <v>25</v>
      </c>
      <c r="AI14" s="1029" t="s">
        <v>184</v>
      </c>
      <c r="AJ14" s="1029" t="s">
        <v>25</v>
      </c>
      <c r="AK14" s="1029" t="s">
        <v>184</v>
      </c>
      <c r="AL14" s="1029" t="s">
        <v>25</v>
      </c>
      <c r="AM14" s="1030" t="s">
        <v>184</v>
      </c>
    </row>
    <row r="15" spans="1:39" ht="30" x14ac:dyDescent="0.15">
      <c r="A15" s="286" t="s">
        <v>46</v>
      </c>
      <c r="B15" s="407" t="s">
        <v>237</v>
      </c>
      <c r="C15" s="287"/>
      <c r="D15" s="288" t="s">
        <v>238</v>
      </c>
      <c r="E15" s="289" t="s">
        <v>239</v>
      </c>
      <c r="F15" s="408"/>
      <c r="G15" s="409"/>
      <c r="H15" s="408"/>
      <c r="I15" s="410"/>
      <c r="J15" s="408"/>
      <c r="K15" s="410"/>
      <c r="L15" s="408"/>
      <c r="M15" s="41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286" t="s">
        <v>46</v>
      </c>
      <c r="AB15" s="407" t="s">
        <v>237</v>
      </c>
      <c r="AC15" s="287"/>
      <c r="AD15" s="552" t="str">
        <f>D15</f>
        <v>Деловой круглый лес, хвойные породы</v>
      </c>
      <c r="AE15" s="289" t="s">
        <v>239</v>
      </c>
      <c r="AF15" s="1032" t="str">
        <f>IF(F15='СВ2 | Первич. | Торговля'!E16,"","Данные не равны CB2")</f>
        <v>Данные не равны CB2</v>
      </c>
      <c r="AG15" s="1033" t="str">
        <f>IF(G15='СВ2 | Первич. | Торговля'!F16,"","Данные не равны CB2")</f>
        <v>Данные не равны CB2</v>
      </c>
      <c r="AH15" s="1032" t="str">
        <f>IF(H15='СВ2 | Первич. | Торговля'!G16,"","Данные не равны CB2")</f>
        <v>Данные не равны CB2</v>
      </c>
      <c r="AI15" s="1034" t="str">
        <f>IF(I15='СВ2 | Первич. | Торговля'!H16,"","Данные не равны CB2")</f>
        <v>Данные не равны CB2</v>
      </c>
      <c r="AJ15" s="1032" t="str">
        <f>IF(J15='СВ2 | Первич. | Торговля'!I16,"","Данные не равны CB2")</f>
        <v>Данные не равны CB2</v>
      </c>
      <c r="AK15" s="1034" t="str">
        <f>IF(K15='СВ2 | Первич. | Торговля'!J16,"","Данные не равны CB2")</f>
        <v>Данные не равны CB2</v>
      </c>
      <c r="AL15" s="1032" t="str">
        <f>IF(L15='СВ2 | Первич. | Торговля'!K16,"","Данные не равны CB2")</f>
        <v>Данные не равны CB2</v>
      </c>
      <c r="AM15" s="1035" t="str">
        <f>IF(M15='СВ2 | Первич. | Торговля'!L16,"","Данные не равны CB2")</f>
        <v>Данные не равны CB2</v>
      </c>
    </row>
    <row r="16" spans="1:39" ht="16.5" x14ac:dyDescent="0.15">
      <c r="A16" s="290"/>
      <c r="B16" s="657" t="s">
        <v>240</v>
      </c>
      <c r="C16" s="658"/>
      <c r="D16" s="291" t="s">
        <v>241</v>
      </c>
      <c r="E16" s="546" t="s">
        <v>239</v>
      </c>
      <c r="F16" s="412"/>
      <c r="G16" s="413"/>
      <c r="H16" s="412"/>
      <c r="I16" s="414"/>
      <c r="J16" s="412"/>
      <c r="K16" s="414"/>
      <c r="L16" s="412"/>
      <c r="M16" s="415"/>
      <c r="N16" s="1031"/>
      <c r="O16" s="1031"/>
      <c r="P16" s="1031"/>
      <c r="Q16" s="1031"/>
      <c r="R16" s="1031"/>
      <c r="S16" s="1031"/>
      <c r="T16" s="1031"/>
      <c r="U16" s="1031"/>
      <c r="V16" s="1031"/>
      <c r="W16" s="1031"/>
      <c r="X16" s="1031"/>
      <c r="Y16" s="1031"/>
      <c r="Z16" s="1031"/>
      <c r="AA16" s="290"/>
      <c r="AB16" s="657" t="s">
        <v>240</v>
      </c>
      <c r="AC16" s="658"/>
      <c r="AD16" s="205" t="s">
        <v>242</v>
      </c>
      <c r="AE16" s="546" t="s">
        <v>239</v>
      </c>
      <c r="AF16" s="1032" t="str">
        <f t="shared" ref="AF16:AM16" si="0">IF(AND(ISNUMBER(F16),ISNUMBER(F17),ISNUMBER(F18)),IF((F17+F18)&gt;=F16,"subitems as large as total",""),"неполные данные")</f>
        <v>неполные данные</v>
      </c>
      <c r="AG16" s="1033" t="str">
        <f t="shared" si="0"/>
        <v>неполные данные</v>
      </c>
      <c r="AH16" s="1032" t="str">
        <f t="shared" si="0"/>
        <v>неполные данные</v>
      </c>
      <c r="AI16" s="1034" t="str">
        <f t="shared" si="0"/>
        <v>неполные данные</v>
      </c>
      <c r="AJ16" s="1032" t="str">
        <f t="shared" si="0"/>
        <v>неполные данные</v>
      </c>
      <c r="AK16" s="1034" t="str">
        <f t="shared" si="0"/>
        <v>неполные данные</v>
      </c>
      <c r="AL16" s="1032" t="str">
        <f t="shared" si="0"/>
        <v>неполные данные</v>
      </c>
      <c r="AM16" s="1035" t="str">
        <f t="shared" si="0"/>
        <v>неполные данные</v>
      </c>
    </row>
    <row r="17" spans="1:39" ht="16.5" x14ac:dyDescent="0.15">
      <c r="A17" s="290"/>
      <c r="C17" s="659" t="s">
        <v>243</v>
      </c>
      <c r="D17" s="293" t="s">
        <v>244</v>
      </c>
      <c r="E17" s="546" t="s">
        <v>239</v>
      </c>
      <c r="F17" s="416"/>
      <c r="G17" s="417"/>
      <c r="H17" s="416"/>
      <c r="I17" s="418"/>
      <c r="J17" s="416"/>
      <c r="K17" s="418"/>
      <c r="L17" s="416"/>
      <c r="M17" s="419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290"/>
      <c r="AC17" s="659" t="s">
        <v>243</v>
      </c>
      <c r="AD17" s="203" t="s">
        <v>244</v>
      </c>
      <c r="AE17" s="546" t="s">
        <v>239</v>
      </c>
      <c r="AF17" s="1036"/>
      <c r="AG17" s="1037"/>
      <c r="AH17" s="1036"/>
      <c r="AI17" s="1038"/>
      <c r="AJ17" s="1036"/>
      <c r="AK17" s="1038"/>
      <c r="AL17" s="1036"/>
      <c r="AM17" s="1039"/>
    </row>
    <row r="18" spans="1:39" ht="31.5" x14ac:dyDescent="0.15">
      <c r="A18" s="290"/>
      <c r="B18" s="660"/>
      <c r="C18" s="661" t="s">
        <v>245</v>
      </c>
      <c r="D18" s="618" t="s">
        <v>246</v>
      </c>
      <c r="E18" s="547" t="s">
        <v>239</v>
      </c>
      <c r="F18" s="416"/>
      <c r="G18" s="417"/>
      <c r="H18" s="416"/>
      <c r="I18" s="418"/>
      <c r="J18" s="416"/>
      <c r="K18" s="418"/>
      <c r="L18" s="416"/>
      <c r="M18" s="419"/>
      <c r="N18" s="1031"/>
      <c r="O18" s="1031"/>
      <c r="P18" s="1031"/>
      <c r="Q18" s="1031"/>
      <c r="R18" s="1031"/>
      <c r="S18" s="1031"/>
      <c r="T18" s="1031"/>
      <c r="U18" s="1031"/>
      <c r="V18" s="1031"/>
      <c r="W18" s="1031"/>
      <c r="X18" s="1031"/>
      <c r="Y18" s="1031"/>
      <c r="Z18" s="1031"/>
      <c r="AA18" s="290"/>
      <c r="AB18" s="660"/>
      <c r="AC18" s="661" t="s">
        <v>245</v>
      </c>
      <c r="AD18" s="620" t="s">
        <v>247</v>
      </c>
      <c r="AE18" s="547" t="s">
        <v>239</v>
      </c>
      <c r="AF18" s="1036"/>
      <c r="AG18" s="1037"/>
      <c r="AH18" s="1036"/>
      <c r="AI18" s="1038"/>
      <c r="AJ18" s="1036"/>
      <c r="AK18" s="1038"/>
      <c r="AL18" s="1036"/>
      <c r="AM18" s="1039"/>
    </row>
    <row r="19" spans="1:39" ht="16.5" x14ac:dyDescent="0.15">
      <c r="A19" s="290"/>
      <c r="B19" s="654" t="s">
        <v>248</v>
      </c>
      <c r="C19" s="658"/>
      <c r="D19" s="291" t="s">
        <v>249</v>
      </c>
      <c r="E19" s="548" t="s">
        <v>239</v>
      </c>
      <c r="F19" s="420"/>
      <c r="G19" s="421"/>
      <c r="H19" s="422"/>
      <c r="I19" s="423"/>
      <c r="J19" s="422"/>
      <c r="K19" s="423"/>
      <c r="L19" s="422"/>
      <c r="M19" s="424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290"/>
      <c r="AB19" s="654" t="s">
        <v>248</v>
      </c>
      <c r="AC19" s="658"/>
      <c r="AD19" s="205" t="s">
        <v>250</v>
      </c>
      <c r="AE19" s="548" t="s">
        <v>239</v>
      </c>
      <c r="AF19" s="1032" t="str">
        <f t="shared" ref="AF19:AM19" si="1">IF(AND(ISNUMBER(F19),ISNUMBER(F20),ISNUMBER(F21)),IF((F20+F21)&gt;=F19,"subitems as large as total",""),"неполные данные")</f>
        <v>неполные данные</v>
      </c>
      <c r="AG19" s="1037" t="str">
        <f t="shared" si="1"/>
        <v>неполные данные</v>
      </c>
      <c r="AH19" s="1036" t="str">
        <f t="shared" si="1"/>
        <v>неполные данные</v>
      </c>
      <c r="AI19" s="1038" t="str">
        <f t="shared" si="1"/>
        <v>неполные данные</v>
      </c>
      <c r="AJ19" s="1036" t="str">
        <f t="shared" si="1"/>
        <v>неполные данные</v>
      </c>
      <c r="AK19" s="1038" t="str">
        <f t="shared" si="1"/>
        <v>неполные данные</v>
      </c>
      <c r="AL19" s="1036" t="str">
        <f t="shared" si="1"/>
        <v>неполные данные</v>
      </c>
      <c r="AM19" s="1039" t="str">
        <f t="shared" si="1"/>
        <v>неполные данные</v>
      </c>
    </row>
    <row r="20" spans="1:39" ht="16.5" x14ac:dyDescent="0.15">
      <c r="A20" s="290"/>
      <c r="B20" s="654"/>
      <c r="C20" s="659" t="s">
        <v>251</v>
      </c>
      <c r="D20" s="293" t="s">
        <v>244</v>
      </c>
      <c r="E20" s="549" t="s">
        <v>239</v>
      </c>
      <c r="F20" s="416"/>
      <c r="G20" s="417"/>
      <c r="H20" s="416"/>
      <c r="I20" s="418"/>
      <c r="J20" s="416"/>
      <c r="K20" s="418"/>
      <c r="L20" s="416"/>
      <c r="M20" s="419"/>
      <c r="N20" s="1031"/>
      <c r="O20" s="1031"/>
      <c r="P20" s="1031"/>
      <c r="Q20" s="1031"/>
      <c r="R20" s="1031"/>
      <c r="S20" s="1031"/>
      <c r="T20" s="1031"/>
      <c r="U20" s="1031"/>
      <c r="V20" s="1031"/>
      <c r="W20" s="1031"/>
      <c r="X20" s="1031"/>
      <c r="Y20" s="1031"/>
      <c r="Z20" s="1031"/>
      <c r="AA20" s="290"/>
      <c r="AB20" s="654"/>
      <c r="AC20" s="659" t="s">
        <v>251</v>
      </c>
      <c r="AD20" s="203" t="s">
        <v>244</v>
      </c>
      <c r="AE20" s="549" t="s">
        <v>239</v>
      </c>
      <c r="AF20" s="1036"/>
      <c r="AG20" s="1037"/>
      <c r="AH20" s="1036"/>
      <c r="AI20" s="1038"/>
      <c r="AJ20" s="1036"/>
      <c r="AK20" s="1038"/>
      <c r="AL20" s="1036"/>
      <c r="AM20" s="1039"/>
    </row>
    <row r="21" spans="1:39" ht="31.5" x14ac:dyDescent="0.15">
      <c r="A21" s="290"/>
      <c r="B21" s="660"/>
      <c r="C21" s="661" t="s">
        <v>252</v>
      </c>
      <c r="D21" s="618" t="s">
        <v>246</v>
      </c>
      <c r="E21" s="547" t="s">
        <v>239</v>
      </c>
      <c r="F21" s="416"/>
      <c r="G21" s="417"/>
      <c r="H21" s="416"/>
      <c r="I21" s="418"/>
      <c r="J21" s="416"/>
      <c r="K21" s="418"/>
      <c r="L21" s="416"/>
      <c r="M21" s="419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290"/>
      <c r="AB21" s="660"/>
      <c r="AC21" s="661" t="s">
        <v>252</v>
      </c>
      <c r="AD21" s="620" t="s">
        <v>247</v>
      </c>
      <c r="AE21" s="547" t="s">
        <v>239</v>
      </c>
      <c r="AF21" s="1036"/>
      <c r="AG21" s="1037"/>
      <c r="AH21" s="1036"/>
      <c r="AI21" s="1038"/>
      <c r="AJ21" s="1036"/>
      <c r="AK21" s="1038"/>
      <c r="AL21" s="1036"/>
      <c r="AM21" s="1039"/>
    </row>
    <row r="22" spans="1:39" ht="30" x14ac:dyDescent="0.15">
      <c r="A22" s="286" t="s">
        <v>48</v>
      </c>
      <c r="B22" s="433" t="s">
        <v>253</v>
      </c>
      <c r="C22" s="287"/>
      <c r="D22" s="288" t="s">
        <v>254</v>
      </c>
      <c r="E22" s="550" t="s">
        <v>239</v>
      </c>
      <c r="F22" s="425"/>
      <c r="G22" s="409"/>
      <c r="H22" s="408"/>
      <c r="I22" s="410"/>
      <c r="J22" s="408"/>
      <c r="K22" s="410"/>
      <c r="L22" s="408"/>
      <c r="M22" s="411"/>
      <c r="N22" s="1031"/>
      <c r="O22" s="1031"/>
      <c r="P22" s="1031"/>
      <c r="Q22" s="1031"/>
      <c r="R22" s="1031"/>
      <c r="S22" s="1031"/>
      <c r="T22" s="1031"/>
      <c r="U22" s="1031"/>
      <c r="V22" s="1031"/>
      <c r="W22" s="1031"/>
      <c r="X22" s="1031"/>
      <c r="Y22" s="1031"/>
      <c r="Z22" s="1031"/>
      <c r="AA22" s="286" t="s">
        <v>48</v>
      </c>
      <c r="AB22" s="433" t="s">
        <v>253</v>
      </c>
      <c r="AC22" s="287"/>
      <c r="AD22" s="552" t="str">
        <f>D22</f>
        <v>Деловой круглый лес, лиственные породы</v>
      </c>
      <c r="AE22" s="550" t="s">
        <v>239</v>
      </c>
      <c r="AF22" s="1032" t="str">
        <f>IF(F22='СВ2 | Первич. | Торговля'!E17,"","Данные не равны CB2")</f>
        <v>Данные не равны CB2</v>
      </c>
      <c r="AG22" s="1033" t="str">
        <f>IF(G22='СВ2 | Первич. | Торговля'!F17,"","Данные не равны CB2")</f>
        <v>Данные не равны CB2</v>
      </c>
      <c r="AH22" s="1032" t="str">
        <f>IF(H22='СВ2 | Первич. | Торговля'!G17,"","Данные не равны CB2")</f>
        <v>Данные не равны CB2</v>
      </c>
      <c r="AI22" s="1034" t="str">
        <f>IF(I22='СВ2 | Первич. | Торговля'!H17,"","Данные не равны CB2")</f>
        <v>Данные не равны CB2</v>
      </c>
      <c r="AJ22" s="1032" t="str">
        <f>IF(J22='СВ2 | Первич. | Торговля'!I17,"","Данные не равны CB2")</f>
        <v>Данные не равны CB2</v>
      </c>
      <c r="AK22" s="1034" t="str">
        <f>IF(K22='СВ2 | Первич. | Торговля'!J17,"","Данные не равны CB2")</f>
        <v>Данные не равны CB2</v>
      </c>
      <c r="AL22" s="1032" t="str">
        <f>IF(L22='СВ2 | Первич. | Торговля'!K17,"","Данные не равны CB2")</f>
        <v>Данные не равны CB2</v>
      </c>
      <c r="AM22" s="1035" t="str">
        <f>IF(M22='СВ2 | Первич. | Торговля'!L17,"","Данные не равны CB2")</f>
        <v>Данные не равны CB2</v>
      </c>
    </row>
    <row r="23" spans="1:39" ht="16.5" x14ac:dyDescent="0.15">
      <c r="A23" s="290"/>
      <c r="B23" s="662">
        <v>4403.91</v>
      </c>
      <c r="C23" s="658"/>
      <c r="D23" s="294" t="s">
        <v>255</v>
      </c>
      <c r="E23" s="546" t="s">
        <v>239</v>
      </c>
      <c r="F23" s="422"/>
      <c r="G23" s="421"/>
      <c r="H23" s="422"/>
      <c r="I23" s="423"/>
      <c r="J23" s="422"/>
      <c r="K23" s="423"/>
      <c r="L23" s="422"/>
      <c r="M23" s="424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290"/>
      <c r="AB23" s="662">
        <v>4403.91</v>
      </c>
      <c r="AC23" s="658"/>
      <c r="AD23" s="203" t="s">
        <v>256</v>
      </c>
      <c r="AE23" s="546" t="s">
        <v>239</v>
      </c>
      <c r="AF23" s="1032"/>
      <c r="AG23" s="1037"/>
      <c r="AH23" s="1036"/>
      <c r="AI23" s="1038"/>
      <c r="AJ23" s="1036"/>
      <c r="AK23" s="1038"/>
      <c r="AL23" s="1036"/>
      <c r="AM23" s="1039"/>
    </row>
    <row r="24" spans="1:39" ht="16.5" x14ac:dyDescent="0.15">
      <c r="A24" s="290"/>
      <c r="B24" s="662" t="s">
        <v>257</v>
      </c>
      <c r="C24" s="658"/>
      <c r="D24" s="296" t="s">
        <v>258</v>
      </c>
      <c r="E24" s="546" t="s">
        <v>239</v>
      </c>
      <c r="F24" s="412"/>
      <c r="G24" s="413"/>
      <c r="H24" s="412"/>
      <c r="I24" s="414"/>
      <c r="J24" s="412"/>
      <c r="K24" s="414"/>
      <c r="L24" s="412"/>
      <c r="M24" s="415"/>
      <c r="N24" s="1040"/>
      <c r="O24" s="1040"/>
      <c r="P24" s="1040"/>
      <c r="Q24" s="1040"/>
      <c r="R24" s="1040"/>
      <c r="S24" s="1040"/>
      <c r="T24" s="1040"/>
      <c r="U24" s="1040"/>
      <c r="V24" s="1040"/>
      <c r="W24" s="1040"/>
      <c r="X24" s="1040"/>
      <c r="Y24" s="1040"/>
      <c r="Z24" s="1040"/>
      <c r="AA24" s="290"/>
      <c r="AB24" s="662" t="s">
        <v>257</v>
      </c>
      <c r="AC24" s="658"/>
      <c r="AD24" s="203" t="s">
        <v>259</v>
      </c>
      <c r="AE24" s="546" t="s">
        <v>239</v>
      </c>
      <c r="AF24" s="1032"/>
      <c r="AG24" s="1033"/>
      <c r="AH24" s="1032"/>
      <c r="AI24" s="1034"/>
      <c r="AJ24" s="1032"/>
      <c r="AK24" s="1034"/>
      <c r="AL24" s="1032"/>
      <c r="AM24" s="1035"/>
    </row>
    <row r="25" spans="1:39" ht="16.5" x14ac:dyDescent="0.15">
      <c r="A25" s="290"/>
      <c r="B25" s="657" t="s">
        <v>260</v>
      </c>
      <c r="C25" s="658"/>
      <c r="D25" s="293" t="s">
        <v>261</v>
      </c>
      <c r="E25" s="546" t="s">
        <v>239</v>
      </c>
      <c r="F25" s="422"/>
      <c r="G25" s="421"/>
      <c r="H25" s="422"/>
      <c r="I25" s="423"/>
      <c r="J25" s="422"/>
      <c r="K25" s="423"/>
      <c r="L25" s="422"/>
      <c r="M25" s="424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1031"/>
      <c r="Y25" s="1031"/>
      <c r="Z25" s="1031"/>
      <c r="AA25" s="290"/>
      <c r="AB25" s="657" t="s">
        <v>260</v>
      </c>
      <c r="AC25" s="658"/>
      <c r="AD25" s="203" t="s">
        <v>262</v>
      </c>
      <c r="AE25" s="546" t="s">
        <v>239</v>
      </c>
      <c r="AF25" s="1032" t="str">
        <f t="shared" ref="AF25:AM25" si="2">IF(AND(ISNUMBER(F25),ISNUMBER(F26),ISNUMBER(F27)),IF((F26+F27)&gt;=F25,"subitems as large as total",""),"неполные данные")</f>
        <v>неполные данные</v>
      </c>
      <c r="AG25" s="1037" t="str">
        <f t="shared" si="2"/>
        <v>неполные данные</v>
      </c>
      <c r="AH25" s="1036" t="str">
        <f t="shared" si="2"/>
        <v>неполные данные</v>
      </c>
      <c r="AI25" s="1038" t="str">
        <f t="shared" si="2"/>
        <v>неполные данные</v>
      </c>
      <c r="AJ25" s="1036" t="str">
        <f t="shared" si="2"/>
        <v>неполные данные</v>
      </c>
      <c r="AK25" s="1038" t="str">
        <f t="shared" si="2"/>
        <v>неполные данные</v>
      </c>
      <c r="AL25" s="1036" t="str">
        <f t="shared" si="2"/>
        <v>неполные данные</v>
      </c>
      <c r="AM25" s="1039" t="str">
        <f t="shared" si="2"/>
        <v>неполные данные</v>
      </c>
    </row>
    <row r="26" spans="1:39" ht="16.5" x14ac:dyDescent="0.15">
      <c r="A26" s="290"/>
      <c r="B26" s="654"/>
      <c r="C26" s="652" t="s">
        <v>263</v>
      </c>
      <c r="D26" s="295" t="s">
        <v>244</v>
      </c>
      <c r="E26" s="546" t="s">
        <v>239</v>
      </c>
      <c r="F26" s="416"/>
      <c r="G26" s="417"/>
      <c r="H26" s="416"/>
      <c r="I26" s="418"/>
      <c r="J26" s="416"/>
      <c r="K26" s="418"/>
      <c r="L26" s="416"/>
      <c r="M26" s="419"/>
      <c r="N26" s="1031"/>
      <c r="O26" s="1031"/>
      <c r="P26" s="1031"/>
      <c r="Q26" s="1031"/>
      <c r="R26" s="1031"/>
      <c r="S26" s="1031"/>
      <c r="T26" s="1031"/>
      <c r="U26" s="1031"/>
      <c r="V26" s="1031"/>
      <c r="W26" s="1031"/>
      <c r="X26" s="1031"/>
      <c r="Y26" s="1031"/>
      <c r="Z26" s="1031"/>
      <c r="AA26" s="290"/>
      <c r="AB26" s="654"/>
      <c r="AC26" s="652" t="s">
        <v>263</v>
      </c>
      <c r="AD26" s="1041" t="s">
        <v>264</v>
      </c>
      <c r="AE26" s="546" t="s">
        <v>239</v>
      </c>
      <c r="AF26" s="1036"/>
      <c r="AG26" s="1037"/>
      <c r="AH26" s="1036"/>
      <c r="AI26" s="1038"/>
      <c r="AJ26" s="1036"/>
      <c r="AK26" s="1038"/>
      <c r="AL26" s="1036"/>
      <c r="AM26" s="1039"/>
    </row>
    <row r="27" spans="1:39" ht="31.5" x14ac:dyDescent="0.15">
      <c r="A27" s="290"/>
      <c r="B27" s="653"/>
      <c r="C27" s="663" t="s">
        <v>265</v>
      </c>
      <c r="D27" s="619" t="s">
        <v>246</v>
      </c>
      <c r="E27" s="547" t="s">
        <v>239</v>
      </c>
      <c r="F27" s="416"/>
      <c r="G27" s="417"/>
      <c r="H27" s="416"/>
      <c r="I27" s="418"/>
      <c r="J27" s="416"/>
      <c r="K27" s="418"/>
      <c r="L27" s="416"/>
      <c r="M27" s="419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290"/>
      <c r="AB27" s="653"/>
      <c r="AC27" s="663" t="s">
        <v>265</v>
      </c>
      <c r="AD27" s="1042" t="s">
        <v>246</v>
      </c>
      <c r="AE27" s="547" t="s">
        <v>239</v>
      </c>
      <c r="AF27" s="1036"/>
      <c r="AG27" s="1037"/>
      <c r="AH27" s="1036"/>
      <c r="AI27" s="1038"/>
      <c r="AJ27" s="1036"/>
      <c r="AK27" s="1038"/>
      <c r="AL27" s="1036"/>
      <c r="AM27" s="1039"/>
    </row>
    <row r="28" spans="1:39" ht="16.5" x14ac:dyDescent="0.15">
      <c r="A28" s="290"/>
      <c r="B28" s="664">
        <v>4403.97</v>
      </c>
      <c r="C28" s="652"/>
      <c r="D28" s="296" t="s">
        <v>266</v>
      </c>
      <c r="E28" s="547" t="s">
        <v>239</v>
      </c>
      <c r="F28" s="426"/>
      <c r="G28" s="427"/>
      <c r="H28" s="426"/>
      <c r="I28" s="428"/>
      <c r="J28" s="426"/>
      <c r="K28" s="428"/>
      <c r="L28" s="426"/>
      <c r="M28" s="429"/>
      <c r="N28" s="1031"/>
      <c r="O28" s="1031"/>
      <c r="P28" s="1031"/>
      <c r="Q28" s="1031"/>
      <c r="R28" s="1031"/>
      <c r="S28" s="1031"/>
      <c r="T28" s="1031"/>
      <c r="U28" s="1031"/>
      <c r="V28" s="1031"/>
      <c r="W28" s="1031"/>
      <c r="X28" s="1031"/>
      <c r="Y28" s="1031"/>
      <c r="Z28" s="1031"/>
      <c r="AA28" s="290"/>
      <c r="AB28" s="664">
        <v>4403.97</v>
      </c>
      <c r="AC28" s="652"/>
      <c r="AD28" s="208" t="s">
        <v>267</v>
      </c>
      <c r="AE28" s="547" t="s">
        <v>239</v>
      </c>
      <c r="AF28" s="1036"/>
      <c r="AG28" s="1037"/>
      <c r="AH28" s="1036"/>
      <c r="AI28" s="1038"/>
      <c r="AJ28" s="1036"/>
      <c r="AK28" s="1038"/>
      <c r="AL28" s="1036"/>
      <c r="AM28" s="1039"/>
    </row>
    <row r="29" spans="1:39" ht="16.5" x14ac:dyDescent="0.15">
      <c r="A29" s="297"/>
      <c r="B29" s="665">
        <v>4403.9799999999996</v>
      </c>
      <c r="C29" s="652"/>
      <c r="D29" s="296" t="s">
        <v>268</v>
      </c>
      <c r="E29" s="547" t="s">
        <v>239</v>
      </c>
      <c r="F29" s="426"/>
      <c r="G29" s="427"/>
      <c r="H29" s="426"/>
      <c r="I29" s="428"/>
      <c r="J29" s="426"/>
      <c r="K29" s="428"/>
      <c r="L29" s="426"/>
      <c r="M29" s="429"/>
      <c r="N29" s="1031"/>
      <c r="O29" s="1031"/>
      <c r="P29" s="1031"/>
      <c r="Q29" s="1031"/>
      <c r="R29" s="1031"/>
      <c r="S29" s="1031"/>
      <c r="T29" s="1031"/>
      <c r="U29" s="1031"/>
      <c r="V29" s="1031"/>
      <c r="W29" s="1031"/>
      <c r="X29" s="1031"/>
      <c r="Y29" s="1031"/>
      <c r="Z29" s="1031"/>
      <c r="AA29" s="297"/>
      <c r="AB29" s="665">
        <v>4403.9799999999996</v>
      </c>
      <c r="AC29" s="652"/>
      <c r="AD29" s="204" t="s">
        <v>269</v>
      </c>
      <c r="AE29" s="547" t="s">
        <v>239</v>
      </c>
      <c r="AF29" s="1036"/>
      <c r="AG29" s="1037"/>
      <c r="AH29" s="1036"/>
      <c r="AI29" s="1038"/>
      <c r="AJ29" s="1036"/>
      <c r="AK29" s="1038"/>
      <c r="AL29" s="1036"/>
      <c r="AM29" s="1039"/>
    </row>
    <row r="30" spans="1:39" ht="16.5" x14ac:dyDescent="0.15">
      <c r="A30" s="434" t="s">
        <v>93</v>
      </c>
      <c r="B30" s="435" t="s">
        <v>270</v>
      </c>
      <c r="C30" s="298"/>
      <c r="D30" s="299" t="s">
        <v>271</v>
      </c>
      <c r="E30" s="289" t="s">
        <v>272</v>
      </c>
      <c r="F30" s="408"/>
      <c r="G30" s="410"/>
      <c r="H30" s="408"/>
      <c r="I30" s="410"/>
      <c r="J30" s="408"/>
      <c r="K30" s="410"/>
      <c r="L30" s="408"/>
      <c r="M30" s="411"/>
      <c r="N30" s="1031"/>
      <c r="O30" s="1031"/>
      <c r="P30" s="1031"/>
      <c r="Q30" s="1031"/>
      <c r="R30" s="1031"/>
      <c r="S30" s="1031"/>
      <c r="T30" s="1031"/>
      <c r="U30" s="1031"/>
      <c r="V30" s="1031"/>
      <c r="W30" s="1031"/>
      <c r="X30" s="1031"/>
      <c r="Y30" s="1031"/>
      <c r="Z30" s="1031"/>
      <c r="AA30" s="434" t="s">
        <v>93</v>
      </c>
      <c r="AB30" s="435" t="s">
        <v>270</v>
      </c>
      <c r="AC30" s="298"/>
      <c r="AD30" s="551" t="s">
        <v>271</v>
      </c>
      <c r="AE30" s="289" t="s">
        <v>272</v>
      </c>
      <c r="AF30" s="1032" t="str">
        <f>IF(F30='СВ2 | Первич. | Торговля'!E28,"","Данные не равны CB2")</f>
        <v>Данные не равны CB2</v>
      </c>
      <c r="AG30" s="1034" t="str">
        <f>IF(G30='СВ2 | Первич. | Торговля'!F28,"","Данные не равны CB2")</f>
        <v>Данные не равны CB2</v>
      </c>
      <c r="AH30" s="1032" t="str">
        <f>IF(H30='СВ2 | Первич. | Торговля'!G28,"","Данные не равны CB2")</f>
        <v>Данные не равны CB2</v>
      </c>
      <c r="AI30" s="1034" t="str">
        <f>IF(I30='СВ2 | Первич. | Торговля'!H28,"","Данные не равны CB2")</f>
        <v>Данные не равны CB2</v>
      </c>
      <c r="AJ30" s="1032" t="str">
        <f>IF(J30='СВ2 | Первич. | Торговля'!I28,"","Данные не равны CB2")</f>
        <v>Данные не равны CB2</v>
      </c>
      <c r="AK30" s="1034" t="str">
        <f>IF(K30='СВ2 | Первич. | Торговля'!J28,"","Данные не равны CB2")</f>
        <v>Данные не равны CB2</v>
      </c>
      <c r="AL30" s="1032" t="str">
        <f>IF(L30='СВ2 | Первич. | Торговля'!K28,"","Данные не равны CB2")</f>
        <v>Данные не равны CB2</v>
      </c>
      <c r="AM30" s="1035" t="str">
        <f>IF(M30='СВ2 | Первич. | Торговля'!L28,"","Данные не равны CB2")</f>
        <v>Данные не равны CB2</v>
      </c>
    </row>
    <row r="31" spans="1:39" ht="16.5" x14ac:dyDescent="0.15">
      <c r="A31" s="290"/>
      <c r="B31" s="659">
        <v>4407.12</v>
      </c>
      <c r="C31" s="654"/>
      <c r="D31" s="293" t="s">
        <v>273</v>
      </c>
      <c r="E31" s="292" t="s">
        <v>272</v>
      </c>
      <c r="F31" s="422"/>
      <c r="G31" s="423"/>
      <c r="H31" s="422"/>
      <c r="I31" s="423"/>
      <c r="J31" s="422"/>
      <c r="K31" s="423"/>
      <c r="L31" s="422"/>
      <c r="M31" s="424"/>
      <c r="N31" s="1031"/>
      <c r="O31" s="1031"/>
      <c r="P31" s="1031"/>
      <c r="Q31" s="1031"/>
      <c r="R31" s="1031"/>
      <c r="S31" s="1031"/>
      <c r="T31" s="1031"/>
      <c r="U31" s="1031"/>
      <c r="V31" s="1031"/>
      <c r="W31" s="1031"/>
      <c r="X31" s="1031"/>
      <c r="Y31" s="1031"/>
      <c r="Z31" s="1031"/>
      <c r="AA31" s="290"/>
      <c r="AB31" s="659">
        <v>4407.12</v>
      </c>
      <c r="AC31" s="654"/>
      <c r="AD31" s="203" t="s">
        <v>274</v>
      </c>
      <c r="AE31" s="292" t="s">
        <v>272</v>
      </c>
      <c r="AF31" s="1036"/>
      <c r="AG31" s="1038"/>
      <c r="AH31" s="1036"/>
      <c r="AI31" s="1038"/>
      <c r="AJ31" s="1036"/>
      <c r="AK31" s="1038"/>
      <c r="AL31" s="1036"/>
      <c r="AM31" s="1039"/>
    </row>
    <row r="32" spans="1:39" ht="16.5" x14ac:dyDescent="0.15">
      <c r="A32" s="290"/>
      <c r="B32" s="659">
        <v>4407.1099999999997</v>
      </c>
      <c r="C32" s="653"/>
      <c r="D32" s="293" t="s">
        <v>275</v>
      </c>
      <c r="E32" s="300" t="s">
        <v>272</v>
      </c>
      <c r="F32" s="412"/>
      <c r="G32" s="414"/>
      <c r="H32" s="412"/>
      <c r="I32" s="414"/>
      <c r="J32" s="412"/>
      <c r="K32" s="414"/>
      <c r="L32" s="412"/>
      <c r="M32" s="415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290"/>
      <c r="AB32" s="659">
        <v>4407.1099999999997</v>
      </c>
      <c r="AC32" s="653"/>
      <c r="AD32" s="203" t="s">
        <v>276</v>
      </c>
      <c r="AE32" s="300" t="s">
        <v>272</v>
      </c>
      <c r="AF32" s="1032"/>
      <c r="AG32" s="1034"/>
      <c r="AH32" s="1032"/>
      <c r="AI32" s="1034"/>
      <c r="AJ32" s="1032"/>
      <c r="AK32" s="1034"/>
      <c r="AL32" s="1032"/>
      <c r="AM32" s="1035"/>
    </row>
    <row r="33" spans="1:39" ht="55.5" customHeight="1" x14ac:dyDescent="0.15">
      <c r="A33" s="286" t="s">
        <v>94</v>
      </c>
      <c r="B33" s="328" t="s">
        <v>277</v>
      </c>
      <c r="C33" s="301"/>
      <c r="D33" s="288" t="s">
        <v>278</v>
      </c>
      <c r="E33" s="289" t="s">
        <v>272</v>
      </c>
      <c r="F33" s="408"/>
      <c r="G33" s="410"/>
      <c r="H33" s="408"/>
      <c r="I33" s="410"/>
      <c r="J33" s="408"/>
      <c r="K33" s="410"/>
      <c r="L33" s="408"/>
      <c r="M33" s="411"/>
      <c r="N33" s="1031"/>
      <c r="O33" s="1031"/>
      <c r="P33" s="1031"/>
      <c r="Q33" s="1031"/>
      <c r="R33" s="1031"/>
      <c r="S33" s="1031"/>
      <c r="T33" s="1031"/>
      <c r="U33" s="1031"/>
      <c r="V33" s="1031"/>
      <c r="W33" s="1031"/>
      <c r="X33" s="1031"/>
      <c r="Y33" s="1031"/>
      <c r="Z33" s="1031"/>
      <c r="AA33" s="286" t="s">
        <v>94</v>
      </c>
      <c r="AB33" s="328" t="s">
        <v>277</v>
      </c>
      <c r="AC33" s="301"/>
      <c r="AD33" s="552" t="s">
        <v>278</v>
      </c>
      <c r="AE33" s="289" t="s">
        <v>272</v>
      </c>
      <c r="AF33" s="1032" t="str">
        <f>IF(F33='СВ2 | Первич. | Торговля'!E29,"","Данные не равны CB2")</f>
        <v>Данные не равны CB2</v>
      </c>
      <c r="AG33" s="1034" t="str">
        <f>IF(G33='СВ2 | Первич. | Торговля'!F29,"","Данные не равны CB2")</f>
        <v>Данные не равны CB2</v>
      </c>
      <c r="AH33" s="1032" t="str">
        <f>IF(H33='СВ2 | Первич. | Торговля'!G29,"","Данные не равны CB2")</f>
        <v>Данные не равны CB2</v>
      </c>
      <c r="AI33" s="1034" t="str">
        <f>IF(I33='СВ2 | Первич. | Торговля'!H29,"","Данные не равны CB2")</f>
        <v>Данные не равны CB2</v>
      </c>
      <c r="AJ33" s="1032" t="str">
        <f>IF(J33='СВ2 | Первич. | Торговля'!I29,"","Данные не равны CB2")</f>
        <v>Данные не равны CB2</v>
      </c>
      <c r="AK33" s="1034" t="str">
        <f>IF(K33='СВ2 | Первич. | Торговля'!J29,"","Данные не равны CB2")</f>
        <v>Данные не равны CB2</v>
      </c>
      <c r="AL33" s="1032" t="str">
        <f>IF(L33='СВ2 | Первич. | Торговля'!K29,"","Данные не равны CB2")</f>
        <v>Данные не равны CB2</v>
      </c>
      <c r="AM33" s="1035" t="str">
        <f>IF(M33='СВ2 | Первич. | Торговля'!L29,"","Данные не равны CB2")</f>
        <v>Данные не равны CB2</v>
      </c>
    </row>
    <row r="34" spans="1:39" ht="16.5" x14ac:dyDescent="0.15">
      <c r="A34" s="290"/>
      <c r="B34" s="659">
        <v>4407.91</v>
      </c>
      <c r="C34" s="654"/>
      <c r="D34" s="293" t="s">
        <v>279</v>
      </c>
      <c r="E34" s="292" t="s">
        <v>272</v>
      </c>
      <c r="F34" s="412"/>
      <c r="G34" s="414"/>
      <c r="H34" s="412"/>
      <c r="I34" s="414"/>
      <c r="J34" s="412"/>
      <c r="K34" s="414"/>
      <c r="L34" s="412"/>
      <c r="M34" s="415"/>
      <c r="N34" s="1031"/>
      <c r="O34" s="1031"/>
      <c r="P34" s="1031"/>
      <c r="Q34" s="1031"/>
      <c r="R34" s="1031"/>
      <c r="S34" s="1031"/>
      <c r="T34" s="1031"/>
      <c r="U34" s="1031"/>
      <c r="V34" s="1031"/>
      <c r="W34" s="1031"/>
      <c r="X34" s="1031"/>
      <c r="Y34" s="1031"/>
      <c r="Z34" s="1031"/>
      <c r="AA34" s="290"/>
      <c r="AB34" s="659">
        <v>4407.91</v>
      </c>
      <c r="AC34" s="654"/>
      <c r="AD34" s="203" t="s">
        <v>256</v>
      </c>
      <c r="AE34" s="292" t="s">
        <v>272</v>
      </c>
      <c r="AF34" s="1032"/>
      <c r="AG34" s="1034"/>
      <c r="AH34" s="1032"/>
      <c r="AI34" s="1034"/>
      <c r="AJ34" s="1032"/>
      <c r="AK34" s="1034"/>
      <c r="AL34" s="1032"/>
      <c r="AM34" s="1035"/>
    </row>
    <row r="35" spans="1:39" ht="16.5" x14ac:dyDescent="0.15">
      <c r="A35" s="290"/>
      <c r="B35" s="659">
        <v>4407.92</v>
      </c>
      <c r="C35" s="654"/>
      <c r="D35" s="293" t="s">
        <v>280</v>
      </c>
      <c r="E35" s="292" t="s">
        <v>272</v>
      </c>
      <c r="F35" s="412"/>
      <c r="G35" s="414"/>
      <c r="H35" s="412"/>
      <c r="I35" s="414"/>
      <c r="J35" s="412"/>
      <c r="K35" s="414"/>
      <c r="L35" s="412"/>
      <c r="M35" s="415"/>
      <c r="N35" s="1031"/>
      <c r="O35" s="1031"/>
      <c r="P35" s="1031"/>
      <c r="Q35" s="1031"/>
      <c r="R35" s="1031"/>
      <c r="S35" s="1031"/>
      <c r="T35" s="1031"/>
      <c r="U35" s="1031"/>
      <c r="V35" s="1031"/>
      <c r="W35" s="1031"/>
      <c r="X35" s="1031"/>
      <c r="Y35" s="1031"/>
      <c r="Z35" s="1031"/>
      <c r="AA35" s="290"/>
      <c r="AB35" s="659">
        <v>4407.92</v>
      </c>
      <c r="AC35" s="654"/>
      <c r="AD35" s="203" t="s">
        <v>259</v>
      </c>
      <c r="AE35" s="292" t="s">
        <v>272</v>
      </c>
      <c r="AF35" s="1032"/>
      <c r="AG35" s="1034"/>
      <c r="AH35" s="1032"/>
      <c r="AI35" s="1034"/>
      <c r="AJ35" s="1032"/>
      <c r="AK35" s="1034"/>
      <c r="AL35" s="1032"/>
      <c r="AM35" s="1035"/>
    </row>
    <row r="36" spans="1:39" ht="16.5" x14ac:dyDescent="0.15">
      <c r="A36" s="290"/>
      <c r="B36" s="659">
        <v>4407.93</v>
      </c>
      <c r="C36" s="654"/>
      <c r="D36" s="293" t="s">
        <v>281</v>
      </c>
      <c r="E36" s="292" t="s">
        <v>272</v>
      </c>
      <c r="F36" s="412"/>
      <c r="G36" s="414"/>
      <c r="H36" s="412"/>
      <c r="I36" s="414"/>
      <c r="J36" s="412"/>
      <c r="K36" s="414"/>
      <c r="L36" s="412"/>
      <c r="M36" s="415"/>
      <c r="N36" s="1031"/>
      <c r="O36" s="1031"/>
      <c r="P36" s="1031"/>
      <c r="Q36" s="1031"/>
      <c r="R36" s="1031"/>
      <c r="S36" s="1031"/>
      <c r="T36" s="1031"/>
      <c r="U36" s="1031"/>
      <c r="V36" s="1031"/>
      <c r="W36" s="1031"/>
      <c r="X36" s="1031"/>
      <c r="Y36" s="1031"/>
      <c r="Z36" s="1031"/>
      <c r="AA36" s="290"/>
      <c r="AB36" s="659">
        <v>4407.93</v>
      </c>
      <c r="AC36" s="654"/>
      <c r="AD36" s="203" t="s">
        <v>282</v>
      </c>
      <c r="AE36" s="292" t="s">
        <v>272</v>
      </c>
      <c r="AF36" s="1032"/>
      <c r="AG36" s="1034"/>
      <c r="AH36" s="1032"/>
      <c r="AI36" s="1034"/>
      <c r="AJ36" s="1032"/>
      <c r="AK36" s="1034"/>
      <c r="AL36" s="1032"/>
      <c r="AM36" s="1035"/>
    </row>
    <row r="37" spans="1:39" ht="16.5" x14ac:dyDescent="0.15">
      <c r="A37" s="290"/>
      <c r="B37" s="659">
        <v>4407.9399999999996</v>
      </c>
      <c r="C37" s="654"/>
      <c r="D37" s="293" t="s">
        <v>283</v>
      </c>
      <c r="E37" s="292" t="s">
        <v>272</v>
      </c>
      <c r="F37" s="412"/>
      <c r="G37" s="414"/>
      <c r="H37" s="412"/>
      <c r="I37" s="414"/>
      <c r="J37" s="412"/>
      <c r="K37" s="414"/>
      <c r="L37" s="412"/>
      <c r="M37" s="415"/>
      <c r="N37" s="1031"/>
      <c r="O37" s="1031"/>
      <c r="P37" s="1031"/>
      <c r="Q37" s="1031"/>
      <c r="R37" s="1031"/>
      <c r="S37" s="1031"/>
      <c r="T37" s="1031"/>
      <c r="U37" s="1031"/>
      <c r="V37" s="1031"/>
      <c r="W37" s="1031"/>
      <c r="X37" s="1031"/>
      <c r="Y37" s="1031"/>
      <c r="Z37" s="1031"/>
      <c r="AA37" s="290"/>
      <c r="AB37" s="659">
        <v>4407.9399999999996</v>
      </c>
      <c r="AC37" s="654"/>
      <c r="AD37" s="203" t="s">
        <v>284</v>
      </c>
      <c r="AE37" s="292" t="s">
        <v>272</v>
      </c>
      <c r="AF37" s="1032"/>
      <c r="AG37" s="1034"/>
      <c r="AH37" s="1032"/>
      <c r="AI37" s="1034"/>
      <c r="AJ37" s="1032"/>
      <c r="AK37" s="1034"/>
      <c r="AL37" s="1032"/>
      <c r="AM37" s="1035"/>
    </row>
    <row r="38" spans="1:39" ht="16.5" x14ac:dyDescent="0.15">
      <c r="A38" s="290"/>
      <c r="B38" s="659">
        <v>4407.95</v>
      </c>
      <c r="C38" s="654"/>
      <c r="D38" s="293" t="s">
        <v>285</v>
      </c>
      <c r="E38" s="292" t="s">
        <v>272</v>
      </c>
      <c r="F38" s="412"/>
      <c r="G38" s="414"/>
      <c r="H38" s="412"/>
      <c r="I38" s="414"/>
      <c r="J38" s="412"/>
      <c r="K38" s="414"/>
      <c r="L38" s="412"/>
      <c r="M38" s="415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290"/>
      <c r="AB38" s="659">
        <v>4407.95</v>
      </c>
      <c r="AC38" s="654"/>
      <c r="AD38" s="203" t="s">
        <v>286</v>
      </c>
      <c r="AE38" s="292" t="s">
        <v>272</v>
      </c>
      <c r="AF38" s="1032"/>
      <c r="AG38" s="1034"/>
      <c r="AH38" s="1032"/>
      <c r="AI38" s="1034"/>
      <c r="AJ38" s="1032"/>
      <c r="AK38" s="1034"/>
      <c r="AL38" s="1032"/>
      <c r="AM38" s="1035"/>
    </row>
    <row r="39" spans="1:39" ht="16.5" x14ac:dyDescent="0.15">
      <c r="A39" s="290"/>
      <c r="B39" s="659">
        <v>4407.97</v>
      </c>
      <c r="C39" s="654"/>
      <c r="D39" s="302" t="s">
        <v>287</v>
      </c>
      <c r="E39" s="292" t="s">
        <v>272</v>
      </c>
      <c r="F39" s="422"/>
      <c r="G39" s="423"/>
      <c r="H39" s="422"/>
      <c r="I39" s="423"/>
      <c r="J39" s="422"/>
      <c r="K39" s="423"/>
      <c r="L39" s="422"/>
      <c r="M39" s="424"/>
      <c r="N39" s="1031"/>
      <c r="O39" s="1031"/>
      <c r="P39" s="1031"/>
      <c r="Q39" s="1031"/>
      <c r="R39" s="1031"/>
      <c r="S39" s="1031"/>
      <c r="T39" s="1031"/>
      <c r="U39" s="1031"/>
      <c r="V39" s="1031"/>
      <c r="W39" s="1031"/>
      <c r="X39" s="1031"/>
      <c r="Y39" s="1031"/>
      <c r="Z39" s="1031"/>
      <c r="AA39" s="290"/>
      <c r="AB39" s="659">
        <v>4407.97</v>
      </c>
      <c r="AC39" s="654"/>
      <c r="AD39" s="208" t="s">
        <v>267</v>
      </c>
      <c r="AE39" s="292" t="s">
        <v>272</v>
      </c>
      <c r="AF39" s="1036"/>
      <c r="AG39" s="1038"/>
      <c r="AH39" s="1036"/>
      <c r="AI39" s="1038"/>
      <c r="AJ39" s="1036"/>
      <c r="AK39" s="1038"/>
      <c r="AL39" s="1036"/>
      <c r="AM39" s="1039"/>
    </row>
    <row r="40" spans="1:39" ht="17.25" thickBot="1" x14ac:dyDescent="0.2">
      <c r="A40" s="303"/>
      <c r="B40" s="666">
        <v>4407.96</v>
      </c>
      <c r="C40" s="655"/>
      <c r="D40" s="304" t="s">
        <v>288</v>
      </c>
      <c r="E40" s="305" t="s">
        <v>272</v>
      </c>
      <c r="F40" s="430"/>
      <c r="G40" s="431"/>
      <c r="H40" s="430"/>
      <c r="I40" s="431"/>
      <c r="J40" s="430"/>
      <c r="K40" s="431"/>
      <c r="L40" s="430"/>
      <c r="M40" s="432"/>
      <c r="N40" s="1031"/>
      <c r="O40" s="1031"/>
      <c r="P40" s="1031"/>
      <c r="Q40" s="1031"/>
      <c r="R40" s="1031"/>
      <c r="S40" s="1031"/>
      <c r="T40" s="1031"/>
      <c r="U40" s="1031"/>
      <c r="V40" s="1031"/>
      <c r="W40" s="1031"/>
      <c r="X40" s="1031"/>
      <c r="Y40" s="1031"/>
      <c r="Z40" s="1031"/>
      <c r="AA40" s="303"/>
      <c r="AB40" s="666">
        <v>4407.96</v>
      </c>
      <c r="AC40" s="655"/>
      <c r="AD40" s="206" t="s">
        <v>262</v>
      </c>
      <c r="AE40" s="305" t="s">
        <v>272</v>
      </c>
      <c r="AF40" s="1043"/>
      <c r="AG40" s="1044"/>
      <c r="AH40" s="1043"/>
      <c r="AI40" s="1044"/>
      <c r="AJ40" s="1043"/>
      <c r="AK40" s="1044"/>
      <c r="AL40" s="1043"/>
      <c r="AM40" s="1045"/>
    </row>
    <row r="41" spans="1:39" ht="18.75" customHeight="1" x14ac:dyDescent="0.25">
      <c r="A41" s="196" t="s">
        <v>289</v>
      </c>
      <c r="B41" s="196"/>
      <c r="C41" s="196"/>
      <c r="D41" s="1046"/>
      <c r="E41" s="1046"/>
      <c r="F41" s="1047"/>
      <c r="G41" s="1047"/>
      <c r="H41" s="1047"/>
      <c r="I41" s="1000"/>
      <c r="J41" s="1000"/>
      <c r="K41" s="1000"/>
      <c r="L41" s="1000"/>
      <c r="M41" s="1000"/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</row>
    <row r="42" spans="1:39" ht="15.75" x14ac:dyDescent="0.25">
      <c r="A42" s="176" t="s">
        <v>290</v>
      </c>
      <c r="B42" s="176"/>
      <c r="C42" s="176"/>
      <c r="D42" s="1000"/>
      <c r="E42" s="1000"/>
      <c r="F42" s="1000"/>
      <c r="G42" s="1000"/>
      <c r="H42" s="1000"/>
      <c r="I42" s="1000"/>
      <c r="J42" s="1000"/>
      <c r="K42" s="1000"/>
      <c r="L42" s="1000"/>
      <c r="M42" s="1000"/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</row>
    <row r="43" spans="1:39" ht="20.25" customHeight="1" x14ac:dyDescent="0.25">
      <c r="A43" s="207" t="s">
        <v>291</v>
      </c>
      <c r="B43" s="176"/>
      <c r="C43" s="176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</row>
    <row r="44" spans="1:39" ht="18" x14ac:dyDescent="0.25">
      <c r="A44" s="207" t="s">
        <v>292</v>
      </c>
      <c r="B44" s="176"/>
      <c r="C44" s="176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</row>
    <row r="45" spans="1:39" ht="15.75" x14ac:dyDescent="0.25">
      <c r="A45" s="176"/>
      <c r="B45" s="176"/>
      <c r="C45" s="176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1000"/>
      <c r="AL45" s="1000"/>
      <c r="AM45" s="1000"/>
    </row>
  </sheetData>
  <mergeCells count="26"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39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5"/>
  <sheetViews>
    <sheetView zoomScale="80" zoomScaleNormal="80" workbookViewId="0">
      <selection activeCell="I18" sqref="I18"/>
    </sheetView>
  </sheetViews>
  <sheetFormatPr defaultRowHeight="15.75" x14ac:dyDescent="0.25"/>
  <cols>
    <col min="1" max="1" width="12.125" style="672" customWidth="1"/>
    <col min="2" max="2" width="10.5" style="672" customWidth="1"/>
    <col min="3" max="3" width="43.625" style="672" customWidth="1"/>
    <col min="4" max="4" width="10.25" style="672" customWidth="1"/>
    <col min="5" max="5" width="15.375" style="672" customWidth="1"/>
    <col min="6" max="6" width="19.5" style="672" customWidth="1"/>
    <col min="7" max="7" width="18.875" style="672" customWidth="1"/>
    <col min="8" max="8" width="26.625" style="672" customWidth="1"/>
    <col min="9" max="9" width="129.875" style="672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668"/>
      <c r="B1" s="669"/>
      <c r="C1" s="669" t="s">
        <v>0</v>
      </c>
      <c r="D1" s="670"/>
      <c r="E1" s="670"/>
      <c r="F1" s="670"/>
      <c r="G1" s="670"/>
      <c r="H1" s="671"/>
    </row>
    <row r="2" spans="1:9" x14ac:dyDescent="0.25">
      <c r="A2" s="673"/>
      <c r="B2" s="674"/>
      <c r="C2" s="674" t="s">
        <v>0</v>
      </c>
      <c r="D2" s="1196" t="s">
        <v>293</v>
      </c>
      <c r="E2" s="1196"/>
      <c r="F2" s="1196"/>
      <c r="G2" s="1197"/>
      <c r="H2" s="671"/>
    </row>
    <row r="3" spans="1:9" x14ac:dyDescent="0.25">
      <c r="A3" s="673"/>
      <c r="B3" s="674"/>
      <c r="C3" s="674"/>
      <c r="D3" s="1197"/>
      <c r="E3" s="1197"/>
      <c r="F3" s="1197"/>
      <c r="G3" s="1197"/>
      <c r="H3" s="671"/>
    </row>
    <row r="4" spans="1:9" ht="18" x14ac:dyDescent="0.25">
      <c r="A4" s="673"/>
      <c r="B4" s="675"/>
      <c r="C4" s="675" t="s">
        <v>0</v>
      </c>
      <c r="D4" s="1198" t="s">
        <v>294</v>
      </c>
      <c r="E4" s="1198"/>
      <c r="F4" s="1198"/>
      <c r="G4" s="1199"/>
      <c r="H4" s="671"/>
    </row>
    <row r="5" spans="1:9" ht="18" x14ac:dyDescent="0.25">
      <c r="A5" s="673"/>
      <c r="B5" s="674"/>
      <c r="C5" s="674"/>
      <c r="D5" s="1198" t="s">
        <v>295</v>
      </c>
      <c r="E5" s="1198"/>
      <c r="F5" s="1198"/>
      <c r="G5" s="1199"/>
      <c r="H5" s="671"/>
    </row>
    <row r="6" spans="1:9" x14ac:dyDescent="0.25">
      <c r="A6" s="676" t="s">
        <v>296</v>
      </c>
      <c r="B6" s="677"/>
      <c r="C6" s="677"/>
      <c r="D6" s="677"/>
      <c r="E6" s="677"/>
      <c r="F6" s="677"/>
      <c r="G6" s="678"/>
      <c r="H6" s="679"/>
    </row>
    <row r="7" spans="1:9" x14ac:dyDescent="0.25">
      <c r="A7" s="680" t="s">
        <v>0</v>
      </c>
      <c r="B7" s="681"/>
      <c r="C7" s="682"/>
      <c r="D7" s="1200"/>
      <c r="E7" s="1201"/>
      <c r="F7" s="1201"/>
      <c r="G7" s="1201"/>
      <c r="H7" s="671"/>
    </row>
    <row r="8" spans="1:9" ht="16.5" thickBot="1" x14ac:dyDescent="0.3">
      <c r="A8" s="683"/>
      <c r="B8" s="684"/>
      <c r="D8" s="1202"/>
      <c r="E8" s="1203"/>
      <c r="F8" s="1203"/>
      <c r="G8" s="1203"/>
      <c r="H8" s="671"/>
    </row>
    <row r="9" spans="1:9" ht="24" customHeight="1" x14ac:dyDescent="0.25">
      <c r="A9" s="685"/>
      <c r="B9" s="686"/>
      <c r="C9" s="687"/>
      <c r="D9" s="1204" t="s">
        <v>297</v>
      </c>
      <c r="E9" s="1205"/>
      <c r="F9" s="1206"/>
      <c r="G9" s="1207" t="s">
        <v>298</v>
      </c>
      <c r="H9" s="1208"/>
    </row>
    <row r="10" spans="1:9" ht="25.5" x14ac:dyDescent="0.25">
      <c r="A10" s="688" t="s">
        <v>19</v>
      </c>
      <c r="B10" s="689" t="s">
        <v>299</v>
      </c>
      <c r="C10" s="690" t="s">
        <v>300</v>
      </c>
      <c r="D10" s="691" t="s">
        <v>301</v>
      </c>
      <c r="E10" s="692" t="s">
        <v>302</v>
      </c>
      <c r="F10" s="693" t="s">
        <v>303</v>
      </c>
      <c r="G10" s="691" t="s">
        <v>301</v>
      </c>
      <c r="H10" s="694" t="s">
        <v>303</v>
      </c>
    </row>
    <row r="11" spans="1:9" ht="15.6" customHeight="1" x14ac:dyDescent="0.25">
      <c r="A11" s="688" t="s">
        <v>24</v>
      </c>
      <c r="B11" s="695" t="s">
        <v>183</v>
      </c>
      <c r="C11" s="690"/>
      <c r="D11" s="1190" t="s">
        <v>304</v>
      </c>
      <c r="E11" s="1192" t="s">
        <v>305</v>
      </c>
      <c r="F11" s="696" t="s">
        <v>306</v>
      </c>
      <c r="G11" s="1190" t="s">
        <v>304</v>
      </c>
      <c r="H11" s="696" t="s">
        <v>306</v>
      </c>
    </row>
    <row r="12" spans="1:9" ht="16.5" thickBot="1" x14ac:dyDescent="0.3">
      <c r="A12" s="688" t="s">
        <v>0</v>
      </c>
      <c r="B12" s="697"/>
      <c r="C12" s="698"/>
      <c r="D12" s="1191"/>
      <c r="E12" s="1193"/>
      <c r="F12" s="699" t="s">
        <v>307</v>
      </c>
      <c r="G12" s="1191"/>
      <c r="H12" s="699" t="s">
        <v>307</v>
      </c>
      <c r="I12" s="700" t="s">
        <v>308</v>
      </c>
    </row>
    <row r="13" spans="1:9" ht="18" x14ac:dyDescent="0.25">
      <c r="A13" s="701">
        <v>1</v>
      </c>
      <c r="B13" s="702" t="s">
        <v>309</v>
      </c>
      <c r="C13" s="703" t="s">
        <v>32</v>
      </c>
      <c r="D13" s="704"/>
      <c r="E13" s="705"/>
      <c r="F13" s="706"/>
      <c r="G13" s="707"/>
      <c r="H13" s="706"/>
      <c r="I13" s="708"/>
    </row>
    <row r="14" spans="1:9" ht="26.45" customHeight="1" x14ac:dyDescent="0.25">
      <c r="A14" s="709">
        <v>1.1000000000000001</v>
      </c>
      <c r="B14" s="710" t="s">
        <v>309</v>
      </c>
      <c r="C14" s="711" t="s">
        <v>36</v>
      </c>
      <c r="D14" s="712">
        <v>1.38</v>
      </c>
      <c r="E14" s="713"/>
      <c r="F14" s="714"/>
      <c r="G14" s="715"/>
      <c r="H14" s="716"/>
      <c r="I14" s="717"/>
    </row>
    <row r="15" spans="1:9" ht="20.100000000000001" customHeight="1" x14ac:dyDescent="0.25">
      <c r="A15" s="709" t="s">
        <v>38</v>
      </c>
      <c r="B15" s="710" t="s">
        <v>309</v>
      </c>
      <c r="C15" s="718" t="s">
        <v>39</v>
      </c>
      <c r="D15" s="719">
        <v>1.6</v>
      </c>
      <c r="E15" s="713"/>
      <c r="F15" s="714"/>
      <c r="G15" s="715" t="s">
        <v>310</v>
      </c>
      <c r="H15" s="720"/>
      <c r="I15" s="717" t="s">
        <v>311</v>
      </c>
    </row>
    <row r="16" spans="1:9" ht="49.5" x14ac:dyDescent="0.25">
      <c r="A16" s="709"/>
      <c r="B16" s="721"/>
      <c r="C16" s="722"/>
      <c r="D16" s="723"/>
      <c r="E16" s="713"/>
      <c r="F16" s="714"/>
      <c r="G16" s="724" t="s">
        <v>312</v>
      </c>
      <c r="H16" s="720"/>
      <c r="I16" s="717" t="s">
        <v>313</v>
      </c>
    </row>
    <row r="17" spans="1:9" ht="33" x14ac:dyDescent="0.25">
      <c r="A17" s="709" t="s">
        <v>41</v>
      </c>
      <c r="B17" s="710" t="s">
        <v>309</v>
      </c>
      <c r="C17" s="718" t="s">
        <v>42</v>
      </c>
      <c r="D17" s="719">
        <v>1.33</v>
      </c>
      <c r="E17" s="713"/>
      <c r="F17" s="714"/>
      <c r="G17" s="724" t="s">
        <v>314</v>
      </c>
      <c r="H17" s="720"/>
      <c r="I17" s="717" t="s">
        <v>315</v>
      </c>
    </row>
    <row r="18" spans="1:9" ht="49.5" x14ac:dyDescent="0.25">
      <c r="A18" s="709"/>
      <c r="B18" s="710"/>
      <c r="C18" s="722"/>
      <c r="D18" s="723"/>
      <c r="E18" s="713"/>
      <c r="F18" s="714"/>
      <c r="G18" s="724" t="s">
        <v>316</v>
      </c>
      <c r="H18" s="720"/>
      <c r="I18" s="717"/>
    </row>
    <row r="19" spans="1:9" ht="18" x14ac:dyDescent="0.25">
      <c r="A19" s="709">
        <v>1.2</v>
      </c>
      <c r="B19" s="710" t="s">
        <v>309</v>
      </c>
      <c r="C19" s="725" t="s">
        <v>44</v>
      </c>
      <c r="D19" s="726"/>
      <c r="E19" s="713"/>
      <c r="F19" s="714"/>
      <c r="G19" s="724"/>
      <c r="H19" s="714"/>
      <c r="I19" s="717"/>
    </row>
    <row r="20" spans="1:9" ht="18" x14ac:dyDescent="0.25">
      <c r="A20" s="709" t="s">
        <v>46</v>
      </c>
      <c r="B20" s="710" t="s">
        <v>309</v>
      </c>
      <c r="C20" s="718" t="s">
        <v>39</v>
      </c>
      <c r="D20" s="712"/>
      <c r="E20" s="713"/>
      <c r="F20" s="714"/>
      <c r="G20" s="727">
        <v>1.1000000000000001</v>
      </c>
      <c r="H20" s="714"/>
      <c r="I20" s="717" t="s">
        <v>317</v>
      </c>
    </row>
    <row r="21" spans="1:9" ht="16.5" x14ac:dyDescent="0.25">
      <c r="A21" s="709" t="s">
        <v>318</v>
      </c>
      <c r="B21" s="710"/>
      <c r="C21" s="728" t="s">
        <v>319</v>
      </c>
      <c r="D21" s="726"/>
      <c r="E21" s="713"/>
      <c r="F21" s="714"/>
      <c r="G21" s="729">
        <v>1.21</v>
      </c>
      <c r="H21" s="714"/>
      <c r="I21" s="717" t="s">
        <v>320</v>
      </c>
    </row>
    <row r="22" spans="1:9" ht="16.5" x14ac:dyDescent="0.25">
      <c r="A22" s="709" t="s">
        <v>321</v>
      </c>
      <c r="B22" s="710"/>
      <c r="C22" s="728" t="s">
        <v>322</v>
      </c>
      <c r="D22" s="726"/>
      <c r="E22" s="713"/>
      <c r="F22" s="714"/>
      <c r="G22" s="729">
        <v>1.075</v>
      </c>
      <c r="H22" s="714"/>
      <c r="I22" s="717" t="s">
        <v>323</v>
      </c>
    </row>
    <row r="23" spans="1:9" ht="18" x14ac:dyDescent="0.25">
      <c r="A23" s="709" t="s">
        <v>48</v>
      </c>
      <c r="B23" s="710" t="s">
        <v>309</v>
      </c>
      <c r="C23" s="718" t="s">
        <v>42</v>
      </c>
      <c r="D23" s="726"/>
      <c r="E23" s="713"/>
      <c r="F23" s="714"/>
      <c r="G23" s="729">
        <v>0.91</v>
      </c>
      <c r="H23" s="716"/>
      <c r="I23" s="717" t="s">
        <v>317</v>
      </c>
    </row>
    <row r="24" spans="1:9" ht="66" x14ac:dyDescent="0.25">
      <c r="A24" s="709" t="s">
        <v>50</v>
      </c>
      <c r="B24" s="710" t="s">
        <v>309</v>
      </c>
      <c r="C24" s="730" t="s">
        <v>51</v>
      </c>
      <c r="D24" s="712">
        <f>1/0.73</f>
        <v>1.3698630136986301</v>
      </c>
      <c r="E24" s="713"/>
      <c r="F24" s="714"/>
      <c r="G24" s="715" t="s">
        <v>324</v>
      </c>
      <c r="H24" s="714"/>
      <c r="I24" s="731" t="s">
        <v>325</v>
      </c>
    </row>
    <row r="25" spans="1:9" ht="18" x14ac:dyDescent="0.25">
      <c r="A25" s="732" t="s">
        <v>53</v>
      </c>
      <c r="B25" s="710" t="s">
        <v>309</v>
      </c>
      <c r="C25" s="718" t="s">
        <v>54</v>
      </c>
      <c r="D25" s="712"/>
      <c r="E25" s="713"/>
      <c r="F25" s="714"/>
      <c r="G25" s="715">
        <v>1.05</v>
      </c>
      <c r="H25" s="716"/>
      <c r="I25" s="717" t="s">
        <v>326</v>
      </c>
    </row>
    <row r="26" spans="1:9" ht="18" x14ac:dyDescent="0.25">
      <c r="A26" s="732" t="s">
        <v>56</v>
      </c>
      <c r="B26" s="710" t="s">
        <v>309</v>
      </c>
      <c r="C26" s="728" t="s">
        <v>39</v>
      </c>
      <c r="D26" s="712">
        <f>1.43</f>
        <v>1.43</v>
      </c>
      <c r="E26" s="713"/>
      <c r="F26" s="714"/>
      <c r="G26" s="715">
        <v>1.07</v>
      </c>
      <c r="H26" s="716"/>
      <c r="I26" s="717" t="s">
        <v>327</v>
      </c>
    </row>
    <row r="27" spans="1:9" ht="18" x14ac:dyDescent="0.25">
      <c r="A27" s="732" t="s">
        <v>58</v>
      </c>
      <c r="B27" s="710" t="s">
        <v>309</v>
      </c>
      <c r="C27" s="728" t="s">
        <v>42</v>
      </c>
      <c r="D27" s="712">
        <v>1.25</v>
      </c>
      <c r="E27" s="713"/>
      <c r="F27" s="714"/>
      <c r="G27" s="715">
        <v>0.91</v>
      </c>
      <c r="H27" s="716"/>
      <c r="I27" s="717" t="s">
        <v>328</v>
      </c>
    </row>
    <row r="28" spans="1:9" ht="16.5" x14ac:dyDescent="0.25">
      <c r="A28" s="732" t="s">
        <v>329</v>
      </c>
      <c r="B28" s="710"/>
      <c r="C28" s="733" t="s">
        <v>330</v>
      </c>
      <c r="D28" s="712"/>
      <c r="E28" s="713"/>
      <c r="F28" s="714"/>
      <c r="G28" s="715">
        <v>0.92</v>
      </c>
      <c r="H28" s="716"/>
      <c r="I28" s="717" t="s">
        <v>331</v>
      </c>
    </row>
    <row r="29" spans="1:9" ht="16.5" x14ac:dyDescent="0.25">
      <c r="A29" s="732" t="s">
        <v>332</v>
      </c>
      <c r="B29" s="710"/>
      <c r="C29" s="733" t="s">
        <v>333</v>
      </c>
      <c r="D29" s="712"/>
      <c r="E29" s="713"/>
      <c r="F29" s="714"/>
      <c r="G29" s="715">
        <v>0.88</v>
      </c>
      <c r="H29" s="716"/>
      <c r="I29" s="717" t="s">
        <v>331</v>
      </c>
    </row>
    <row r="30" spans="1:9" ht="16.5" x14ac:dyDescent="0.25">
      <c r="A30" s="732" t="s">
        <v>334</v>
      </c>
      <c r="B30" s="710"/>
      <c r="C30" s="733" t="s">
        <v>335</v>
      </c>
      <c r="D30" s="712"/>
      <c r="E30" s="713"/>
      <c r="F30" s="714"/>
      <c r="G30" s="715">
        <v>0.77</v>
      </c>
      <c r="H30" s="716"/>
      <c r="I30" s="717" t="s">
        <v>336</v>
      </c>
    </row>
    <row r="31" spans="1:9" ht="16.5" x14ac:dyDescent="0.25">
      <c r="A31" s="732" t="s">
        <v>337</v>
      </c>
      <c r="B31" s="710"/>
      <c r="C31" s="733" t="s">
        <v>338</v>
      </c>
      <c r="D31" s="712"/>
      <c r="E31" s="713"/>
      <c r="F31" s="714"/>
      <c r="G31" s="715">
        <v>0.88</v>
      </c>
      <c r="H31" s="716"/>
      <c r="I31" s="717" t="s">
        <v>331</v>
      </c>
    </row>
    <row r="32" spans="1:9" ht="16.5" x14ac:dyDescent="0.25">
      <c r="A32" s="732" t="s">
        <v>339</v>
      </c>
      <c r="B32" s="710"/>
      <c r="C32" s="733" t="s">
        <v>340</v>
      </c>
      <c r="D32" s="712"/>
      <c r="E32" s="713"/>
      <c r="F32" s="714"/>
      <c r="G32" s="715">
        <v>1.06</v>
      </c>
      <c r="H32" s="716"/>
      <c r="I32" s="717" t="s">
        <v>331</v>
      </c>
    </row>
    <row r="33" spans="1:9" ht="18" x14ac:dyDescent="0.25">
      <c r="A33" s="732" t="s">
        <v>61</v>
      </c>
      <c r="B33" s="710" t="s">
        <v>309</v>
      </c>
      <c r="C33" s="718" t="s">
        <v>341</v>
      </c>
      <c r="D33" s="712">
        <v>1.48</v>
      </c>
      <c r="E33" s="713"/>
      <c r="F33" s="714"/>
      <c r="G33" s="715">
        <v>1.08</v>
      </c>
      <c r="H33" s="716"/>
      <c r="I33" s="717" t="s">
        <v>342</v>
      </c>
    </row>
    <row r="34" spans="1:9" ht="18" x14ac:dyDescent="0.25">
      <c r="A34" s="732" t="s">
        <v>65</v>
      </c>
      <c r="B34" s="710" t="s">
        <v>309</v>
      </c>
      <c r="C34" s="728" t="s">
        <v>39</v>
      </c>
      <c r="D34" s="712">
        <v>1.54</v>
      </c>
      <c r="E34" s="713"/>
      <c r="F34" s="734"/>
      <c r="G34" s="715">
        <v>1.1200000000000001</v>
      </c>
      <c r="H34" s="720"/>
      <c r="I34" s="717" t="s">
        <v>343</v>
      </c>
    </row>
    <row r="35" spans="1:9" ht="18" x14ac:dyDescent="0.25">
      <c r="A35" s="732" t="s">
        <v>67</v>
      </c>
      <c r="B35" s="710" t="s">
        <v>309</v>
      </c>
      <c r="C35" s="728" t="s">
        <v>42</v>
      </c>
      <c r="D35" s="712">
        <v>1.33</v>
      </c>
      <c r="E35" s="713"/>
      <c r="F35" s="734"/>
      <c r="G35" s="715">
        <v>0.91</v>
      </c>
      <c r="H35" s="720"/>
      <c r="I35" s="717" t="s">
        <v>344</v>
      </c>
    </row>
    <row r="36" spans="1:9" ht="18" x14ac:dyDescent="0.15">
      <c r="A36" s="732" t="s">
        <v>68</v>
      </c>
      <c r="B36" s="710" t="s">
        <v>309</v>
      </c>
      <c r="C36" s="718" t="s">
        <v>69</v>
      </c>
      <c r="D36" s="712">
        <v>1.33</v>
      </c>
      <c r="E36" s="713"/>
      <c r="F36" s="734"/>
      <c r="G36" s="715">
        <v>1.07</v>
      </c>
      <c r="H36" s="734"/>
      <c r="I36" s="735"/>
    </row>
    <row r="37" spans="1:9" ht="18" x14ac:dyDescent="0.25">
      <c r="A37" s="732" t="s">
        <v>70</v>
      </c>
      <c r="B37" s="710" t="s">
        <v>309</v>
      </c>
      <c r="C37" s="728" t="s">
        <v>39</v>
      </c>
      <c r="D37" s="712">
        <v>1.43</v>
      </c>
      <c r="E37" s="713"/>
      <c r="F37" s="734"/>
      <c r="G37" s="715">
        <v>1.1200000000000001</v>
      </c>
      <c r="H37" s="734"/>
      <c r="I37" s="717" t="s">
        <v>345</v>
      </c>
    </row>
    <row r="38" spans="1:9" ht="18.75" thickBot="1" x14ac:dyDescent="0.3">
      <c r="A38" s="736" t="s">
        <v>72</v>
      </c>
      <c r="B38" s="737" t="s">
        <v>309</v>
      </c>
      <c r="C38" s="738" t="s">
        <v>42</v>
      </c>
      <c r="D38" s="739">
        <v>1.25</v>
      </c>
      <c r="E38" s="740"/>
      <c r="F38" s="741"/>
      <c r="G38" s="742">
        <v>0.91</v>
      </c>
      <c r="H38" s="741"/>
      <c r="I38" s="717" t="s">
        <v>346</v>
      </c>
    </row>
    <row r="39" spans="1:9" ht="17.25" thickBot="1" x14ac:dyDescent="0.2">
      <c r="A39" s="743">
        <v>2</v>
      </c>
      <c r="B39" s="744" t="s">
        <v>347</v>
      </c>
      <c r="C39" s="745" t="s">
        <v>76</v>
      </c>
      <c r="D39" s="746">
        <v>6</v>
      </c>
      <c r="E39" s="705"/>
      <c r="F39" s="747"/>
      <c r="G39" s="748">
        <v>5.35</v>
      </c>
      <c r="H39" s="749"/>
      <c r="I39" s="735" t="s">
        <v>348</v>
      </c>
    </row>
    <row r="40" spans="1:9" ht="16.5" x14ac:dyDescent="0.15">
      <c r="A40" s="701" t="s">
        <v>349</v>
      </c>
      <c r="B40" s="750" t="s">
        <v>79</v>
      </c>
      <c r="C40" s="751" t="s">
        <v>78</v>
      </c>
      <c r="D40" s="752"/>
      <c r="E40" s="713"/>
      <c r="F40" s="753"/>
      <c r="G40" s="754"/>
      <c r="H40" s="755"/>
      <c r="I40" s="735"/>
    </row>
    <row r="41" spans="1:9" ht="16.5" x14ac:dyDescent="0.25">
      <c r="A41" s="709" t="s">
        <v>80</v>
      </c>
      <c r="B41" s="532" t="s">
        <v>79</v>
      </c>
      <c r="C41" s="756" t="s">
        <v>81</v>
      </c>
      <c r="D41" s="757">
        <v>1.6</v>
      </c>
      <c r="E41" s="713"/>
      <c r="F41" s="758"/>
      <c r="G41" s="759" t="s">
        <v>350</v>
      </c>
      <c r="H41" s="760">
        <f>2.41/2</f>
        <v>1.2050000000000001</v>
      </c>
      <c r="I41" s="717" t="s">
        <v>351</v>
      </c>
    </row>
    <row r="42" spans="1:9" ht="16.5" x14ac:dyDescent="0.25">
      <c r="A42" s="709"/>
      <c r="B42" s="761"/>
      <c r="C42" s="762"/>
      <c r="D42" s="763"/>
      <c r="E42" s="713"/>
      <c r="F42" s="753"/>
      <c r="G42" s="759" t="s">
        <v>352</v>
      </c>
      <c r="H42" s="764">
        <f>2.01/1.79</f>
        <v>1.1229050279329607</v>
      </c>
      <c r="I42" s="717" t="s">
        <v>353</v>
      </c>
    </row>
    <row r="43" spans="1:9" ht="16.5" x14ac:dyDescent="0.25">
      <c r="A43" s="709"/>
      <c r="B43" s="765"/>
      <c r="C43" s="766"/>
      <c r="D43" s="767"/>
      <c r="E43" s="713"/>
      <c r="F43" s="768"/>
      <c r="G43" s="759" t="s">
        <v>354</v>
      </c>
      <c r="H43" s="769"/>
      <c r="I43" s="717"/>
    </row>
    <row r="44" spans="1:9" ht="33" x14ac:dyDescent="0.25">
      <c r="A44" s="732" t="s">
        <v>82</v>
      </c>
      <c r="B44" s="532" t="s">
        <v>79</v>
      </c>
      <c r="C44" s="756" t="s">
        <v>355</v>
      </c>
      <c r="D44" s="763">
        <v>1.5</v>
      </c>
      <c r="E44" s="713"/>
      <c r="F44" s="753"/>
      <c r="G44" s="715" t="s">
        <v>356</v>
      </c>
      <c r="H44" s="760"/>
      <c r="I44" s="717" t="s">
        <v>357</v>
      </c>
    </row>
    <row r="45" spans="1:9" ht="50.25" thickBot="1" x14ac:dyDescent="0.3">
      <c r="A45" s="736"/>
      <c r="B45" s="770"/>
      <c r="C45" s="771"/>
      <c r="D45" s="767"/>
      <c r="E45" s="772"/>
      <c r="F45" s="768"/>
      <c r="G45" s="724" t="s">
        <v>358</v>
      </c>
      <c r="H45" s="773">
        <f>1000/(420*1.15)</f>
        <v>2.0703933747412009</v>
      </c>
      <c r="I45" s="717" t="s">
        <v>359</v>
      </c>
    </row>
    <row r="46" spans="1:9" ht="17.25" thickBot="1" x14ac:dyDescent="0.3">
      <c r="A46" s="732" t="s">
        <v>186</v>
      </c>
      <c r="B46" s="774" t="s">
        <v>347</v>
      </c>
      <c r="C46" s="775" t="s">
        <v>84</v>
      </c>
      <c r="D46" s="767"/>
      <c r="E46" s="772"/>
      <c r="F46" s="768"/>
      <c r="G46" s="724"/>
      <c r="H46" s="773"/>
      <c r="I46" s="717" t="s">
        <v>360</v>
      </c>
    </row>
    <row r="47" spans="1:9" ht="16.5" x14ac:dyDescent="0.25">
      <c r="A47" s="776" t="s">
        <v>85</v>
      </c>
      <c r="B47" s="777" t="s">
        <v>347</v>
      </c>
      <c r="C47" s="751" t="s">
        <v>86</v>
      </c>
      <c r="D47" s="778"/>
      <c r="E47" s="779"/>
      <c r="F47" s="780"/>
      <c r="G47" s="715"/>
      <c r="H47" s="781"/>
      <c r="I47" s="717"/>
    </row>
    <row r="48" spans="1:9" ht="16.5" x14ac:dyDescent="0.25">
      <c r="A48" s="732" t="s">
        <v>87</v>
      </c>
      <c r="B48" s="782" t="s">
        <v>347</v>
      </c>
      <c r="C48" s="783" t="s">
        <v>88</v>
      </c>
      <c r="D48" s="778"/>
      <c r="E48" s="779"/>
      <c r="F48" s="780"/>
      <c r="G48" s="715">
        <v>1.51</v>
      </c>
      <c r="H48" s="781">
        <v>1.44</v>
      </c>
      <c r="I48" s="717" t="s">
        <v>361</v>
      </c>
    </row>
    <row r="49" spans="1:9" ht="17.25" thickBot="1" x14ac:dyDescent="0.3">
      <c r="A49" s="736" t="s">
        <v>89</v>
      </c>
      <c r="B49" s="770" t="s">
        <v>347</v>
      </c>
      <c r="C49" s="784" t="s">
        <v>90</v>
      </c>
      <c r="D49" s="785"/>
      <c r="E49" s="740"/>
      <c r="F49" s="786"/>
      <c r="G49" s="754">
        <v>1.31</v>
      </c>
      <c r="H49" s="787">
        <v>2.29</v>
      </c>
      <c r="I49" s="717" t="s">
        <v>362</v>
      </c>
    </row>
    <row r="50" spans="1:9" ht="16.5" x14ac:dyDescent="0.15">
      <c r="A50" s="701" t="s">
        <v>91</v>
      </c>
      <c r="B50" s="750" t="s">
        <v>79</v>
      </c>
      <c r="C50" s="751" t="s">
        <v>363</v>
      </c>
      <c r="D50" s="788"/>
      <c r="E50" s="705"/>
      <c r="F50" s="747" t="s">
        <v>364</v>
      </c>
      <c r="G50" s="789"/>
      <c r="H50" s="749"/>
      <c r="I50" s="735"/>
    </row>
    <row r="51" spans="1:9" ht="33" x14ac:dyDescent="0.25">
      <c r="A51" s="709" t="s">
        <v>93</v>
      </c>
      <c r="B51" s="532" t="s">
        <v>79</v>
      </c>
      <c r="C51" s="783" t="s">
        <v>39</v>
      </c>
      <c r="D51" s="790">
        <v>1.82</v>
      </c>
      <c r="E51" s="713"/>
      <c r="F51" s="791"/>
      <c r="G51" s="724" t="s">
        <v>365</v>
      </c>
      <c r="H51" s="760" t="s">
        <v>366</v>
      </c>
      <c r="I51" s="717" t="s">
        <v>367</v>
      </c>
    </row>
    <row r="52" spans="1:9" ht="33" x14ac:dyDescent="0.25">
      <c r="A52" s="709"/>
      <c r="B52" s="761"/>
      <c r="C52" s="783"/>
      <c r="D52" s="792"/>
      <c r="E52" s="713"/>
      <c r="F52" s="753"/>
      <c r="G52" s="724" t="s">
        <v>368</v>
      </c>
      <c r="H52" s="760" t="s">
        <v>369</v>
      </c>
      <c r="I52" s="717" t="s">
        <v>370</v>
      </c>
    </row>
    <row r="53" spans="1:9" ht="16.5" x14ac:dyDescent="0.25">
      <c r="A53" s="709"/>
      <c r="B53" s="761"/>
      <c r="C53" s="793"/>
      <c r="D53" s="794"/>
      <c r="E53" s="713"/>
      <c r="F53" s="768"/>
      <c r="G53" s="724"/>
      <c r="H53" s="760" t="s">
        <v>371</v>
      </c>
      <c r="I53" s="717"/>
    </row>
    <row r="54" spans="1:9" ht="16.5" x14ac:dyDescent="0.25">
      <c r="A54" s="709" t="s">
        <v>372</v>
      </c>
      <c r="B54" s="761"/>
      <c r="C54" s="795" t="s">
        <v>319</v>
      </c>
      <c r="D54" s="792"/>
      <c r="E54" s="713"/>
      <c r="F54" s="753"/>
      <c r="G54" s="724">
        <v>2.16</v>
      </c>
      <c r="H54" s="760"/>
      <c r="I54" s="717" t="s">
        <v>373</v>
      </c>
    </row>
    <row r="55" spans="1:9" ht="16.5" x14ac:dyDescent="0.25">
      <c r="A55" s="709" t="s">
        <v>374</v>
      </c>
      <c r="B55" s="765"/>
      <c r="C55" s="796" t="s">
        <v>322</v>
      </c>
      <c r="D55" s="792"/>
      <c r="E55" s="713"/>
      <c r="F55" s="753"/>
      <c r="G55" s="724">
        <v>1.72</v>
      </c>
      <c r="H55" s="760"/>
      <c r="I55" s="717" t="s">
        <v>373</v>
      </c>
    </row>
    <row r="56" spans="1:9" ht="33" x14ac:dyDescent="0.25">
      <c r="A56" s="709" t="s">
        <v>94</v>
      </c>
      <c r="B56" s="532" t="s">
        <v>79</v>
      </c>
      <c r="C56" s="783" t="s">
        <v>42</v>
      </c>
      <c r="D56" s="790">
        <v>1.43</v>
      </c>
      <c r="E56" s="713"/>
      <c r="F56" s="791"/>
      <c r="G56" s="724" t="s">
        <v>375</v>
      </c>
      <c r="H56" s="760" t="s">
        <v>376</v>
      </c>
      <c r="I56" s="717" t="s">
        <v>377</v>
      </c>
    </row>
    <row r="57" spans="1:9" ht="49.5" x14ac:dyDescent="0.25">
      <c r="A57" s="709"/>
      <c r="B57" s="761"/>
      <c r="C57" s="783"/>
      <c r="D57" s="792"/>
      <c r="E57" s="713"/>
      <c r="F57" s="753"/>
      <c r="G57" s="754" t="s">
        <v>378</v>
      </c>
      <c r="H57" s="769" t="s">
        <v>379</v>
      </c>
      <c r="I57" s="717" t="s">
        <v>380</v>
      </c>
    </row>
    <row r="58" spans="1:9" ht="16.5" x14ac:dyDescent="0.25">
      <c r="A58" s="709"/>
      <c r="B58" s="761"/>
      <c r="C58" s="783"/>
      <c r="D58" s="792"/>
      <c r="E58" s="713"/>
      <c r="F58" s="753"/>
      <c r="G58" s="797"/>
      <c r="H58" s="769" t="s">
        <v>381</v>
      </c>
      <c r="I58" s="717"/>
    </row>
    <row r="59" spans="1:9" ht="16.5" x14ac:dyDescent="0.25">
      <c r="A59" s="709" t="s">
        <v>382</v>
      </c>
      <c r="B59" s="761"/>
      <c r="C59" s="795" t="s">
        <v>383</v>
      </c>
      <c r="D59" s="752"/>
      <c r="E59" s="713"/>
      <c r="F59" s="753"/>
      <c r="G59" s="797">
        <v>1.47</v>
      </c>
      <c r="H59" s="769"/>
      <c r="I59" s="717" t="s">
        <v>384</v>
      </c>
    </row>
    <row r="60" spans="1:9" ht="16.5" x14ac:dyDescent="0.25">
      <c r="A60" s="709" t="s">
        <v>385</v>
      </c>
      <c r="B60" s="761"/>
      <c r="C60" s="795" t="s">
        <v>330</v>
      </c>
      <c r="D60" s="752"/>
      <c r="E60" s="713"/>
      <c r="F60" s="753"/>
      <c r="G60" s="797">
        <v>1.42</v>
      </c>
      <c r="H60" s="769"/>
      <c r="I60" s="717" t="s">
        <v>386</v>
      </c>
    </row>
    <row r="61" spans="1:9" ht="16.5" x14ac:dyDescent="0.25">
      <c r="A61" s="709" t="s">
        <v>387</v>
      </c>
      <c r="B61" s="761"/>
      <c r="C61" s="795" t="s">
        <v>333</v>
      </c>
      <c r="D61" s="752"/>
      <c r="E61" s="713"/>
      <c r="F61" s="753"/>
      <c r="G61" s="797">
        <v>1.47</v>
      </c>
      <c r="H61" s="769"/>
      <c r="I61" s="717" t="s">
        <v>386</v>
      </c>
    </row>
    <row r="62" spans="1:9" ht="16.5" x14ac:dyDescent="0.25">
      <c r="A62" s="709" t="s">
        <v>388</v>
      </c>
      <c r="B62" s="761"/>
      <c r="C62" s="795" t="s">
        <v>389</v>
      </c>
      <c r="D62" s="752"/>
      <c r="E62" s="713"/>
      <c r="F62" s="753"/>
      <c r="G62" s="797">
        <v>1.62</v>
      </c>
      <c r="H62" s="769"/>
      <c r="I62" s="717" t="s">
        <v>390</v>
      </c>
    </row>
    <row r="63" spans="1:9" ht="16.5" x14ac:dyDescent="0.25">
      <c r="A63" s="709" t="s">
        <v>391</v>
      </c>
      <c r="B63" s="761"/>
      <c r="C63" s="795" t="s">
        <v>392</v>
      </c>
      <c r="D63" s="752"/>
      <c r="E63" s="713"/>
      <c r="F63" s="753"/>
      <c r="G63" s="797">
        <v>1.35</v>
      </c>
      <c r="H63" s="769"/>
      <c r="I63" s="717" t="s">
        <v>393</v>
      </c>
    </row>
    <row r="64" spans="1:9" ht="16.5" x14ac:dyDescent="0.25">
      <c r="A64" s="709" t="s">
        <v>394</v>
      </c>
      <c r="B64" s="761"/>
      <c r="C64" s="795" t="s">
        <v>338</v>
      </c>
      <c r="D64" s="752"/>
      <c r="E64" s="713"/>
      <c r="F64" s="753"/>
      <c r="G64" s="797">
        <v>1.38</v>
      </c>
      <c r="H64" s="769"/>
      <c r="I64" s="717" t="s">
        <v>386</v>
      </c>
    </row>
    <row r="65" spans="1:9" ht="16.5" x14ac:dyDescent="0.25">
      <c r="A65" s="709" t="s">
        <v>395</v>
      </c>
      <c r="B65" s="765"/>
      <c r="C65" s="796" t="s">
        <v>340</v>
      </c>
      <c r="D65" s="798"/>
      <c r="E65" s="772"/>
      <c r="F65" s="768"/>
      <c r="G65" s="797">
        <v>2.29</v>
      </c>
      <c r="H65" s="769"/>
      <c r="I65" s="717" t="s">
        <v>386</v>
      </c>
    </row>
    <row r="66" spans="1:9" ht="17.25" thickBot="1" x14ac:dyDescent="0.2">
      <c r="A66" s="799" t="s">
        <v>95</v>
      </c>
      <c r="B66" s="800" t="s">
        <v>79</v>
      </c>
      <c r="C66" s="801" t="s">
        <v>51</v>
      </c>
      <c r="D66" s="802"/>
      <c r="E66" s="803"/>
      <c r="F66" s="804"/>
      <c r="G66" s="805">
        <v>1.38</v>
      </c>
      <c r="H66" s="806"/>
      <c r="I66" s="735" t="s">
        <v>396</v>
      </c>
    </row>
    <row r="67" spans="1:9" ht="16.5" x14ac:dyDescent="0.15">
      <c r="A67" s="701" t="s">
        <v>96</v>
      </c>
      <c r="B67" s="750" t="s">
        <v>79</v>
      </c>
      <c r="C67" s="751" t="s">
        <v>97</v>
      </c>
      <c r="D67" s="798">
        <v>1.33</v>
      </c>
      <c r="E67" s="807">
        <v>2.5000000000000001E-3</v>
      </c>
      <c r="F67" s="768" t="s">
        <v>397</v>
      </c>
      <c r="G67" s="724"/>
      <c r="H67" s="755"/>
      <c r="I67" s="735"/>
    </row>
    <row r="68" spans="1:9" ht="33" x14ac:dyDescent="0.25">
      <c r="A68" s="709" t="s">
        <v>98</v>
      </c>
      <c r="B68" s="532" t="s">
        <v>79</v>
      </c>
      <c r="C68" s="783" t="s">
        <v>39</v>
      </c>
      <c r="D68" s="808"/>
      <c r="E68" s="809">
        <v>3.0000000000000001E-3</v>
      </c>
      <c r="F68" s="791"/>
      <c r="G68" s="724" t="s">
        <v>398</v>
      </c>
      <c r="H68" s="760" t="s">
        <v>399</v>
      </c>
      <c r="I68" s="717" t="s">
        <v>400</v>
      </c>
    </row>
    <row r="69" spans="1:9" ht="49.5" x14ac:dyDescent="0.25">
      <c r="A69" s="709"/>
      <c r="B69" s="765"/>
      <c r="C69" s="796"/>
      <c r="D69" s="798"/>
      <c r="E69" s="810"/>
      <c r="F69" s="768"/>
      <c r="G69" s="724" t="s">
        <v>401</v>
      </c>
      <c r="H69" s="760" t="s">
        <v>402</v>
      </c>
      <c r="I69" s="717" t="s">
        <v>403</v>
      </c>
    </row>
    <row r="70" spans="1:9" ht="33" x14ac:dyDescent="0.25">
      <c r="A70" s="709" t="s">
        <v>99</v>
      </c>
      <c r="B70" s="532" t="s">
        <v>79</v>
      </c>
      <c r="C70" s="783" t="s">
        <v>42</v>
      </c>
      <c r="D70" s="790"/>
      <c r="E70" s="811">
        <v>1E-3</v>
      </c>
      <c r="F70" s="791"/>
      <c r="G70" s="724" t="s">
        <v>375</v>
      </c>
      <c r="H70" s="760" t="s">
        <v>399</v>
      </c>
      <c r="I70" s="717" t="s">
        <v>404</v>
      </c>
    </row>
    <row r="71" spans="1:9" ht="49.5" x14ac:dyDescent="0.25">
      <c r="A71" s="709"/>
      <c r="B71" s="765"/>
      <c r="C71" s="796"/>
      <c r="D71" s="794"/>
      <c r="E71" s="812"/>
      <c r="F71" s="768"/>
      <c r="G71" s="813" t="s">
        <v>405</v>
      </c>
      <c r="H71" s="760" t="s">
        <v>402</v>
      </c>
      <c r="I71" s="717" t="s">
        <v>406</v>
      </c>
    </row>
    <row r="72" spans="1:9" ht="17.25" thickBot="1" x14ac:dyDescent="0.2">
      <c r="A72" s="799" t="s">
        <v>100</v>
      </c>
      <c r="B72" s="800" t="s">
        <v>79</v>
      </c>
      <c r="C72" s="801" t="s">
        <v>51</v>
      </c>
      <c r="D72" s="752"/>
      <c r="E72" s="814"/>
      <c r="F72" s="753"/>
      <c r="G72" s="754"/>
      <c r="H72" s="760"/>
      <c r="I72" s="735"/>
    </row>
    <row r="73" spans="1:9" ht="16.5" x14ac:dyDescent="0.15">
      <c r="A73" s="701" t="s">
        <v>101</v>
      </c>
      <c r="B73" s="750" t="s">
        <v>79</v>
      </c>
      <c r="C73" s="815" t="s">
        <v>102</v>
      </c>
      <c r="D73" s="816"/>
      <c r="E73" s="817"/>
      <c r="F73" s="747">
        <v>1.6</v>
      </c>
      <c r="G73" s="789"/>
      <c r="H73" s="749"/>
      <c r="I73" s="735"/>
    </row>
    <row r="74" spans="1:9" ht="16.5" x14ac:dyDescent="0.15">
      <c r="A74" s="709" t="s">
        <v>103</v>
      </c>
      <c r="B74" s="532" t="s">
        <v>79</v>
      </c>
      <c r="C74" s="783" t="s">
        <v>104</v>
      </c>
      <c r="D74" s="808">
        <v>1.54</v>
      </c>
      <c r="E74" s="818">
        <v>0.105</v>
      </c>
      <c r="F74" s="791" t="s">
        <v>407</v>
      </c>
      <c r="G74" s="759"/>
      <c r="H74" s="760"/>
      <c r="I74" s="735"/>
    </row>
    <row r="75" spans="1:9" ht="16.5" x14ac:dyDescent="0.15">
      <c r="A75" s="709" t="s">
        <v>408</v>
      </c>
      <c r="B75" s="532" t="s">
        <v>79</v>
      </c>
      <c r="C75" s="795" t="s">
        <v>39</v>
      </c>
      <c r="D75" s="819"/>
      <c r="E75" s="820" t="s">
        <v>409</v>
      </c>
      <c r="F75" s="780"/>
      <c r="G75" s="715">
        <v>1.69</v>
      </c>
      <c r="H75" s="760">
        <v>2.12</v>
      </c>
      <c r="I75" s="821" t="s">
        <v>410</v>
      </c>
    </row>
    <row r="76" spans="1:9" ht="16.5" x14ac:dyDescent="0.15">
      <c r="A76" s="709" t="s">
        <v>106</v>
      </c>
      <c r="B76" s="532" t="s">
        <v>79</v>
      </c>
      <c r="C76" s="795" t="s">
        <v>42</v>
      </c>
      <c r="D76" s="798"/>
      <c r="E76" s="807" t="s">
        <v>411</v>
      </c>
      <c r="F76" s="768"/>
      <c r="G76" s="724">
        <v>1.54</v>
      </c>
      <c r="H76" s="760">
        <v>1.92</v>
      </c>
      <c r="I76" s="822" t="s">
        <v>412</v>
      </c>
    </row>
    <row r="77" spans="1:9" ht="16.5" x14ac:dyDescent="0.15">
      <c r="A77" s="709" t="s">
        <v>107</v>
      </c>
      <c r="B77" s="532" t="s">
        <v>79</v>
      </c>
      <c r="C77" s="823" t="s">
        <v>51</v>
      </c>
      <c r="D77" s="824"/>
      <c r="E77" s="825"/>
      <c r="F77" s="826"/>
      <c r="G77" s="754"/>
      <c r="H77" s="760"/>
      <c r="I77" s="735"/>
    </row>
    <row r="78" spans="1:9" ht="33" x14ac:dyDescent="0.15">
      <c r="A78" s="709" t="s">
        <v>108</v>
      </c>
      <c r="B78" s="532" t="s">
        <v>79</v>
      </c>
      <c r="C78" s="827" t="s">
        <v>413</v>
      </c>
      <c r="D78" s="819">
        <v>1.54</v>
      </c>
      <c r="E78" s="828"/>
      <c r="F78" s="829"/>
      <c r="G78" s="715"/>
      <c r="H78" s="760"/>
      <c r="I78" s="735"/>
    </row>
    <row r="79" spans="1:9" ht="33" x14ac:dyDescent="0.15">
      <c r="A79" s="709" t="s">
        <v>414</v>
      </c>
      <c r="B79" s="532" t="s">
        <v>79</v>
      </c>
      <c r="C79" s="827" t="s">
        <v>415</v>
      </c>
      <c r="D79" s="798"/>
      <c r="E79" s="830" t="s">
        <v>416</v>
      </c>
      <c r="F79" s="831"/>
      <c r="G79" s="797">
        <v>1.53</v>
      </c>
      <c r="H79" s="781">
        <v>1.5</v>
      </c>
      <c r="I79" s="735"/>
    </row>
    <row r="80" spans="1:9" ht="16.5" x14ac:dyDescent="0.15">
      <c r="A80" s="709" t="s">
        <v>110</v>
      </c>
      <c r="B80" s="532" t="s">
        <v>79</v>
      </c>
      <c r="C80" s="832" t="s">
        <v>417</v>
      </c>
      <c r="D80" s="752"/>
      <c r="E80" s="833" t="s">
        <v>416</v>
      </c>
      <c r="F80" s="834"/>
      <c r="G80" s="754">
        <v>1.67</v>
      </c>
      <c r="H80" s="760">
        <v>1.63</v>
      </c>
      <c r="I80" s="735"/>
    </row>
    <row r="81" spans="1:9" ht="16.5" x14ac:dyDescent="0.15">
      <c r="A81" s="709" t="s">
        <v>112</v>
      </c>
      <c r="B81" s="532" t="s">
        <v>79</v>
      </c>
      <c r="C81" s="783" t="s">
        <v>113</v>
      </c>
      <c r="D81" s="835"/>
      <c r="E81" s="836"/>
      <c r="F81" s="780"/>
      <c r="G81" s="715"/>
      <c r="H81" s="760"/>
      <c r="I81" s="735"/>
    </row>
    <row r="82" spans="1:9" ht="16.5" x14ac:dyDescent="0.15">
      <c r="A82" s="709" t="s">
        <v>114</v>
      </c>
      <c r="B82" s="532" t="s">
        <v>79</v>
      </c>
      <c r="C82" s="795" t="s">
        <v>115</v>
      </c>
      <c r="D82" s="752">
        <v>1.0529999999999999</v>
      </c>
      <c r="E82" s="837">
        <v>5.0000000000000001E-3</v>
      </c>
      <c r="F82" s="753"/>
      <c r="G82" s="754">
        <v>1.06</v>
      </c>
      <c r="H82" s="760">
        <v>1.93</v>
      </c>
      <c r="I82" s="735" t="s">
        <v>418</v>
      </c>
    </row>
    <row r="83" spans="1:9" ht="33" x14ac:dyDescent="0.15">
      <c r="A83" s="709" t="s">
        <v>116</v>
      </c>
      <c r="B83" s="532" t="s">
        <v>79</v>
      </c>
      <c r="C83" s="838" t="s">
        <v>117</v>
      </c>
      <c r="D83" s="819">
        <v>2</v>
      </c>
      <c r="E83" s="839">
        <v>1.6E-2</v>
      </c>
      <c r="F83" s="780"/>
      <c r="G83" s="715">
        <v>1.37</v>
      </c>
      <c r="H83" s="781">
        <v>1.7</v>
      </c>
      <c r="I83" s="735" t="s">
        <v>418</v>
      </c>
    </row>
    <row r="84" spans="1:9" ht="17.25" thickBot="1" x14ac:dyDescent="0.2">
      <c r="A84" s="799" t="s">
        <v>118</v>
      </c>
      <c r="B84" s="800" t="s">
        <v>79</v>
      </c>
      <c r="C84" s="801" t="s">
        <v>119</v>
      </c>
      <c r="D84" s="840">
        <v>4</v>
      </c>
      <c r="E84" s="841">
        <v>2.5000000000000001E-2</v>
      </c>
      <c r="F84" s="842"/>
      <c r="G84" s="805">
        <v>3.44</v>
      </c>
      <c r="H84" s="806">
        <v>0.71</v>
      </c>
      <c r="I84" s="735" t="s">
        <v>419</v>
      </c>
    </row>
    <row r="85" spans="1:9" ht="16.5" x14ac:dyDescent="0.15">
      <c r="A85" s="776" t="s">
        <v>120</v>
      </c>
      <c r="B85" s="777" t="s">
        <v>347</v>
      </c>
      <c r="C85" s="751" t="s">
        <v>121</v>
      </c>
      <c r="D85" s="843"/>
      <c r="E85" s="844"/>
      <c r="F85" s="845">
        <v>3.37</v>
      </c>
      <c r="G85" s="846"/>
      <c r="H85" s="749">
        <v>3.86</v>
      </c>
      <c r="I85" s="735"/>
    </row>
    <row r="86" spans="1:9" ht="16.5" x14ac:dyDescent="0.15">
      <c r="A86" s="732" t="s">
        <v>122</v>
      </c>
      <c r="B86" s="782" t="s">
        <v>347</v>
      </c>
      <c r="C86" s="793" t="s">
        <v>123</v>
      </c>
      <c r="D86" s="847"/>
      <c r="E86" s="713"/>
      <c r="F86" s="780"/>
      <c r="G86" s="848"/>
      <c r="H86" s="781">
        <v>2.6</v>
      </c>
      <c r="I86" s="735" t="s">
        <v>420</v>
      </c>
    </row>
    <row r="87" spans="1:9" ht="16.5" x14ac:dyDescent="0.15">
      <c r="A87" s="732" t="s">
        <v>421</v>
      </c>
      <c r="B87" s="782" t="s">
        <v>347</v>
      </c>
      <c r="C87" s="849" t="s">
        <v>125</v>
      </c>
      <c r="D87" s="847"/>
      <c r="E87" s="713"/>
      <c r="F87" s="753"/>
      <c r="G87" s="848"/>
      <c r="H87" s="787">
        <v>4.9000000000000004</v>
      </c>
      <c r="I87" s="754"/>
    </row>
    <row r="88" spans="1:9" ht="16.5" x14ac:dyDescent="0.15">
      <c r="A88" s="732" t="s">
        <v>126</v>
      </c>
      <c r="B88" s="782" t="s">
        <v>347</v>
      </c>
      <c r="C88" s="795" t="s">
        <v>127</v>
      </c>
      <c r="D88" s="847"/>
      <c r="E88" s="713"/>
      <c r="F88" s="780"/>
      <c r="G88" s="848"/>
      <c r="H88" s="781">
        <v>4.57</v>
      </c>
      <c r="I88" s="735" t="s">
        <v>422</v>
      </c>
    </row>
    <row r="89" spans="1:9" ht="16.5" x14ac:dyDescent="0.15">
      <c r="A89" s="732" t="s">
        <v>128</v>
      </c>
      <c r="B89" s="782" t="s">
        <v>347</v>
      </c>
      <c r="C89" s="850" t="s">
        <v>129</v>
      </c>
      <c r="D89" s="847"/>
      <c r="E89" s="713"/>
      <c r="F89" s="753"/>
      <c r="G89" s="848"/>
      <c r="H89" s="781">
        <v>4.5</v>
      </c>
      <c r="I89" s="735" t="s">
        <v>423</v>
      </c>
    </row>
    <row r="90" spans="1:9" ht="16.5" x14ac:dyDescent="0.15">
      <c r="A90" s="732" t="s">
        <v>130</v>
      </c>
      <c r="B90" s="782" t="s">
        <v>347</v>
      </c>
      <c r="C90" s="796" t="s">
        <v>131</v>
      </c>
      <c r="D90" s="847"/>
      <c r="E90" s="713"/>
      <c r="F90" s="780"/>
      <c r="G90" s="848"/>
      <c r="H90" s="781">
        <v>4.83</v>
      </c>
      <c r="I90" s="735" t="s">
        <v>424</v>
      </c>
    </row>
    <row r="91" spans="1:9" ht="17.25" thickBot="1" x14ac:dyDescent="0.2">
      <c r="A91" s="736" t="s">
        <v>132</v>
      </c>
      <c r="B91" s="770" t="s">
        <v>347</v>
      </c>
      <c r="C91" s="784" t="s">
        <v>133</v>
      </c>
      <c r="D91" s="851"/>
      <c r="E91" s="740"/>
      <c r="F91" s="786"/>
      <c r="G91" s="852"/>
      <c r="H91" s="853">
        <v>5.65</v>
      </c>
      <c r="I91" s="735" t="s">
        <v>423</v>
      </c>
    </row>
    <row r="92" spans="1:9" ht="16.5" x14ac:dyDescent="0.15">
      <c r="A92" s="776" t="s">
        <v>134</v>
      </c>
      <c r="B92" s="777" t="s">
        <v>347</v>
      </c>
      <c r="C92" s="751" t="s">
        <v>135</v>
      </c>
      <c r="D92" s="847"/>
      <c r="E92" s="713"/>
      <c r="F92" s="768"/>
      <c r="G92" s="848"/>
      <c r="H92" s="755"/>
      <c r="I92" s="735"/>
    </row>
    <row r="93" spans="1:9" ht="16.5" x14ac:dyDescent="0.15">
      <c r="A93" s="709" t="s">
        <v>136</v>
      </c>
      <c r="B93" s="782" t="s">
        <v>347</v>
      </c>
      <c r="C93" s="783" t="s">
        <v>137</v>
      </c>
      <c r="D93" s="847"/>
      <c r="E93" s="713"/>
      <c r="F93" s="780"/>
      <c r="G93" s="848"/>
      <c r="H93" s="760"/>
      <c r="I93" s="735"/>
    </row>
    <row r="94" spans="1:9" ht="17.25" thickBot="1" x14ac:dyDescent="0.2">
      <c r="A94" s="799" t="s">
        <v>138</v>
      </c>
      <c r="B94" s="770" t="s">
        <v>347</v>
      </c>
      <c r="C94" s="784" t="s">
        <v>139</v>
      </c>
      <c r="D94" s="847"/>
      <c r="E94" s="713"/>
      <c r="F94" s="780"/>
      <c r="G94" s="848"/>
      <c r="H94" s="760"/>
      <c r="I94" s="735"/>
    </row>
    <row r="95" spans="1:9" ht="33.75" thickBot="1" x14ac:dyDescent="0.2">
      <c r="A95" s="732" t="s">
        <v>140</v>
      </c>
      <c r="B95" s="774" t="s">
        <v>347</v>
      </c>
      <c r="C95" s="775" t="s">
        <v>425</v>
      </c>
      <c r="D95" s="851"/>
      <c r="E95" s="740"/>
      <c r="F95" s="842"/>
      <c r="G95" s="854"/>
      <c r="H95" s="806" t="s">
        <v>426</v>
      </c>
      <c r="I95" s="735"/>
    </row>
    <row r="96" spans="1:9" ht="16.5" x14ac:dyDescent="0.15">
      <c r="A96" s="776" t="s">
        <v>142</v>
      </c>
      <c r="B96" s="777" t="s">
        <v>347</v>
      </c>
      <c r="C96" s="815" t="s">
        <v>143</v>
      </c>
      <c r="D96" s="843"/>
      <c r="E96" s="844"/>
      <c r="F96" s="855">
        <v>3.37</v>
      </c>
      <c r="G96" s="846"/>
      <c r="H96" s="749">
        <v>3.6</v>
      </c>
      <c r="I96" s="735"/>
    </row>
    <row r="97" spans="1:9" ht="16.5" x14ac:dyDescent="0.15">
      <c r="A97" s="732" t="s">
        <v>144</v>
      </c>
      <c r="B97" s="782" t="s">
        <v>347</v>
      </c>
      <c r="C97" s="793" t="s">
        <v>145</v>
      </c>
      <c r="D97" s="856"/>
      <c r="E97" s="857"/>
      <c r="F97" s="858"/>
      <c r="G97" s="848"/>
      <c r="H97" s="760"/>
      <c r="I97" s="735"/>
    </row>
    <row r="98" spans="1:9" ht="16.5" x14ac:dyDescent="0.15">
      <c r="A98" s="732" t="s">
        <v>146</v>
      </c>
      <c r="B98" s="782" t="s">
        <v>347</v>
      </c>
      <c r="C98" s="795" t="s">
        <v>147</v>
      </c>
      <c r="D98" s="856"/>
      <c r="E98" s="857"/>
      <c r="F98" s="859"/>
      <c r="G98" s="848"/>
      <c r="H98" s="781">
        <v>2.8</v>
      </c>
      <c r="I98" s="735" t="s">
        <v>423</v>
      </c>
    </row>
    <row r="99" spans="1:9" ht="16.5" x14ac:dyDescent="0.15">
      <c r="A99" s="732" t="s">
        <v>148</v>
      </c>
      <c r="B99" s="782" t="s">
        <v>347</v>
      </c>
      <c r="C99" s="860" t="s">
        <v>149</v>
      </c>
      <c r="D99" s="856"/>
      <c r="E99" s="857"/>
      <c r="F99" s="859"/>
      <c r="G99" s="848"/>
      <c r="H99" s="781">
        <v>3.5</v>
      </c>
      <c r="I99" s="735" t="s">
        <v>423</v>
      </c>
    </row>
    <row r="100" spans="1:9" ht="16.5" x14ac:dyDescent="0.15">
      <c r="A100" s="732" t="s">
        <v>150</v>
      </c>
      <c r="B100" s="782" t="s">
        <v>347</v>
      </c>
      <c r="C100" s="795" t="s">
        <v>151</v>
      </c>
      <c r="D100" s="856"/>
      <c r="E100" s="857"/>
      <c r="F100" s="859"/>
      <c r="G100" s="848"/>
      <c r="H100" s="781"/>
      <c r="I100" s="735"/>
    </row>
    <row r="101" spans="1:9" ht="16.5" x14ac:dyDescent="0.15">
      <c r="A101" s="732" t="s">
        <v>152</v>
      </c>
      <c r="B101" s="782" t="s">
        <v>347</v>
      </c>
      <c r="C101" s="796" t="s">
        <v>153</v>
      </c>
      <c r="D101" s="856"/>
      <c r="E101" s="857"/>
      <c r="F101" s="859"/>
      <c r="G101" s="848"/>
      <c r="H101" s="781">
        <v>3.95</v>
      </c>
      <c r="I101" s="735" t="s">
        <v>423</v>
      </c>
    </row>
    <row r="102" spans="1:9" ht="16.5" x14ac:dyDescent="0.15">
      <c r="A102" s="709" t="s">
        <v>427</v>
      </c>
      <c r="B102" s="782" t="s">
        <v>347</v>
      </c>
      <c r="C102" s="849" t="s">
        <v>154</v>
      </c>
      <c r="D102" s="856"/>
      <c r="E102" s="857"/>
      <c r="F102" s="859"/>
      <c r="G102" s="848"/>
      <c r="H102" s="781">
        <v>4.9000000000000004</v>
      </c>
      <c r="I102" s="735" t="s">
        <v>423</v>
      </c>
    </row>
    <row r="103" spans="1:9" ht="16.5" x14ac:dyDescent="0.15">
      <c r="A103" s="732" t="s">
        <v>428</v>
      </c>
      <c r="B103" s="782" t="s">
        <v>347</v>
      </c>
      <c r="C103" s="849" t="s">
        <v>155</v>
      </c>
      <c r="D103" s="856"/>
      <c r="E103" s="857"/>
      <c r="F103" s="859"/>
      <c r="G103" s="848"/>
      <c r="H103" s="781">
        <v>3.25</v>
      </c>
      <c r="I103" s="735" t="s">
        <v>423</v>
      </c>
    </row>
    <row r="104" spans="1:9" ht="16.5" x14ac:dyDescent="0.15">
      <c r="A104" s="732" t="s">
        <v>156</v>
      </c>
      <c r="B104" s="782" t="s">
        <v>347</v>
      </c>
      <c r="C104" s="795" t="s">
        <v>157</v>
      </c>
      <c r="D104" s="856"/>
      <c r="E104" s="857"/>
      <c r="F104" s="859"/>
      <c r="G104" s="848"/>
      <c r="H104" s="781">
        <v>4.2</v>
      </c>
      <c r="I104" s="735" t="s">
        <v>423</v>
      </c>
    </row>
    <row r="105" spans="1:9" ht="16.5" x14ac:dyDescent="0.15">
      <c r="A105" s="732" t="s">
        <v>158</v>
      </c>
      <c r="B105" s="782" t="s">
        <v>347</v>
      </c>
      <c r="C105" s="795" t="s">
        <v>159</v>
      </c>
      <c r="D105" s="856"/>
      <c r="E105" s="857"/>
      <c r="F105" s="859"/>
      <c r="G105" s="848"/>
      <c r="H105" s="781">
        <v>4</v>
      </c>
      <c r="I105" s="735" t="s">
        <v>423</v>
      </c>
    </row>
    <row r="106" spans="1:9" ht="16.5" x14ac:dyDescent="0.15">
      <c r="A106" s="732" t="s">
        <v>160</v>
      </c>
      <c r="B106" s="782" t="s">
        <v>347</v>
      </c>
      <c r="C106" s="795" t="s">
        <v>161</v>
      </c>
      <c r="D106" s="856"/>
      <c r="E106" s="857"/>
      <c r="F106" s="859"/>
      <c r="G106" s="848"/>
      <c r="H106" s="781">
        <v>4.0999999999999996</v>
      </c>
      <c r="I106" s="735" t="s">
        <v>423</v>
      </c>
    </row>
    <row r="107" spans="1:9" ht="33" x14ac:dyDescent="0.15">
      <c r="A107" s="732" t="s">
        <v>162</v>
      </c>
      <c r="B107" s="782" t="s">
        <v>347</v>
      </c>
      <c r="C107" s="861" t="s">
        <v>429</v>
      </c>
      <c r="D107" s="856"/>
      <c r="E107" s="857"/>
      <c r="F107" s="859"/>
      <c r="G107" s="848"/>
      <c r="H107" s="781">
        <v>4</v>
      </c>
      <c r="I107" s="735" t="s">
        <v>423</v>
      </c>
    </row>
    <row r="108" spans="1:9" ht="33.75" thickBot="1" x14ac:dyDescent="0.2">
      <c r="A108" s="736" t="s">
        <v>430</v>
      </c>
      <c r="B108" s="770" t="s">
        <v>347</v>
      </c>
      <c r="C108" s="862" t="s">
        <v>164</v>
      </c>
      <c r="D108" s="863"/>
      <c r="E108" s="803"/>
      <c r="F108" s="864"/>
      <c r="G108" s="852"/>
      <c r="H108" s="853">
        <v>3.48</v>
      </c>
      <c r="I108" s="735" t="s">
        <v>423</v>
      </c>
    </row>
    <row r="109" spans="1:9" x14ac:dyDescent="0.25">
      <c r="A109" s="865" t="s">
        <v>431</v>
      </c>
      <c r="B109" s="866"/>
      <c r="C109" s="866"/>
      <c r="D109" s="865"/>
      <c r="E109" s="865"/>
      <c r="F109" s="865"/>
      <c r="G109" s="866"/>
    </row>
    <row r="110" spans="1:9" ht="15.95" customHeight="1" x14ac:dyDescent="0.25">
      <c r="A110" s="867" t="s">
        <v>432</v>
      </c>
      <c r="B110" s="868"/>
      <c r="D110" s="869" t="s">
        <v>433</v>
      </c>
      <c r="E110" s="870"/>
      <c r="F110" s="871"/>
      <c r="G110" s="866"/>
    </row>
    <row r="111" spans="1:9" x14ac:dyDescent="0.25">
      <c r="A111" s="866" t="s">
        <v>434</v>
      </c>
      <c r="B111" s="866"/>
      <c r="D111" s="1194" t="s">
        <v>21</v>
      </c>
      <c r="E111" s="1194"/>
      <c r="F111" s="872" t="s">
        <v>435</v>
      </c>
      <c r="G111" s="872" t="s">
        <v>435</v>
      </c>
      <c r="H111" s="873"/>
    </row>
    <row r="112" spans="1:9" ht="18.75" x14ac:dyDescent="0.25">
      <c r="A112" s="866" t="s">
        <v>436</v>
      </c>
      <c r="B112" s="811"/>
      <c r="D112" s="1187" t="s">
        <v>437</v>
      </c>
      <c r="E112" s="1187"/>
      <c r="F112" s="874" t="s">
        <v>438</v>
      </c>
      <c r="G112" s="875"/>
      <c r="H112" s="876"/>
      <c r="I112" s="877"/>
    </row>
    <row r="113" spans="1:9" ht="31.5" customHeight="1" x14ac:dyDescent="0.25">
      <c r="A113" s="811" t="s">
        <v>439</v>
      </c>
      <c r="B113" s="811"/>
      <c r="C113" s="878"/>
      <c r="D113" s="1195" t="s">
        <v>440</v>
      </c>
      <c r="E113" s="1195"/>
      <c r="F113" s="879">
        <v>2.36</v>
      </c>
      <c r="G113" s="880">
        <v>1.69</v>
      </c>
      <c r="H113" s="881" t="s">
        <v>441</v>
      </c>
      <c r="I113" s="878"/>
    </row>
    <row r="114" spans="1:9" ht="31.5" customHeight="1" x14ac:dyDescent="0.25">
      <c r="A114" s="811" t="s">
        <v>442</v>
      </c>
      <c r="B114" s="811"/>
      <c r="D114" s="1195" t="s">
        <v>443</v>
      </c>
      <c r="E114" s="1195"/>
      <c r="F114" s="879">
        <v>0.29499999999999998</v>
      </c>
      <c r="G114" s="882"/>
      <c r="H114" s="689"/>
      <c r="I114" s="811"/>
    </row>
    <row r="115" spans="1:9" x14ac:dyDescent="0.25">
      <c r="D115" s="1188" t="s">
        <v>444</v>
      </c>
      <c r="E115" s="1188"/>
      <c r="F115" s="883">
        <v>3.625</v>
      </c>
      <c r="G115" s="884">
        <v>2.4300000000000002</v>
      </c>
    </row>
    <row r="116" spans="1:9" x14ac:dyDescent="0.25">
      <c r="A116" s="870" t="s">
        <v>445</v>
      </c>
      <c r="D116" s="1187" t="s">
        <v>446</v>
      </c>
      <c r="E116" s="1187"/>
      <c r="F116" s="885">
        <v>2.5499999999999998</v>
      </c>
      <c r="G116" s="700">
        <v>2.4300000000000002</v>
      </c>
    </row>
    <row r="117" spans="1:9" x14ac:dyDescent="0.25">
      <c r="A117" s="672" t="s">
        <v>447</v>
      </c>
      <c r="D117" s="1187" t="s">
        <v>448</v>
      </c>
      <c r="E117" s="1187"/>
      <c r="F117" s="885">
        <v>2.12</v>
      </c>
      <c r="G117" s="700">
        <v>2.4300000000000002</v>
      </c>
    </row>
    <row r="118" spans="1:9" ht="18.75" x14ac:dyDescent="0.25">
      <c r="A118" s="672" t="s">
        <v>449</v>
      </c>
      <c r="D118" s="1187" t="s">
        <v>450</v>
      </c>
      <c r="E118" s="1187"/>
      <c r="F118" s="885">
        <v>2.8320000000000001E-2</v>
      </c>
      <c r="G118" s="700"/>
    </row>
    <row r="119" spans="1:9" x14ac:dyDescent="0.25">
      <c r="A119" s="672" t="s">
        <v>451</v>
      </c>
      <c r="D119" s="1188" t="s">
        <v>452</v>
      </c>
      <c r="E119" s="1188"/>
      <c r="F119" s="883">
        <v>1.8409999999999999E-2</v>
      </c>
      <c r="G119" s="884"/>
    </row>
    <row r="120" spans="1:9" x14ac:dyDescent="0.25">
      <c r="A120" s="672" t="s">
        <v>453</v>
      </c>
      <c r="D120" s="1188" t="s">
        <v>454</v>
      </c>
      <c r="E120" s="1188"/>
      <c r="F120" s="883">
        <v>2.83</v>
      </c>
      <c r="G120" s="884"/>
    </row>
    <row r="121" spans="1:9" x14ac:dyDescent="0.25">
      <c r="A121" s="672" t="s">
        <v>455</v>
      </c>
      <c r="D121" s="1187" t="s">
        <v>456</v>
      </c>
      <c r="E121" s="1187"/>
      <c r="F121" s="885">
        <v>6.1163999999999996</v>
      </c>
      <c r="G121" s="700"/>
    </row>
    <row r="122" spans="1:9" x14ac:dyDescent="0.25">
      <c r="A122" s="869" t="s">
        <v>457</v>
      </c>
      <c r="D122" s="1188" t="s">
        <v>458</v>
      </c>
      <c r="E122" s="1188"/>
      <c r="F122" s="883">
        <v>2.2200000000000001E-2</v>
      </c>
      <c r="G122" s="884"/>
    </row>
    <row r="123" spans="1:9" x14ac:dyDescent="0.25">
      <c r="D123" s="1188" t="s">
        <v>459</v>
      </c>
      <c r="E123" s="1188"/>
      <c r="F123" s="885">
        <v>1.8500000000000001E-3</v>
      </c>
      <c r="G123" s="700"/>
    </row>
    <row r="124" spans="1:9" ht="30.95" customHeight="1" x14ac:dyDescent="0.25">
      <c r="A124" s="672" t="s">
        <v>460</v>
      </c>
      <c r="D124" s="1189" t="s">
        <v>461</v>
      </c>
      <c r="E124" s="1189"/>
      <c r="F124" s="883">
        <f>50*F122</f>
        <v>1.1100000000000001</v>
      </c>
      <c r="G124" s="884"/>
    </row>
    <row r="125" spans="1:9" x14ac:dyDescent="0.25">
      <c r="A125" s="886" t="s">
        <v>462</v>
      </c>
      <c r="B125" s="886"/>
      <c r="C125" s="886"/>
      <c r="D125" s="1187" t="s">
        <v>463</v>
      </c>
      <c r="E125" s="1187"/>
      <c r="F125" s="885">
        <v>4.6719999999999997</v>
      </c>
      <c r="G125" s="700"/>
    </row>
    <row r="126" spans="1:9" x14ac:dyDescent="0.25">
      <c r="A126" s="887" t="s">
        <v>464</v>
      </c>
      <c r="B126" s="886"/>
      <c r="C126" s="886"/>
      <c r="D126" s="1187" t="s">
        <v>465</v>
      </c>
      <c r="E126" s="1187"/>
      <c r="F126" s="885">
        <v>1</v>
      </c>
      <c r="G126" s="700">
        <v>0.67</v>
      </c>
    </row>
    <row r="127" spans="1:9" x14ac:dyDescent="0.25">
      <c r="A127" s="887" t="s">
        <v>466</v>
      </c>
      <c r="B127" s="886"/>
      <c r="C127" s="886"/>
      <c r="D127" s="1187" t="s">
        <v>467</v>
      </c>
      <c r="E127" s="1187"/>
      <c r="F127" s="885">
        <v>0.72</v>
      </c>
      <c r="G127" s="700">
        <v>0.67</v>
      </c>
    </row>
    <row r="128" spans="1:9" x14ac:dyDescent="0.25">
      <c r="A128" s="887" t="s">
        <v>468</v>
      </c>
      <c r="B128" s="886"/>
      <c r="C128" s="886"/>
      <c r="D128" s="1187" t="s">
        <v>469</v>
      </c>
      <c r="E128" s="1187"/>
      <c r="F128" s="885">
        <v>0.65</v>
      </c>
      <c r="G128" s="700">
        <v>0.67</v>
      </c>
    </row>
    <row r="129" spans="1:6" x14ac:dyDescent="0.25">
      <c r="A129" s="888" t="s">
        <v>470</v>
      </c>
      <c r="B129" s="886"/>
      <c r="C129" s="886"/>
      <c r="E129" s="889"/>
      <c r="F129" s="869"/>
    </row>
    <row r="130" spans="1:6" x14ac:dyDescent="0.25">
      <c r="A130" s="886" t="s">
        <v>471</v>
      </c>
      <c r="B130" s="886"/>
      <c r="C130" s="886"/>
    </row>
    <row r="131" spans="1:6" x14ac:dyDescent="0.25">
      <c r="A131" s="890" t="s">
        <v>472</v>
      </c>
      <c r="B131" s="886"/>
      <c r="C131" s="886"/>
    </row>
    <row r="132" spans="1:6" x14ac:dyDescent="0.25">
      <c r="A132" s="891" t="s">
        <v>473</v>
      </c>
      <c r="B132" s="886"/>
      <c r="C132" s="886"/>
    </row>
    <row r="133" spans="1:6" x14ac:dyDescent="0.25">
      <c r="A133" s="891" t="s">
        <v>474</v>
      </c>
      <c r="B133" s="886"/>
      <c r="C133" s="886"/>
    </row>
    <row r="134" spans="1:6" x14ac:dyDescent="0.25">
      <c r="A134" s="891" t="s">
        <v>475</v>
      </c>
      <c r="B134" s="886"/>
      <c r="C134" s="886"/>
    </row>
    <row r="135" spans="1:6" x14ac:dyDescent="0.25">
      <c r="A135" s="891"/>
      <c r="B135" s="886"/>
      <c r="C135" s="886"/>
    </row>
  </sheetData>
  <mergeCells count="27">
    <mergeCell ref="D2:G3"/>
    <mergeCell ref="D4:G4"/>
    <mergeCell ref="D5:G5"/>
    <mergeCell ref="D7:G8"/>
    <mergeCell ref="D9:F9"/>
    <mergeCell ref="G9:H9"/>
    <mergeCell ref="D119:E119"/>
    <mergeCell ref="D11:D12"/>
    <mergeCell ref="E11:E12"/>
    <mergeCell ref="G11:G12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26:E126"/>
    <mergeCell ref="D127:E127"/>
    <mergeCell ref="D128:E128"/>
    <mergeCell ref="D120:E120"/>
    <mergeCell ref="D121:E121"/>
    <mergeCell ref="D122:E122"/>
    <mergeCell ref="D123:E123"/>
    <mergeCell ref="D124:E124"/>
    <mergeCell ref="D125:E125"/>
  </mergeCells>
  <pageMargins left="0.7" right="0.7" top="0.75" bottom="0.75" header="0.3" footer="0.3"/>
  <pageSetup paperSize="9" scale="3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94"/>
  <sheetViews>
    <sheetView showGridLines="0" zoomScale="70" zoomScaleNormal="70" zoomScaleSheetLayoutView="75" workbookViewId="0">
      <selection activeCell="C64" sqref="C64"/>
    </sheetView>
  </sheetViews>
  <sheetFormatPr defaultColWidth="9" defaultRowHeight="15.75" x14ac:dyDescent="0.25"/>
  <cols>
    <col min="1" max="1" width="10" style="218" customWidth="1"/>
    <col min="2" max="2" width="82.5" style="218" customWidth="1"/>
    <col min="3" max="3" width="82.75" style="218" customWidth="1"/>
    <col min="4" max="16384" width="9" style="218"/>
  </cols>
  <sheetData>
    <row r="1" spans="1:3" x14ac:dyDescent="0.25">
      <c r="A1" s="216" t="s">
        <v>0</v>
      </c>
      <c r="B1" s="217"/>
    </row>
    <row r="2" spans="1:3" ht="10.5" customHeight="1" x14ac:dyDescent="0.25">
      <c r="A2" s="570"/>
      <c r="B2" s="571" t="s">
        <v>0</v>
      </c>
      <c r="C2" s="572"/>
    </row>
    <row r="3" spans="1:3" x14ac:dyDescent="0.25">
      <c r="A3" s="573"/>
      <c r="B3" s="219" t="s">
        <v>0</v>
      </c>
      <c r="C3" s="574"/>
    </row>
    <row r="4" spans="1:3" ht="18" customHeight="1" x14ac:dyDescent="0.25">
      <c r="A4" s="573"/>
      <c r="B4" s="219" t="s">
        <v>0</v>
      </c>
      <c r="C4" s="1209" t="s">
        <v>476</v>
      </c>
    </row>
    <row r="5" spans="1:3" ht="18" customHeight="1" x14ac:dyDescent="0.25">
      <c r="A5" s="573"/>
      <c r="B5" s="219"/>
      <c r="C5" s="1209"/>
    </row>
    <row r="6" spans="1:3" ht="18.75" x14ac:dyDescent="0.3">
      <c r="A6" s="573"/>
      <c r="B6" s="219"/>
      <c r="C6" s="575" t="s">
        <v>12</v>
      </c>
    </row>
    <row r="7" spans="1:3" ht="18.75" x14ac:dyDescent="0.3">
      <c r="A7" s="573"/>
      <c r="B7" s="219"/>
      <c r="C7" s="575" t="s">
        <v>477</v>
      </c>
    </row>
    <row r="8" spans="1:3" ht="18.75" x14ac:dyDescent="0.25">
      <c r="A8" s="573"/>
      <c r="B8" s="219"/>
      <c r="C8" s="537" t="s">
        <v>478</v>
      </c>
    </row>
    <row r="9" spans="1:3" ht="3.75" customHeight="1" x14ac:dyDescent="0.25">
      <c r="A9" s="576"/>
      <c r="B9" s="220"/>
      <c r="C9" s="600"/>
    </row>
    <row r="10" spans="1:3" ht="3" customHeight="1" x14ac:dyDescent="0.25">
      <c r="A10" s="577" t="s">
        <v>0</v>
      </c>
      <c r="B10" s="226"/>
      <c r="C10" s="1217" t="s">
        <v>479</v>
      </c>
    </row>
    <row r="11" spans="1:3" ht="18" customHeight="1" x14ac:dyDescent="0.25">
      <c r="A11" s="578" t="s">
        <v>19</v>
      </c>
      <c r="B11" s="228" t="s">
        <v>20</v>
      </c>
      <c r="C11" s="1218"/>
    </row>
    <row r="12" spans="1:3" ht="18" customHeight="1" x14ac:dyDescent="0.25">
      <c r="A12" s="578" t="s">
        <v>24</v>
      </c>
      <c r="B12" s="228"/>
      <c r="C12" s="1218"/>
    </row>
    <row r="13" spans="1:3" ht="5.25" customHeight="1" x14ac:dyDescent="0.25">
      <c r="A13" s="579" t="s">
        <v>0</v>
      </c>
      <c r="B13" s="229"/>
      <c r="C13" s="1219"/>
    </row>
    <row r="14" spans="1:3" ht="18" customHeight="1" x14ac:dyDescent="0.25">
      <c r="A14" s="1214" t="s">
        <v>29</v>
      </c>
      <c r="B14" s="1215"/>
      <c r="C14" s="1216"/>
    </row>
    <row r="15" spans="1:3" ht="18" customHeight="1" x14ac:dyDescent="0.25">
      <c r="A15" s="580">
        <v>1</v>
      </c>
      <c r="B15" s="231" t="s">
        <v>32</v>
      </c>
      <c r="C15" s="581" t="s">
        <v>480</v>
      </c>
    </row>
    <row r="16" spans="1:3" ht="30" x14ac:dyDescent="0.25">
      <c r="A16" s="582">
        <v>1.1000000000000001</v>
      </c>
      <c r="B16" s="622" t="s">
        <v>36</v>
      </c>
      <c r="C16" s="581" t="s">
        <v>481</v>
      </c>
    </row>
    <row r="17" spans="1:3" ht="18" customHeight="1" x14ac:dyDescent="0.25">
      <c r="A17" s="582" t="s">
        <v>38</v>
      </c>
      <c r="B17" s="436" t="s">
        <v>39</v>
      </c>
      <c r="C17" s="583" t="s">
        <v>482</v>
      </c>
    </row>
    <row r="18" spans="1:3" ht="18" customHeight="1" x14ac:dyDescent="0.25">
      <c r="A18" s="582" t="s">
        <v>41</v>
      </c>
      <c r="B18" s="27" t="s">
        <v>42</v>
      </c>
      <c r="C18" s="583" t="s">
        <v>483</v>
      </c>
    </row>
    <row r="19" spans="1:3" ht="18" customHeight="1" x14ac:dyDescent="0.25">
      <c r="A19" s="580">
        <v>1.2</v>
      </c>
      <c r="B19" s="24" t="s">
        <v>44</v>
      </c>
      <c r="C19" s="583" t="s">
        <v>484</v>
      </c>
    </row>
    <row r="20" spans="1:3" ht="18" customHeight="1" x14ac:dyDescent="0.25">
      <c r="A20" s="580" t="s">
        <v>46</v>
      </c>
      <c r="B20" s="25" t="s">
        <v>39</v>
      </c>
      <c r="C20" s="581" t="s">
        <v>485</v>
      </c>
    </row>
    <row r="21" spans="1:3" s="221" customFormat="1" ht="18" customHeight="1" x14ac:dyDescent="0.15">
      <c r="A21" s="580" t="s">
        <v>48</v>
      </c>
      <c r="B21" s="25" t="s">
        <v>42</v>
      </c>
      <c r="C21" s="583" t="s">
        <v>486</v>
      </c>
    </row>
    <row r="22" spans="1:3" s="221" customFormat="1" ht="18" customHeight="1" x14ac:dyDescent="0.15">
      <c r="A22" s="580" t="s">
        <v>50</v>
      </c>
      <c r="B22" s="37" t="s">
        <v>51</v>
      </c>
      <c r="C22" s="584" t="s">
        <v>487</v>
      </c>
    </row>
    <row r="23" spans="1:3" s="221" customFormat="1" ht="18" customHeight="1" x14ac:dyDescent="0.15">
      <c r="A23" s="585" t="s">
        <v>53</v>
      </c>
      <c r="B23" s="25" t="s">
        <v>54</v>
      </c>
      <c r="C23" s="586" t="s">
        <v>488</v>
      </c>
    </row>
    <row r="24" spans="1:3" s="221" customFormat="1" ht="18" customHeight="1" x14ac:dyDescent="0.15">
      <c r="A24" s="585" t="s">
        <v>56</v>
      </c>
      <c r="B24" s="26" t="s">
        <v>39</v>
      </c>
      <c r="C24" s="584" t="s">
        <v>489</v>
      </c>
    </row>
    <row r="25" spans="1:3" s="221" customFormat="1" ht="18" customHeight="1" x14ac:dyDescent="0.15">
      <c r="A25" s="585" t="s">
        <v>58</v>
      </c>
      <c r="B25" s="37" t="s">
        <v>42</v>
      </c>
      <c r="C25" s="584" t="s">
        <v>490</v>
      </c>
    </row>
    <row r="26" spans="1:3" s="221" customFormat="1" ht="45" x14ac:dyDescent="0.15">
      <c r="A26" s="593" t="s">
        <v>61</v>
      </c>
      <c r="B26" s="614" t="s">
        <v>491</v>
      </c>
      <c r="C26" s="584" t="s">
        <v>488</v>
      </c>
    </row>
    <row r="27" spans="1:3" s="221" customFormat="1" ht="18" customHeight="1" x14ac:dyDescent="0.15">
      <c r="A27" s="585" t="s">
        <v>65</v>
      </c>
      <c r="B27" s="26" t="s">
        <v>39</v>
      </c>
      <c r="C27" s="586" t="s">
        <v>489</v>
      </c>
    </row>
    <row r="28" spans="1:3" s="221" customFormat="1" ht="18" customHeight="1" x14ac:dyDescent="0.15">
      <c r="A28" s="585" t="s">
        <v>67</v>
      </c>
      <c r="B28" s="37" t="s">
        <v>42</v>
      </c>
      <c r="C28" s="584" t="s">
        <v>490</v>
      </c>
    </row>
    <row r="29" spans="1:3" s="221" customFormat="1" ht="18" customHeight="1" x14ac:dyDescent="0.15">
      <c r="A29" s="585" t="s">
        <v>68</v>
      </c>
      <c r="B29" s="25" t="s">
        <v>69</v>
      </c>
      <c r="C29" s="584" t="s">
        <v>488</v>
      </c>
    </row>
    <row r="30" spans="1:3" s="221" customFormat="1" ht="18" customHeight="1" x14ac:dyDescent="0.15">
      <c r="A30" s="585" t="s">
        <v>70</v>
      </c>
      <c r="B30" s="26" t="s">
        <v>39</v>
      </c>
      <c r="C30" s="584" t="s">
        <v>489</v>
      </c>
    </row>
    <row r="31" spans="1:3" s="221" customFormat="1" ht="18" customHeight="1" x14ac:dyDescent="0.15">
      <c r="A31" s="587" t="s">
        <v>72</v>
      </c>
      <c r="B31" s="37" t="s">
        <v>42</v>
      </c>
      <c r="C31" s="584" t="s">
        <v>490</v>
      </c>
    </row>
    <row r="32" spans="1:3" ht="18" customHeight="1" x14ac:dyDescent="0.25">
      <c r="A32" s="1214" t="s">
        <v>492</v>
      </c>
      <c r="B32" s="1215"/>
      <c r="C32" s="1216"/>
    </row>
    <row r="33" spans="1:3" s="221" customFormat="1" ht="18" customHeight="1" x14ac:dyDescent="0.15">
      <c r="A33" s="588">
        <v>2</v>
      </c>
      <c r="B33" s="232" t="s">
        <v>76</v>
      </c>
      <c r="C33" s="586" t="s">
        <v>493</v>
      </c>
    </row>
    <row r="34" spans="1:3" s="221" customFormat="1" ht="18" customHeight="1" x14ac:dyDescent="0.15">
      <c r="A34" s="589">
        <v>3</v>
      </c>
      <c r="B34" s="233" t="s">
        <v>78</v>
      </c>
      <c r="C34" s="586" t="s">
        <v>494</v>
      </c>
    </row>
    <row r="35" spans="1:3" s="221" customFormat="1" ht="18" customHeight="1" x14ac:dyDescent="0.15">
      <c r="A35" s="580" t="s">
        <v>80</v>
      </c>
      <c r="B35" s="24" t="s">
        <v>81</v>
      </c>
      <c r="C35" s="584" t="s">
        <v>495</v>
      </c>
    </row>
    <row r="36" spans="1:3" s="221" customFormat="1" ht="18" customHeight="1" x14ac:dyDescent="0.15">
      <c r="A36" s="580" t="s">
        <v>82</v>
      </c>
      <c r="B36" s="24" t="s">
        <v>83</v>
      </c>
      <c r="C36" s="586" t="s">
        <v>496</v>
      </c>
    </row>
    <row r="37" spans="1:3" s="221" customFormat="1" ht="18" customHeight="1" x14ac:dyDescent="0.15">
      <c r="A37" s="589">
        <v>4</v>
      </c>
      <c r="B37" s="233" t="s">
        <v>84</v>
      </c>
      <c r="C37" s="586" t="s">
        <v>496</v>
      </c>
    </row>
    <row r="38" spans="1:3" s="221" customFormat="1" ht="18" customHeight="1" x14ac:dyDescent="0.15">
      <c r="A38" s="589" t="s">
        <v>85</v>
      </c>
      <c r="B38" s="233" t="s">
        <v>86</v>
      </c>
      <c r="C38" s="581" t="s">
        <v>497</v>
      </c>
    </row>
    <row r="39" spans="1:3" s="221" customFormat="1" ht="18" customHeight="1" x14ac:dyDescent="0.15">
      <c r="A39" s="580" t="s">
        <v>87</v>
      </c>
      <c r="B39" s="24" t="s">
        <v>88</v>
      </c>
      <c r="C39" s="590" t="s">
        <v>498</v>
      </c>
    </row>
    <row r="40" spans="1:3" s="221" customFormat="1" ht="18" customHeight="1" x14ac:dyDescent="0.15">
      <c r="A40" s="580" t="s">
        <v>89</v>
      </c>
      <c r="B40" s="24" t="s">
        <v>90</v>
      </c>
      <c r="C40" s="590" t="s">
        <v>499</v>
      </c>
    </row>
    <row r="41" spans="1:3" s="221" customFormat="1" ht="18" customHeight="1" x14ac:dyDescent="0.15">
      <c r="A41" s="589" t="s">
        <v>91</v>
      </c>
      <c r="B41" s="233" t="s">
        <v>92</v>
      </c>
      <c r="C41" s="581" t="s">
        <v>500</v>
      </c>
    </row>
    <row r="42" spans="1:3" s="221" customFormat="1" ht="18" customHeight="1" x14ac:dyDescent="0.15">
      <c r="A42" s="580" t="s">
        <v>93</v>
      </c>
      <c r="B42" s="24" t="s">
        <v>39</v>
      </c>
      <c r="C42" s="590" t="s">
        <v>501</v>
      </c>
    </row>
    <row r="43" spans="1:3" s="221" customFormat="1" ht="18" customHeight="1" x14ac:dyDescent="0.15">
      <c r="A43" s="580" t="s">
        <v>94</v>
      </c>
      <c r="B43" s="24" t="s">
        <v>42</v>
      </c>
      <c r="C43" s="590" t="s">
        <v>502</v>
      </c>
    </row>
    <row r="44" spans="1:3" s="221" customFormat="1" ht="18" customHeight="1" x14ac:dyDescent="0.15">
      <c r="A44" s="591" t="s">
        <v>95</v>
      </c>
      <c r="B44" s="27" t="s">
        <v>51</v>
      </c>
      <c r="C44" s="584" t="s">
        <v>503</v>
      </c>
    </row>
    <row r="45" spans="1:3" s="221" customFormat="1" ht="18" customHeight="1" x14ac:dyDescent="0.15">
      <c r="A45" s="580" t="s">
        <v>96</v>
      </c>
      <c r="B45" s="23" t="s">
        <v>97</v>
      </c>
      <c r="C45" s="581" t="s">
        <v>504</v>
      </c>
    </row>
    <row r="46" spans="1:3" s="221" customFormat="1" ht="18" customHeight="1" x14ac:dyDescent="0.15">
      <c r="A46" s="580" t="s">
        <v>98</v>
      </c>
      <c r="B46" s="25" t="s">
        <v>39</v>
      </c>
      <c r="C46" s="581" t="s">
        <v>505</v>
      </c>
    </row>
    <row r="47" spans="1:3" s="221" customFormat="1" ht="18" customHeight="1" x14ac:dyDescent="0.15">
      <c r="A47" s="580" t="s">
        <v>99</v>
      </c>
      <c r="B47" s="25" t="s">
        <v>42</v>
      </c>
      <c r="C47" s="583" t="s">
        <v>506</v>
      </c>
    </row>
    <row r="48" spans="1:3" s="221" customFormat="1" ht="18" customHeight="1" x14ac:dyDescent="0.15">
      <c r="A48" s="591" t="s">
        <v>100</v>
      </c>
      <c r="B48" s="437" t="s">
        <v>51</v>
      </c>
      <c r="C48" s="584" t="s">
        <v>507</v>
      </c>
    </row>
    <row r="49" spans="1:3" s="221" customFormat="1" ht="18" customHeight="1" x14ac:dyDescent="0.15">
      <c r="A49" s="580" t="s">
        <v>101</v>
      </c>
      <c r="B49" s="261" t="s">
        <v>102</v>
      </c>
      <c r="C49" s="592" t="s">
        <v>508</v>
      </c>
    </row>
    <row r="50" spans="1:3" s="221" customFormat="1" ht="18" customHeight="1" x14ac:dyDescent="0.15">
      <c r="A50" s="580" t="s">
        <v>103</v>
      </c>
      <c r="B50" s="24" t="s">
        <v>104</v>
      </c>
      <c r="C50" s="592" t="s">
        <v>509</v>
      </c>
    </row>
    <row r="51" spans="1:3" s="221" customFormat="1" ht="18" customHeight="1" x14ac:dyDescent="0.15">
      <c r="A51" s="580" t="s">
        <v>105</v>
      </c>
      <c r="B51" s="25" t="s">
        <v>39</v>
      </c>
      <c r="C51" s="581" t="s">
        <v>510</v>
      </c>
    </row>
    <row r="52" spans="1:3" s="221" customFormat="1" ht="18" customHeight="1" x14ac:dyDescent="0.15">
      <c r="A52" s="580" t="s">
        <v>106</v>
      </c>
      <c r="B52" s="25" t="s">
        <v>42</v>
      </c>
      <c r="C52" s="583" t="s">
        <v>511</v>
      </c>
    </row>
    <row r="53" spans="1:3" s="221" customFormat="1" ht="18" customHeight="1" x14ac:dyDescent="0.15">
      <c r="A53" s="593" t="s">
        <v>107</v>
      </c>
      <c r="B53" s="234" t="s">
        <v>51</v>
      </c>
      <c r="C53" s="586" t="s">
        <v>512</v>
      </c>
    </row>
    <row r="54" spans="1:3" s="221" customFormat="1" ht="30" x14ac:dyDescent="0.15">
      <c r="A54" s="580" t="s">
        <v>108</v>
      </c>
      <c r="B54" s="621" t="s">
        <v>109</v>
      </c>
      <c r="C54" s="581" t="s">
        <v>513</v>
      </c>
    </row>
    <row r="55" spans="1:3" s="221" customFormat="1" ht="18" customHeight="1" x14ac:dyDescent="0.15">
      <c r="A55" s="580" t="s">
        <v>110</v>
      </c>
      <c r="B55" s="235" t="s">
        <v>111</v>
      </c>
      <c r="C55" s="583" t="s">
        <v>514</v>
      </c>
    </row>
    <row r="56" spans="1:3" s="221" customFormat="1" ht="18" customHeight="1" x14ac:dyDescent="0.15">
      <c r="A56" s="580" t="s">
        <v>112</v>
      </c>
      <c r="B56" s="24" t="s">
        <v>113</v>
      </c>
      <c r="C56" s="581" t="s">
        <v>515</v>
      </c>
    </row>
    <row r="57" spans="1:3" s="221" customFormat="1" ht="18" customHeight="1" x14ac:dyDescent="0.15">
      <c r="A57" s="580" t="s">
        <v>114</v>
      </c>
      <c r="B57" s="25" t="s">
        <v>115</v>
      </c>
      <c r="C57" s="592" t="s">
        <v>516</v>
      </c>
    </row>
    <row r="58" spans="1:3" s="221" customFormat="1" ht="20.25" customHeight="1" x14ac:dyDescent="0.15">
      <c r="A58" s="580" t="s">
        <v>116</v>
      </c>
      <c r="B58" s="614" t="s">
        <v>117</v>
      </c>
      <c r="C58" s="586" t="s">
        <v>517</v>
      </c>
    </row>
    <row r="59" spans="1:3" s="221" customFormat="1" ht="18" customHeight="1" x14ac:dyDescent="0.15">
      <c r="A59" s="591" t="s">
        <v>118</v>
      </c>
      <c r="B59" s="27" t="s">
        <v>119</v>
      </c>
      <c r="C59" s="584" t="s">
        <v>518</v>
      </c>
    </row>
    <row r="60" spans="1:3" s="221" customFormat="1" ht="18" customHeight="1" x14ac:dyDescent="0.15">
      <c r="A60" s="585" t="s">
        <v>120</v>
      </c>
      <c r="B60" s="232" t="s">
        <v>121</v>
      </c>
      <c r="C60" s="595" t="s">
        <v>519</v>
      </c>
    </row>
    <row r="61" spans="1:3" s="221" customFormat="1" ht="18" customHeight="1" x14ac:dyDescent="0.15">
      <c r="A61" s="585" t="s">
        <v>122</v>
      </c>
      <c r="B61" s="28" t="s">
        <v>123</v>
      </c>
      <c r="C61" s="586" t="s">
        <v>520</v>
      </c>
    </row>
    <row r="62" spans="1:3" s="221" customFormat="1" ht="18" customHeight="1" x14ac:dyDescent="0.15">
      <c r="A62" s="585" t="s">
        <v>124</v>
      </c>
      <c r="B62" s="24" t="s">
        <v>125</v>
      </c>
      <c r="C62" s="594" t="s">
        <v>521</v>
      </c>
    </row>
    <row r="63" spans="1:3" s="221" customFormat="1" ht="18" customHeight="1" x14ac:dyDescent="0.15">
      <c r="A63" s="585" t="s">
        <v>126</v>
      </c>
      <c r="B63" s="25" t="s">
        <v>127</v>
      </c>
      <c r="C63" s="586" t="s">
        <v>522</v>
      </c>
    </row>
    <row r="64" spans="1:3" s="221" customFormat="1" ht="18" customHeight="1" x14ac:dyDescent="0.15">
      <c r="A64" s="585" t="s">
        <v>128</v>
      </c>
      <c r="B64" s="26" t="s">
        <v>129</v>
      </c>
      <c r="C64" s="586" t="s">
        <v>522</v>
      </c>
    </row>
    <row r="65" spans="1:3" s="221" customFormat="1" ht="18" customHeight="1" x14ac:dyDescent="0.15">
      <c r="A65" s="585" t="s">
        <v>130</v>
      </c>
      <c r="B65" s="27" t="s">
        <v>131</v>
      </c>
      <c r="C65" s="584" t="s">
        <v>522</v>
      </c>
    </row>
    <row r="66" spans="1:3" s="221" customFormat="1" ht="18" customHeight="1" x14ac:dyDescent="0.15">
      <c r="A66" s="587" t="s">
        <v>132</v>
      </c>
      <c r="B66" s="28" t="s">
        <v>133</v>
      </c>
      <c r="C66" s="583" t="s">
        <v>523</v>
      </c>
    </row>
    <row r="67" spans="1:3" s="221" customFormat="1" ht="18" customHeight="1" x14ac:dyDescent="0.15">
      <c r="A67" s="596" t="s">
        <v>134</v>
      </c>
      <c r="B67" s="230" t="s">
        <v>135</v>
      </c>
      <c r="C67" s="595" t="s">
        <v>520</v>
      </c>
    </row>
    <row r="68" spans="1:3" s="221" customFormat="1" ht="18" customHeight="1" x14ac:dyDescent="0.15">
      <c r="A68" s="580" t="s">
        <v>136</v>
      </c>
      <c r="B68" s="236" t="s">
        <v>137</v>
      </c>
      <c r="C68" s="595" t="s">
        <v>520</v>
      </c>
    </row>
    <row r="69" spans="1:3" s="221" customFormat="1" ht="18" customHeight="1" x14ac:dyDescent="0.15">
      <c r="A69" s="591" t="s">
        <v>138</v>
      </c>
      <c r="B69" s="28" t="s">
        <v>139</v>
      </c>
      <c r="C69" s="595" t="s">
        <v>520</v>
      </c>
    </row>
    <row r="70" spans="1:3" s="221" customFormat="1" ht="18" customHeight="1" x14ac:dyDescent="0.15">
      <c r="A70" s="587" t="s">
        <v>140</v>
      </c>
      <c r="B70" s="29" t="s">
        <v>141</v>
      </c>
      <c r="C70" s="592" t="s">
        <v>524</v>
      </c>
    </row>
    <row r="71" spans="1:3" s="221" customFormat="1" ht="18" customHeight="1" x14ac:dyDescent="0.15">
      <c r="A71" s="593" t="s">
        <v>142</v>
      </c>
      <c r="B71" s="239" t="s">
        <v>143</v>
      </c>
      <c r="C71" s="592" t="s">
        <v>525</v>
      </c>
    </row>
    <row r="72" spans="1:3" s="221" customFormat="1" ht="18" customHeight="1" x14ac:dyDescent="0.15">
      <c r="A72" s="593" t="s">
        <v>144</v>
      </c>
      <c r="B72" s="237" t="s">
        <v>145</v>
      </c>
      <c r="C72" s="592" t="s">
        <v>526</v>
      </c>
    </row>
    <row r="73" spans="1:3" s="221" customFormat="1" ht="18" customHeight="1" x14ac:dyDescent="0.15">
      <c r="A73" s="593" t="s">
        <v>146</v>
      </c>
      <c r="B73" s="25" t="s">
        <v>147</v>
      </c>
      <c r="C73" s="592" t="s">
        <v>527</v>
      </c>
    </row>
    <row r="74" spans="1:3" s="221" customFormat="1" ht="18" customHeight="1" x14ac:dyDescent="0.15">
      <c r="A74" s="593" t="s">
        <v>148</v>
      </c>
      <c r="B74" s="42" t="s">
        <v>149</v>
      </c>
      <c r="C74" s="595" t="s">
        <v>528</v>
      </c>
    </row>
    <row r="75" spans="1:3" s="221" customFormat="1" ht="18" customHeight="1" x14ac:dyDescent="0.15">
      <c r="A75" s="593" t="s">
        <v>150</v>
      </c>
      <c r="B75" s="25" t="s">
        <v>151</v>
      </c>
      <c r="C75" s="595" t="s">
        <v>529</v>
      </c>
    </row>
    <row r="76" spans="1:3" s="221" customFormat="1" ht="18" customHeight="1" x14ac:dyDescent="0.15">
      <c r="A76" s="593" t="s">
        <v>152</v>
      </c>
      <c r="B76" s="27" t="s">
        <v>153</v>
      </c>
      <c r="C76" s="595" t="s">
        <v>530</v>
      </c>
    </row>
    <row r="77" spans="1:3" s="221" customFormat="1" ht="18" customHeight="1" x14ac:dyDescent="0.15">
      <c r="A77" s="597">
        <v>12.2</v>
      </c>
      <c r="B77" s="210" t="s">
        <v>154</v>
      </c>
      <c r="C77" s="592" t="s">
        <v>531</v>
      </c>
    </row>
    <row r="78" spans="1:3" s="221" customFormat="1" ht="18" customHeight="1" x14ac:dyDescent="0.15">
      <c r="A78" s="593">
        <v>12.3</v>
      </c>
      <c r="B78" s="237" t="s">
        <v>155</v>
      </c>
      <c r="C78" s="635" t="s">
        <v>532</v>
      </c>
    </row>
    <row r="79" spans="1:3" s="221" customFormat="1" ht="18" customHeight="1" x14ac:dyDescent="0.15">
      <c r="A79" s="593" t="s">
        <v>156</v>
      </c>
      <c r="B79" s="238" t="s">
        <v>157</v>
      </c>
      <c r="C79" s="592" t="s">
        <v>533</v>
      </c>
    </row>
    <row r="80" spans="1:3" s="221" customFormat="1" ht="18" customHeight="1" x14ac:dyDescent="0.15">
      <c r="A80" s="593" t="s">
        <v>158</v>
      </c>
      <c r="B80" s="238" t="s">
        <v>159</v>
      </c>
      <c r="C80" s="595" t="s">
        <v>534</v>
      </c>
    </row>
    <row r="81" spans="1:3" s="221" customFormat="1" ht="18" customHeight="1" x14ac:dyDescent="0.15">
      <c r="A81" s="593" t="s">
        <v>160</v>
      </c>
      <c r="B81" s="238" t="s">
        <v>161</v>
      </c>
      <c r="C81" s="595" t="s">
        <v>535</v>
      </c>
    </row>
    <row r="82" spans="1:3" s="221" customFormat="1" ht="30" x14ac:dyDescent="0.15">
      <c r="A82" s="593" t="s">
        <v>162</v>
      </c>
      <c r="B82" s="327" t="s">
        <v>163</v>
      </c>
      <c r="C82" s="595" t="s">
        <v>536</v>
      </c>
    </row>
    <row r="83" spans="1:3" s="221" customFormat="1" ht="18" customHeight="1" x14ac:dyDescent="0.15">
      <c r="A83" s="598">
        <v>12.4</v>
      </c>
      <c r="B83" s="599" t="s">
        <v>164</v>
      </c>
      <c r="C83" s="586" t="s">
        <v>537</v>
      </c>
    </row>
    <row r="84" spans="1:3" ht="18" customHeight="1" x14ac:dyDescent="0.25">
      <c r="A84" s="222"/>
      <c r="B84" s="223"/>
      <c r="C84" s="224"/>
    </row>
    <row r="85" spans="1:3" ht="18" customHeight="1" x14ac:dyDescent="0.25">
      <c r="A85" s="1220" t="s">
        <v>432</v>
      </c>
      <c r="B85" s="1220"/>
      <c r="C85" s="1220"/>
    </row>
    <row r="86" spans="1:3" ht="36" customHeight="1" x14ac:dyDescent="0.25">
      <c r="A86" s="1210" t="s">
        <v>538</v>
      </c>
      <c r="B86" s="1213"/>
      <c r="C86" s="1213"/>
    </row>
    <row r="87" spans="1:3" ht="18.75" x14ac:dyDescent="0.25">
      <c r="A87" s="1210" t="s">
        <v>539</v>
      </c>
      <c r="B87" s="1211"/>
      <c r="C87" s="1211"/>
    </row>
    <row r="88" spans="1:3" ht="41.25" customHeight="1" x14ac:dyDescent="0.25">
      <c r="A88" s="1210" t="s">
        <v>540</v>
      </c>
      <c r="B88" s="1210"/>
      <c r="C88" s="1210"/>
    </row>
    <row r="89" spans="1:3" s="225" customFormat="1" ht="18" customHeight="1" x14ac:dyDescent="0.15">
      <c r="A89" s="1212"/>
      <c r="B89" s="1212"/>
      <c r="C89" s="1212"/>
    </row>
    <row r="90" spans="1:3" ht="18.600000000000001" customHeight="1" x14ac:dyDescent="0.25">
      <c r="A90" s="221"/>
      <c r="B90" s="221"/>
      <c r="C90" s="221"/>
    </row>
    <row r="91" spans="1:3" x14ac:dyDescent="0.25">
      <c r="A91" s="221"/>
      <c r="B91" s="221"/>
      <c r="C91" s="221"/>
    </row>
    <row r="92" spans="1:3" x14ac:dyDescent="0.25">
      <c r="A92" s="221"/>
      <c r="B92" s="221"/>
      <c r="C92" s="221"/>
    </row>
    <row r="93" spans="1:3" x14ac:dyDescent="0.25">
      <c r="A93" s="221"/>
      <c r="B93" s="221"/>
      <c r="C93" s="221"/>
    </row>
    <row r="94" spans="1:3" x14ac:dyDescent="0.25">
      <c r="A94" s="221"/>
      <c r="B94" s="221"/>
      <c r="C94" s="221"/>
    </row>
  </sheetData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7"/>
  <sheetViews>
    <sheetView showGridLines="0" zoomScale="85" zoomScaleNormal="85" zoomScaleSheetLayoutView="85" workbookViewId="0">
      <selection activeCell="A70" sqref="A70"/>
    </sheetView>
  </sheetViews>
  <sheetFormatPr defaultColWidth="9" defaultRowHeight="15.75" x14ac:dyDescent="0.25"/>
  <cols>
    <col min="1" max="1" width="8.375" style="127" customWidth="1"/>
    <col min="2" max="2" width="44.375" style="127" customWidth="1"/>
    <col min="3" max="3" width="43.125" style="127" customWidth="1"/>
    <col min="4" max="4" width="44.375" style="127" customWidth="1"/>
    <col min="5" max="5" width="39.625" style="127" customWidth="1"/>
    <col min="6" max="6" width="9" style="127" customWidth="1"/>
    <col min="7" max="7" width="0.75" style="127" customWidth="1"/>
    <col min="8" max="9" width="9" style="127" hidden="1" customWidth="1"/>
    <col min="10" max="16384" width="9" style="127"/>
  </cols>
  <sheetData>
    <row r="1" spans="1:5" ht="16.5" thickBot="1" x14ac:dyDescent="0.3">
      <c r="A1" s="189" t="s">
        <v>0</v>
      </c>
      <c r="B1" s="1048"/>
      <c r="C1" s="988"/>
      <c r="D1" s="988"/>
      <c r="E1" s="988"/>
    </row>
    <row r="2" spans="1:5" ht="7.5" customHeight="1" x14ac:dyDescent="0.25">
      <c r="A2" s="1049"/>
      <c r="B2" s="1050" t="s">
        <v>0</v>
      </c>
      <c r="C2" s="1051"/>
      <c r="D2" s="1051"/>
      <c r="E2" s="1052"/>
    </row>
    <row r="3" spans="1:5" x14ac:dyDescent="0.25">
      <c r="A3" s="1053"/>
      <c r="B3" s="982" t="s">
        <v>0</v>
      </c>
      <c r="C3" s="988"/>
      <c r="D3" s="988"/>
      <c r="E3" s="1054"/>
    </row>
    <row r="4" spans="1:5" ht="18" customHeight="1" x14ac:dyDescent="0.25">
      <c r="A4" s="1053"/>
      <c r="B4" s="982" t="s">
        <v>0</v>
      </c>
      <c r="C4" s="1224" t="s">
        <v>541</v>
      </c>
      <c r="D4" s="1224"/>
      <c r="E4" s="1225"/>
    </row>
    <row r="5" spans="1:5" ht="18" customHeight="1" x14ac:dyDescent="0.25">
      <c r="A5" s="1053"/>
      <c r="B5" s="982"/>
      <c r="C5" s="1226"/>
      <c r="D5" s="1226"/>
      <c r="E5" s="1225"/>
    </row>
    <row r="6" spans="1:5" s="319" customFormat="1" ht="18.75" x14ac:dyDescent="0.3">
      <c r="A6" s="318"/>
      <c r="B6" s="139"/>
      <c r="C6" s="1227" t="s">
        <v>12</v>
      </c>
      <c r="D6" s="1227"/>
      <c r="E6" s="1228"/>
    </row>
    <row r="7" spans="1:5" ht="18" customHeight="1" x14ac:dyDescent="0.3">
      <c r="A7" s="1053"/>
      <c r="B7" s="1055" t="s">
        <v>0</v>
      </c>
      <c r="C7" s="1227" t="s">
        <v>173</v>
      </c>
      <c r="D7" s="1227"/>
      <c r="E7" s="1228"/>
    </row>
    <row r="8" spans="1:5" ht="18" customHeight="1" x14ac:dyDescent="0.3">
      <c r="A8" s="1053"/>
      <c r="B8" s="982"/>
      <c r="C8" s="1229" t="s">
        <v>542</v>
      </c>
      <c r="D8" s="1229"/>
      <c r="E8" s="1228"/>
    </row>
    <row r="9" spans="1:5" ht="3.75" customHeight="1" x14ac:dyDescent="0.25">
      <c r="A9" s="1056"/>
      <c r="B9" s="1057"/>
      <c r="C9" s="1057"/>
      <c r="D9" s="1057"/>
      <c r="E9" s="1058"/>
    </row>
    <row r="10" spans="1:5" ht="11.25" customHeight="1" x14ac:dyDescent="0.25">
      <c r="A10" s="190" t="s">
        <v>0</v>
      </c>
      <c r="B10" s="226"/>
      <c r="C10" s="1231" t="s">
        <v>543</v>
      </c>
      <c r="D10" s="1232"/>
      <c r="E10" s="1233"/>
    </row>
    <row r="11" spans="1:5" ht="16.5" customHeight="1" x14ac:dyDescent="0.25">
      <c r="A11" s="227" t="s">
        <v>19</v>
      </c>
      <c r="B11" s="228" t="s">
        <v>20</v>
      </c>
      <c r="C11" s="1234"/>
      <c r="D11" s="1235"/>
      <c r="E11" s="1236"/>
    </row>
    <row r="12" spans="1:5" ht="12.75" customHeight="1" x14ac:dyDescent="0.25">
      <c r="A12" s="227" t="s">
        <v>24</v>
      </c>
      <c r="B12" s="228"/>
      <c r="C12" s="1217" t="s">
        <v>544</v>
      </c>
      <c r="D12" s="1217" t="s">
        <v>545</v>
      </c>
      <c r="E12" s="1222" t="s">
        <v>546</v>
      </c>
    </row>
    <row r="13" spans="1:5" s="192" customFormat="1" ht="5.25" customHeight="1" x14ac:dyDescent="0.25">
      <c r="A13" s="191" t="s">
        <v>0</v>
      </c>
      <c r="B13" s="1059"/>
      <c r="C13" s="1230"/>
      <c r="D13" s="1230"/>
      <c r="E13" s="1223"/>
    </row>
    <row r="14" spans="1:5" ht="30" x14ac:dyDescent="0.25">
      <c r="A14" s="1060">
        <v>1</v>
      </c>
      <c r="B14" s="623" t="s">
        <v>32</v>
      </c>
      <c r="C14" s="306" t="s">
        <v>547</v>
      </c>
      <c r="D14" s="306" t="s">
        <v>548</v>
      </c>
      <c r="E14" s="270" t="s">
        <v>549</v>
      </c>
    </row>
    <row r="15" spans="1:5" ht="45" x14ac:dyDescent="0.25">
      <c r="A15" s="1060">
        <v>1.1000000000000001</v>
      </c>
      <c r="B15" s="1061" t="s">
        <v>36</v>
      </c>
      <c r="C15" s="306" t="s">
        <v>550</v>
      </c>
      <c r="D15" s="306" t="s">
        <v>551</v>
      </c>
      <c r="E15" s="271">
        <v>245.01</v>
      </c>
    </row>
    <row r="16" spans="1:5" ht="20.100000000000001" customHeight="1" x14ac:dyDescent="0.25">
      <c r="A16" s="1060" t="s">
        <v>38</v>
      </c>
      <c r="B16" s="614" t="s">
        <v>39</v>
      </c>
      <c r="C16" s="309">
        <v>4401.1099999999997</v>
      </c>
      <c r="D16" s="438" t="s">
        <v>552</v>
      </c>
      <c r="E16" s="269" t="s">
        <v>553</v>
      </c>
    </row>
    <row r="17" spans="1:5" ht="20.100000000000001" customHeight="1" x14ac:dyDescent="0.25">
      <c r="A17" s="1060" t="s">
        <v>41</v>
      </c>
      <c r="B17" s="1062" t="s">
        <v>42</v>
      </c>
      <c r="C17" s="240">
        <v>4401.12</v>
      </c>
      <c r="D17" s="438" t="s">
        <v>552</v>
      </c>
      <c r="E17" s="269" t="s">
        <v>553</v>
      </c>
    </row>
    <row r="18" spans="1:5" ht="20.100000000000001" customHeight="1" x14ac:dyDescent="0.25">
      <c r="A18" s="1060">
        <v>1.2</v>
      </c>
      <c r="B18" s="317" t="s">
        <v>44</v>
      </c>
      <c r="C18" s="240">
        <v>44.03</v>
      </c>
      <c r="D18" s="240">
        <v>44.03</v>
      </c>
      <c r="E18" s="268">
        <v>247</v>
      </c>
    </row>
    <row r="19" spans="1:5" ht="20.100000000000001" customHeight="1" x14ac:dyDescent="0.25">
      <c r="A19" s="1060" t="s">
        <v>46</v>
      </c>
      <c r="B19" s="614" t="s">
        <v>39</v>
      </c>
      <c r="C19" s="306" t="s">
        <v>237</v>
      </c>
      <c r="D19" s="306" t="s">
        <v>554</v>
      </c>
      <c r="E19" s="271" t="s">
        <v>555</v>
      </c>
    </row>
    <row r="20" spans="1:5" s="174" customFormat="1" ht="20.100000000000001" customHeight="1" x14ac:dyDescent="0.15">
      <c r="A20" s="1060" t="s">
        <v>48</v>
      </c>
      <c r="B20" s="614" t="s">
        <v>42</v>
      </c>
      <c r="C20" s="439" t="s">
        <v>556</v>
      </c>
      <c r="D20" s="439" t="s">
        <v>557</v>
      </c>
      <c r="E20" s="271" t="s">
        <v>558</v>
      </c>
    </row>
    <row r="21" spans="1:5" s="174" customFormat="1" ht="20.100000000000001" customHeight="1" x14ac:dyDescent="0.15">
      <c r="A21" s="1060" t="s">
        <v>50</v>
      </c>
      <c r="B21" s="1063" t="s">
        <v>51</v>
      </c>
      <c r="C21" s="1064" t="s">
        <v>559</v>
      </c>
      <c r="D21" s="1064" t="s">
        <v>560</v>
      </c>
      <c r="E21" s="271" t="s">
        <v>561</v>
      </c>
    </row>
    <row r="22" spans="1:5" s="174" customFormat="1" ht="20.100000000000001" customHeight="1" x14ac:dyDescent="0.15">
      <c r="A22" s="1065">
        <v>2</v>
      </c>
      <c r="B22" s="615" t="s">
        <v>76</v>
      </c>
      <c r="C22" s="307" t="s">
        <v>562</v>
      </c>
      <c r="D22" s="307" t="s">
        <v>562</v>
      </c>
      <c r="E22" s="443" t="s">
        <v>563</v>
      </c>
    </row>
    <row r="23" spans="1:5" s="174" customFormat="1" ht="20.100000000000001" customHeight="1" x14ac:dyDescent="0.15">
      <c r="A23" s="1066">
        <v>3</v>
      </c>
      <c r="B23" s="1067" t="s">
        <v>78</v>
      </c>
      <c r="C23" s="309" t="s">
        <v>564</v>
      </c>
      <c r="D23" s="308" t="s">
        <v>565</v>
      </c>
      <c r="E23" s="441" t="s">
        <v>566</v>
      </c>
    </row>
    <row r="24" spans="1:5" s="174" customFormat="1" ht="20.100000000000001" customHeight="1" x14ac:dyDescent="0.15">
      <c r="A24" s="1060" t="s">
        <v>80</v>
      </c>
      <c r="B24" s="317" t="s">
        <v>81</v>
      </c>
      <c r="C24" s="240" t="s">
        <v>567</v>
      </c>
      <c r="D24" s="240" t="s">
        <v>567</v>
      </c>
      <c r="E24" s="1068">
        <v>246.1</v>
      </c>
    </row>
    <row r="25" spans="1:5" s="174" customFormat="1" ht="39.950000000000003" customHeight="1" x14ac:dyDescent="0.15">
      <c r="A25" s="1069" t="s">
        <v>82</v>
      </c>
      <c r="B25" s="1070" t="s">
        <v>83</v>
      </c>
      <c r="C25" s="308" t="s">
        <v>568</v>
      </c>
      <c r="D25" s="308" t="s">
        <v>569</v>
      </c>
      <c r="E25" s="441" t="s">
        <v>570</v>
      </c>
    </row>
    <row r="26" spans="1:5" s="174" customFormat="1" ht="30" x14ac:dyDescent="0.15">
      <c r="A26" s="1060" t="s">
        <v>186</v>
      </c>
      <c r="B26" s="320" t="s">
        <v>84</v>
      </c>
      <c r="C26" s="308" t="s">
        <v>568</v>
      </c>
      <c r="D26" s="308" t="s">
        <v>569</v>
      </c>
      <c r="E26" s="441" t="s">
        <v>570</v>
      </c>
    </row>
    <row r="27" spans="1:5" s="174" customFormat="1" ht="30" x14ac:dyDescent="0.15">
      <c r="A27" s="1066" t="s">
        <v>85</v>
      </c>
      <c r="B27" s="1067" t="s">
        <v>86</v>
      </c>
      <c r="C27" s="309" t="s">
        <v>571</v>
      </c>
      <c r="D27" s="308" t="s">
        <v>572</v>
      </c>
      <c r="E27" s="441" t="s">
        <v>570</v>
      </c>
    </row>
    <row r="28" spans="1:5" s="174" customFormat="1" ht="20.100000000000001" customHeight="1" x14ac:dyDescent="0.15">
      <c r="A28" s="1060" t="s">
        <v>87</v>
      </c>
      <c r="B28" s="317" t="s">
        <v>88</v>
      </c>
      <c r="C28" s="309">
        <v>4401.3100000000004</v>
      </c>
      <c r="D28" s="309">
        <v>4401.3100000000004</v>
      </c>
      <c r="E28" s="441" t="s">
        <v>570</v>
      </c>
    </row>
    <row r="29" spans="1:5" s="174" customFormat="1" ht="20.100000000000001" customHeight="1" x14ac:dyDescent="0.15">
      <c r="A29" s="1069" t="s">
        <v>89</v>
      </c>
      <c r="B29" s="1070" t="s">
        <v>90</v>
      </c>
      <c r="C29" s="309">
        <v>4401.3900000000003</v>
      </c>
      <c r="D29" s="308" t="s">
        <v>569</v>
      </c>
      <c r="E29" s="441" t="s">
        <v>570</v>
      </c>
    </row>
    <row r="30" spans="1:5" s="174" customFormat="1" ht="20.100000000000001" customHeight="1" x14ac:dyDescent="0.15">
      <c r="A30" s="1066" t="s">
        <v>91</v>
      </c>
      <c r="B30" s="1067" t="s">
        <v>92</v>
      </c>
      <c r="C30" s="440" t="s">
        <v>573</v>
      </c>
      <c r="D30" s="440" t="s">
        <v>573</v>
      </c>
      <c r="E30" s="271" t="s">
        <v>574</v>
      </c>
    </row>
    <row r="31" spans="1:5" s="174" customFormat="1" ht="20.100000000000001" customHeight="1" x14ac:dyDescent="0.15">
      <c r="A31" s="1060" t="s">
        <v>93</v>
      </c>
      <c r="B31" s="317" t="s">
        <v>39</v>
      </c>
      <c r="C31" s="316" t="s">
        <v>270</v>
      </c>
      <c r="D31" s="316" t="s">
        <v>575</v>
      </c>
      <c r="E31" s="1071" t="s">
        <v>576</v>
      </c>
    </row>
    <row r="32" spans="1:5" s="174" customFormat="1" ht="39.950000000000003" customHeight="1" x14ac:dyDescent="0.15">
      <c r="A32" s="1060" t="s">
        <v>94</v>
      </c>
      <c r="B32" s="317" t="s">
        <v>42</v>
      </c>
      <c r="C32" s="240" t="s">
        <v>277</v>
      </c>
      <c r="D32" s="240" t="s">
        <v>577</v>
      </c>
      <c r="E32" s="1071" t="s">
        <v>578</v>
      </c>
    </row>
    <row r="33" spans="1:5" s="174" customFormat="1" ht="30" x14ac:dyDescent="0.15">
      <c r="A33" s="1069" t="s">
        <v>95</v>
      </c>
      <c r="B33" s="327" t="s">
        <v>51</v>
      </c>
      <c r="C33" s="1072" t="s">
        <v>579</v>
      </c>
      <c r="D33" s="1073" t="s">
        <v>580</v>
      </c>
      <c r="E33" s="1071" t="s">
        <v>581</v>
      </c>
    </row>
    <row r="34" spans="1:5" s="174" customFormat="1" ht="20.100000000000001" customHeight="1" x14ac:dyDescent="0.15">
      <c r="A34" s="1060" t="s">
        <v>96</v>
      </c>
      <c r="B34" s="23" t="s">
        <v>97</v>
      </c>
      <c r="C34" s="309">
        <v>44.08</v>
      </c>
      <c r="D34" s="309">
        <v>44.08</v>
      </c>
      <c r="E34" s="271">
        <v>634.1</v>
      </c>
    </row>
    <row r="35" spans="1:5" s="174" customFormat="1" ht="20.100000000000001" customHeight="1" x14ac:dyDescent="0.15">
      <c r="A35" s="1060" t="s">
        <v>98</v>
      </c>
      <c r="B35" s="25" t="s">
        <v>39</v>
      </c>
      <c r="C35" s="307" t="s">
        <v>582</v>
      </c>
      <c r="D35" s="307" t="s">
        <v>582</v>
      </c>
      <c r="E35" s="271">
        <v>634.11</v>
      </c>
    </row>
    <row r="36" spans="1:5" s="174" customFormat="1" ht="20.100000000000001" customHeight="1" x14ac:dyDescent="0.15">
      <c r="A36" s="1060" t="s">
        <v>99</v>
      </c>
      <c r="B36" s="25" t="s">
        <v>42</v>
      </c>
      <c r="C36" s="240" t="s">
        <v>583</v>
      </c>
      <c r="D36" s="240" t="s">
        <v>583</v>
      </c>
      <c r="E36" s="268">
        <v>634.12</v>
      </c>
    </row>
    <row r="37" spans="1:5" s="174" customFormat="1" ht="20.100000000000001" customHeight="1" x14ac:dyDescent="0.15">
      <c r="A37" s="1069" t="s">
        <v>100</v>
      </c>
      <c r="B37" s="437" t="s">
        <v>51</v>
      </c>
      <c r="C37" s="315" t="s">
        <v>584</v>
      </c>
      <c r="D37" s="310" t="s">
        <v>585</v>
      </c>
      <c r="E37" s="269" t="s">
        <v>586</v>
      </c>
    </row>
    <row r="38" spans="1:5" s="174" customFormat="1" ht="20.100000000000001" customHeight="1" x14ac:dyDescent="0.15">
      <c r="A38" s="1060" t="s">
        <v>101</v>
      </c>
      <c r="B38" s="261" t="s">
        <v>102</v>
      </c>
      <c r="C38" s="309" t="s">
        <v>587</v>
      </c>
      <c r="D38" s="309" t="s">
        <v>588</v>
      </c>
      <c r="E38" s="270" t="s">
        <v>589</v>
      </c>
    </row>
    <row r="39" spans="1:5" s="174" customFormat="1" ht="20.100000000000001" customHeight="1" x14ac:dyDescent="0.15">
      <c r="A39" s="1060" t="s">
        <v>103</v>
      </c>
      <c r="B39" s="24" t="s">
        <v>104</v>
      </c>
      <c r="C39" s="311" t="s">
        <v>590</v>
      </c>
      <c r="D39" s="311" t="s">
        <v>591</v>
      </c>
      <c r="E39" s="271" t="s">
        <v>592</v>
      </c>
    </row>
    <row r="40" spans="1:5" s="174" customFormat="1" ht="20.100000000000001" customHeight="1" x14ac:dyDescent="0.15">
      <c r="A40" s="1060" t="s">
        <v>105</v>
      </c>
      <c r="B40" s="25" t="s">
        <v>39</v>
      </c>
      <c r="C40" s="312" t="s">
        <v>593</v>
      </c>
      <c r="D40" s="312" t="s">
        <v>594</v>
      </c>
      <c r="E40" s="441" t="s">
        <v>595</v>
      </c>
    </row>
    <row r="41" spans="1:5" s="174" customFormat="1" ht="20.100000000000001" customHeight="1" x14ac:dyDescent="0.15">
      <c r="A41" s="1060" t="s">
        <v>106</v>
      </c>
      <c r="B41" s="25" t="s">
        <v>42</v>
      </c>
      <c r="C41" s="312" t="s">
        <v>596</v>
      </c>
      <c r="D41" s="312" t="s">
        <v>597</v>
      </c>
      <c r="E41" s="441" t="s">
        <v>595</v>
      </c>
    </row>
    <row r="42" spans="1:5" s="174" customFormat="1" ht="20.100000000000001" customHeight="1" x14ac:dyDescent="0.15">
      <c r="A42" s="1074" t="s">
        <v>107</v>
      </c>
      <c r="B42" s="234" t="s">
        <v>51</v>
      </c>
      <c r="C42" s="313" t="s">
        <v>598</v>
      </c>
      <c r="D42" s="313" t="s">
        <v>599</v>
      </c>
      <c r="E42" s="441" t="s">
        <v>595</v>
      </c>
    </row>
    <row r="43" spans="1:5" s="174" customFormat="1" ht="45" x14ac:dyDescent="0.15">
      <c r="A43" s="1060" t="s">
        <v>108</v>
      </c>
      <c r="B43" s="621" t="s">
        <v>109</v>
      </c>
      <c r="C43" s="307" t="s">
        <v>600</v>
      </c>
      <c r="D43" s="307" t="s">
        <v>600</v>
      </c>
      <c r="E43" s="271" t="s">
        <v>601</v>
      </c>
    </row>
    <row r="44" spans="1:5" s="174" customFormat="1" ht="39.950000000000003" customHeight="1" x14ac:dyDescent="0.15">
      <c r="A44" s="1060" t="s">
        <v>110</v>
      </c>
      <c r="B44" s="1062" t="s">
        <v>111</v>
      </c>
      <c r="C44" s="314" t="s">
        <v>602</v>
      </c>
      <c r="D44" s="314" t="s">
        <v>602</v>
      </c>
      <c r="E44" s="441" t="s">
        <v>603</v>
      </c>
    </row>
    <row r="45" spans="1:5" s="174" customFormat="1" ht="20.100000000000001" customHeight="1" x14ac:dyDescent="0.15">
      <c r="A45" s="1060" t="s">
        <v>112</v>
      </c>
      <c r="B45" s="317" t="s">
        <v>113</v>
      </c>
      <c r="C45" s="309">
        <v>44.11</v>
      </c>
      <c r="D45" s="309">
        <v>44.11</v>
      </c>
      <c r="E45" s="271">
        <v>634.5</v>
      </c>
    </row>
    <row r="46" spans="1:5" s="174" customFormat="1" ht="20.100000000000001" customHeight="1" x14ac:dyDescent="0.15">
      <c r="A46" s="1060" t="s">
        <v>114</v>
      </c>
      <c r="B46" s="614" t="s">
        <v>115</v>
      </c>
      <c r="C46" s="314" t="s">
        <v>604</v>
      </c>
      <c r="D46" s="314" t="s">
        <v>604</v>
      </c>
      <c r="E46" s="441" t="s">
        <v>605</v>
      </c>
    </row>
    <row r="47" spans="1:5" s="174" customFormat="1" ht="45" x14ac:dyDescent="0.15">
      <c r="A47" s="1060" t="s">
        <v>116</v>
      </c>
      <c r="B47" s="614" t="s">
        <v>117</v>
      </c>
      <c r="C47" s="314" t="s">
        <v>606</v>
      </c>
      <c r="D47" s="314" t="s">
        <v>606</v>
      </c>
      <c r="E47" s="441" t="s">
        <v>607</v>
      </c>
    </row>
    <row r="48" spans="1:5" s="174" customFormat="1" ht="30" x14ac:dyDescent="0.15">
      <c r="A48" s="1069" t="s">
        <v>118</v>
      </c>
      <c r="B48" s="327" t="s">
        <v>119</v>
      </c>
      <c r="C48" s="314" t="s">
        <v>608</v>
      </c>
      <c r="D48" s="314" t="s">
        <v>608</v>
      </c>
      <c r="E48" s="441" t="s">
        <v>609</v>
      </c>
    </row>
    <row r="49" spans="1:5" s="174" customFormat="1" ht="20.100000000000001" customHeight="1" x14ac:dyDescent="0.15">
      <c r="A49" s="1074" t="s">
        <v>120</v>
      </c>
      <c r="B49" s="615" t="s">
        <v>121</v>
      </c>
      <c r="C49" s="315" t="s">
        <v>610</v>
      </c>
      <c r="D49" s="315" t="s">
        <v>610</v>
      </c>
      <c r="E49" s="270" t="s">
        <v>611</v>
      </c>
    </row>
    <row r="50" spans="1:5" s="174" customFormat="1" ht="39.950000000000003" customHeight="1" x14ac:dyDescent="0.15">
      <c r="A50" s="1074" t="s">
        <v>122</v>
      </c>
      <c r="B50" s="1070" t="s">
        <v>123</v>
      </c>
      <c r="C50" s="309" t="s">
        <v>612</v>
      </c>
      <c r="D50" s="309" t="s">
        <v>612</v>
      </c>
      <c r="E50" s="271" t="s">
        <v>613</v>
      </c>
    </row>
    <row r="51" spans="1:5" s="174" customFormat="1" ht="20.100000000000001" customHeight="1" x14ac:dyDescent="0.15">
      <c r="A51" s="1074" t="s">
        <v>124</v>
      </c>
      <c r="B51" s="317" t="s">
        <v>125</v>
      </c>
      <c r="C51" s="315" t="s">
        <v>614</v>
      </c>
      <c r="D51" s="315" t="s">
        <v>614</v>
      </c>
      <c r="E51" s="442" t="s">
        <v>615</v>
      </c>
    </row>
    <row r="52" spans="1:5" s="174" customFormat="1" ht="20.100000000000001" customHeight="1" x14ac:dyDescent="0.15">
      <c r="A52" s="1074" t="s">
        <v>126</v>
      </c>
      <c r="B52" s="614" t="s">
        <v>127</v>
      </c>
      <c r="C52" s="309">
        <v>47.03</v>
      </c>
      <c r="D52" s="309">
        <v>47.03</v>
      </c>
      <c r="E52" s="271" t="s">
        <v>616</v>
      </c>
    </row>
    <row r="53" spans="1:5" s="174" customFormat="1" ht="20.100000000000001" customHeight="1" x14ac:dyDescent="0.15">
      <c r="A53" s="1074" t="s">
        <v>128</v>
      </c>
      <c r="B53" s="1063" t="s">
        <v>129</v>
      </c>
      <c r="C53" s="315" t="s">
        <v>617</v>
      </c>
      <c r="D53" s="315" t="s">
        <v>617</v>
      </c>
      <c r="E53" s="442">
        <v>251.5</v>
      </c>
    </row>
    <row r="54" spans="1:5" s="174" customFormat="1" ht="20.100000000000001" customHeight="1" x14ac:dyDescent="0.15">
      <c r="A54" s="1074" t="s">
        <v>130</v>
      </c>
      <c r="B54" s="327" t="s">
        <v>131</v>
      </c>
      <c r="C54" s="309">
        <v>47.04</v>
      </c>
      <c r="D54" s="309">
        <v>47.04</v>
      </c>
      <c r="E54" s="271">
        <v>251.6</v>
      </c>
    </row>
    <row r="55" spans="1:5" s="174" customFormat="1" ht="30" x14ac:dyDescent="0.15">
      <c r="A55" s="1075" t="s">
        <v>132</v>
      </c>
      <c r="B55" s="327" t="s">
        <v>133</v>
      </c>
      <c r="C55" s="240">
        <v>47.02</v>
      </c>
      <c r="D55" s="240">
        <v>47.02</v>
      </c>
      <c r="E55" s="268">
        <v>251.3</v>
      </c>
    </row>
    <row r="56" spans="1:5" s="174" customFormat="1" ht="20.100000000000001" customHeight="1" x14ac:dyDescent="0.15">
      <c r="A56" s="1076" t="s">
        <v>134</v>
      </c>
      <c r="B56" s="1067" t="s">
        <v>135</v>
      </c>
      <c r="C56" s="309">
        <v>47.06</v>
      </c>
      <c r="D56" s="309">
        <v>47.06</v>
      </c>
      <c r="E56" s="270">
        <v>251.92</v>
      </c>
    </row>
    <row r="57" spans="1:5" s="174" customFormat="1" ht="20.100000000000001" customHeight="1" x14ac:dyDescent="0.15">
      <c r="A57" s="1060" t="s">
        <v>136</v>
      </c>
      <c r="B57" s="317" t="s">
        <v>137</v>
      </c>
      <c r="C57" s="240" t="s">
        <v>618</v>
      </c>
      <c r="D57" s="240" t="s">
        <v>618</v>
      </c>
      <c r="E57" s="443" t="s">
        <v>619</v>
      </c>
    </row>
    <row r="58" spans="1:5" s="174" customFormat="1" ht="31.5" customHeight="1" x14ac:dyDescent="0.15">
      <c r="A58" s="1069" t="s">
        <v>138</v>
      </c>
      <c r="B58" s="1070" t="s">
        <v>139</v>
      </c>
      <c r="C58" s="316" t="s">
        <v>620</v>
      </c>
      <c r="D58" s="316" t="s">
        <v>620</v>
      </c>
      <c r="E58" s="443" t="s">
        <v>619</v>
      </c>
    </row>
    <row r="59" spans="1:5" s="174" customFormat="1" ht="20.100000000000001" customHeight="1" x14ac:dyDescent="0.15">
      <c r="A59" s="1075" t="s">
        <v>140</v>
      </c>
      <c r="B59" s="1077" t="s">
        <v>141</v>
      </c>
      <c r="C59" s="240">
        <v>47.07</v>
      </c>
      <c r="D59" s="240">
        <v>47.07</v>
      </c>
      <c r="E59" s="270">
        <v>251.1</v>
      </c>
    </row>
    <row r="60" spans="1:5" s="174" customFormat="1" ht="39.950000000000003" customHeight="1" x14ac:dyDescent="0.15">
      <c r="A60" s="1074" t="s">
        <v>142</v>
      </c>
      <c r="B60" s="615" t="s">
        <v>143</v>
      </c>
      <c r="C60" s="240" t="s">
        <v>621</v>
      </c>
      <c r="D60" s="240" t="s">
        <v>621</v>
      </c>
      <c r="E60" s="270" t="s">
        <v>622</v>
      </c>
    </row>
    <row r="61" spans="1:5" s="174" customFormat="1" ht="39.950000000000003" customHeight="1" x14ac:dyDescent="0.15">
      <c r="A61" s="1074" t="s">
        <v>144</v>
      </c>
      <c r="B61" s="1078" t="s">
        <v>145</v>
      </c>
      <c r="C61" s="240" t="s">
        <v>623</v>
      </c>
      <c r="D61" s="240" t="s">
        <v>623</v>
      </c>
      <c r="E61" s="270" t="s">
        <v>624</v>
      </c>
    </row>
    <row r="62" spans="1:5" s="174" customFormat="1" ht="20.100000000000001" customHeight="1" x14ac:dyDescent="0.15">
      <c r="A62" s="1074" t="s">
        <v>146</v>
      </c>
      <c r="B62" s="614" t="s">
        <v>147</v>
      </c>
      <c r="C62" s="240">
        <v>48.01</v>
      </c>
      <c r="D62" s="240">
        <v>48.01</v>
      </c>
      <c r="E62" s="270">
        <v>641.1</v>
      </c>
    </row>
    <row r="63" spans="1:5" s="174" customFormat="1" ht="30" x14ac:dyDescent="0.15">
      <c r="A63" s="1074" t="s">
        <v>148</v>
      </c>
      <c r="B63" s="1079" t="s">
        <v>149</v>
      </c>
      <c r="C63" s="240" t="s">
        <v>625</v>
      </c>
      <c r="D63" s="240" t="s">
        <v>625</v>
      </c>
      <c r="E63" s="270">
        <v>641.29</v>
      </c>
    </row>
    <row r="64" spans="1:5" s="174" customFormat="1" ht="30" x14ac:dyDescent="0.15">
      <c r="A64" s="1074" t="s">
        <v>150</v>
      </c>
      <c r="B64" s="614" t="s">
        <v>151</v>
      </c>
      <c r="C64" s="240" t="s">
        <v>626</v>
      </c>
      <c r="D64" s="240" t="s">
        <v>626</v>
      </c>
      <c r="E64" s="270" t="s">
        <v>627</v>
      </c>
    </row>
    <row r="65" spans="1:5" s="174" customFormat="1" x14ac:dyDescent="0.15">
      <c r="A65" s="1074" t="s">
        <v>152</v>
      </c>
      <c r="B65" s="327" t="s">
        <v>153</v>
      </c>
      <c r="C65" s="240" t="s">
        <v>628</v>
      </c>
      <c r="D65" s="240" t="s">
        <v>628</v>
      </c>
      <c r="E65" s="270">
        <v>641.29999999999995</v>
      </c>
    </row>
    <row r="66" spans="1:5" s="174" customFormat="1" ht="20.100000000000001" customHeight="1" x14ac:dyDescent="0.15">
      <c r="A66" s="1060">
        <v>12.2</v>
      </c>
      <c r="B66" s="1080" t="s">
        <v>154</v>
      </c>
      <c r="C66" s="240">
        <v>48.03</v>
      </c>
      <c r="D66" s="240">
        <v>48.03</v>
      </c>
      <c r="E66" s="270">
        <v>641.63</v>
      </c>
    </row>
    <row r="67" spans="1:5" s="174" customFormat="1" ht="60" customHeight="1" x14ac:dyDescent="0.15">
      <c r="A67" s="1074">
        <v>12.3</v>
      </c>
      <c r="B67" s="1078" t="s">
        <v>155</v>
      </c>
      <c r="C67" s="240" t="s">
        <v>629</v>
      </c>
      <c r="D67" s="240" t="s">
        <v>629</v>
      </c>
      <c r="E67" s="270" t="s">
        <v>630</v>
      </c>
    </row>
    <row r="68" spans="1:5" s="174" customFormat="1" ht="20.100000000000001" customHeight="1" x14ac:dyDescent="0.15">
      <c r="A68" s="1074" t="s">
        <v>156</v>
      </c>
      <c r="B68" s="614" t="s">
        <v>157</v>
      </c>
      <c r="C68" s="240" t="s">
        <v>631</v>
      </c>
      <c r="D68" s="240" t="s">
        <v>631</v>
      </c>
      <c r="E68" s="270" t="s">
        <v>632</v>
      </c>
    </row>
    <row r="69" spans="1:5" s="174" customFormat="1" ht="39.950000000000003" customHeight="1" x14ac:dyDescent="0.15">
      <c r="A69" s="1074" t="s">
        <v>158</v>
      </c>
      <c r="B69" s="614" t="s">
        <v>159</v>
      </c>
      <c r="C69" s="240" t="s">
        <v>633</v>
      </c>
      <c r="D69" s="240" t="s">
        <v>633</v>
      </c>
      <c r="E69" s="270" t="s">
        <v>634</v>
      </c>
    </row>
    <row r="70" spans="1:5" s="174" customFormat="1" ht="39.950000000000003" customHeight="1" x14ac:dyDescent="0.15">
      <c r="A70" s="1074" t="s">
        <v>160</v>
      </c>
      <c r="B70" s="614" t="s">
        <v>161</v>
      </c>
      <c r="C70" s="240" t="s">
        <v>635</v>
      </c>
      <c r="D70" s="240" t="s">
        <v>635</v>
      </c>
      <c r="E70" s="270" t="s">
        <v>636</v>
      </c>
    </row>
    <row r="71" spans="1:5" s="174" customFormat="1" ht="45" x14ac:dyDescent="0.15">
      <c r="A71" s="1074" t="s">
        <v>162</v>
      </c>
      <c r="B71" s="327" t="s">
        <v>163</v>
      </c>
      <c r="C71" s="240">
        <v>4805.93</v>
      </c>
      <c r="D71" s="240">
        <v>4805.93</v>
      </c>
      <c r="E71" s="443" t="s">
        <v>637</v>
      </c>
    </row>
    <row r="72" spans="1:5" s="174" customFormat="1" ht="39.950000000000003" customHeight="1" thickBot="1" x14ac:dyDescent="0.2">
      <c r="A72" s="1081">
        <v>12.4</v>
      </c>
      <c r="B72" s="1082" t="s">
        <v>164</v>
      </c>
      <c r="C72" s="444" t="s">
        <v>638</v>
      </c>
      <c r="D72" s="444" t="s">
        <v>638</v>
      </c>
      <c r="E72" s="273" t="s">
        <v>639</v>
      </c>
    </row>
    <row r="73" spans="1:5" ht="5.45" customHeight="1" x14ac:dyDescent="0.25">
      <c r="A73" s="1083"/>
      <c r="B73" s="1084"/>
      <c r="C73" s="1083"/>
      <c r="D73" s="1083"/>
      <c r="E73" s="1084"/>
    </row>
    <row r="74" spans="1:5" ht="18" customHeight="1" x14ac:dyDescent="0.25">
      <c r="A74" s="1220" t="s">
        <v>432</v>
      </c>
      <c r="B74" s="1220"/>
      <c r="C74" s="1220"/>
      <c r="D74" s="1220"/>
      <c r="E74" s="1220"/>
    </row>
    <row r="75" spans="1:5" ht="52.9" customHeight="1" x14ac:dyDescent="0.25">
      <c r="A75" s="1210" t="s">
        <v>640</v>
      </c>
      <c r="B75" s="1213"/>
      <c r="C75" s="1213"/>
      <c r="D75" s="1213"/>
      <c r="E75" s="1213"/>
    </row>
    <row r="76" spans="1:5" s="175" customFormat="1" ht="36" customHeight="1" x14ac:dyDescent="0.15">
      <c r="A76" s="1221" t="s">
        <v>641</v>
      </c>
      <c r="B76" s="1211"/>
      <c r="C76" s="1211"/>
      <c r="D76" s="1211"/>
      <c r="E76" s="1211"/>
    </row>
    <row r="77" spans="1:5" ht="53.45" customHeight="1" x14ac:dyDescent="0.25">
      <c r="A77" s="1221" t="s">
        <v>642</v>
      </c>
      <c r="B77" s="1211"/>
      <c r="C77" s="1211"/>
      <c r="D77" s="1211"/>
      <c r="E77" s="1211"/>
    </row>
  </sheetData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8"/>
  <sheetViews>
    <sheetView showGridLines="0" zoomScale="80" zoomScaleNormal="80" workbookViewId="0">
      <selection activeCell="B25" sqref="B25:E25"/>
    </sheetView>
  </sheetViews>
  <sheetFormatPr defaultColWidth="9" defaultRowHeight="15.75" x14ac:dyDescent="0.25"/>
  <cols>
    <col min="1" max="1" width="11.75" style="127" customWidth="1"/>
    <col min="2" max="2" width="37.625" style="127" customWidth="1"/>
    <col min="3" max="5" width="29.625" style="127" customWidth="1"/>
    <col min="6" max="16384" width="9" style="127"/>
  </cols>
  <sheetData>
    <row r="1" spans="1:7" ht="16.5" thickBot="1" x14ac:dyDescent="0.3">
      <c r="A1" s="1085"/>
      <c r="B1" s="1048"/>
      <c r="C1" s="988"/>
      <c r="D1" s="988"/>
      <c r="E1" s="988"/>
      <c r="F1" s="988"/>
      <c r="G1" s="988"/>
    </row>
    <row r="2" spans="1:7" x14ac:dyDescent="0.25">
      <c r="A2" s="1049"/>
      <c r="B2" s="1050" t="s">
        <v>0</v>
      </c>
      <c r="C2" s="1051"/>
      <c r="D2" s="1051"/>
      <c r="E2" s="1052"/>
      <c r="F2" s="988"/>
      <c r="G2" s="1086"/>
    </row>
    <row r="3" spans="1:7" x14ac:dyDescent="0.25">
      <c r="A3" s="1053"/>
      <c r="B3" s="982" t="s">
        <v>0</v>
      </c>
      <c r="C3" s="988"/>
      <c r="D3" s="988"/>
      <c r="E3" s="1054"/>
      <c r="F3" s="988"/>
      <c r="G3" s="1086"/>
    </row>
    <row r="4" spans="1:7" x14ac:dyDescent="0.25">
      <c r="A4" s="1053"/>
      <c r="B4" s="982" t="s">
        <v>0</v>
      </c>
      <c r="C4" s="1224" t="s">
        <v>643</v>
      </c>
      <c r="D4" s="1224"/>
      <c r="E4" s="1225"/>
      <c r="F4" s="988"/>
      <c r="G4" s="1086"/>
    </row>
    <row r="5" spans="1:7" ht="25.5" customHeight="1" x14ac:dyDescent="0.25">
      <c r="A5" s="1053"/>
      <c r="B5" s="982"/>
      <c r="C5" s="1226"/>
      <c r="D5" s="1226"/>
      <c r="E5" s="1225"/>
      <c r="F5" s="988"/>
      <c r="G5" s="1086"/>
    </row>
    <row r="6" spans="1:7" ht="40.5" customHeight="1" x14ac:dyDescent="0.3">
      <c r="A6" s="1053"/>
      <c r="B6" s="1055" t="s">
        <v>0</v>
      </c>
      <c r="C6" s="1237" t="s">
        <v>644</v>
      </c>
      <c r="D6" s="1237"/>
      <c r="E6" s="1238"/>
      <c r="F6" s="988"/>
      <c r="G6" s="1086"/>
    </row>
    <row r="7" spans="1:7" ht="18.75" x14ac:dyDescent="0.3">
      <c r="A7" s="1053"/>
      <c r="B7" s="982"/>
      <c r="C7" s="1227" t="s">
        <v>173</v>
      </c>
      <c r="D7" s="1227"/>
      <c r="E7" s="1228"/>
      <c r="F7" s="988"/>
      <c r="G7" s="1086"/>
    </row>
    <row r="8" spans="1:7" ht="40.5" customHeight="1" x14ac:dyDescent="0.3">
      <c r="A8" s="1053"/>
      <c r="B8" s="982"/>
      <c r="C8" s="1239" t="s">
        <v>645</v>
      </c>
      <c r="D8" s="1239"/>
      <c r="E8" s="1238"/>
      <c r="F8" s="988"/>
      <c r="G8" s="1086"/>
    </row>
    <row r="9" spans="1:7" ht="7.5" customHeight="1" thickBot="1" x14ac:dyDescent="0.3">
      <c r="A9" s="1053"/>
      <c r="B9" s="1087"/>
      <c r="C9" s="1087"/>
      <c r="D9" s="1087"/>
      <c r="E9" s="1054"/>
      <c r="F9" s="988"/>
      <c r="G9" s="1086"/>
    </row>
    <row r="10" spans="1:7" x14ac:dyDescent="0.25">
      <c r="A10" s="1088" t="s">
        <v>0</v>
      </c>
      <c r="B10" s="1089" t="s">
        <v>0</v>
      </c>
      <c r="C10" s="1240" t="s">
        <v>543</v>
      </c>
      <c r="D10" s="1241"/>
      <c r="E10" s="1242"/>
      <c r="F10" s="988"/>
      <c r="G10" s="1086"/>
    </row>
    <row r="11" spans="1:7" ht="18" customHeight="1" x14ac:dyDescent="0.25">
      <c r="A11" s="227" t="s">
        <v>19</v>
      </c>
      <c r="B11" s="228" t="s">
        <v>20</v>
      </c>
      <c r="C11" s="1234"/>
      <c r="D11" s="1235"/>
      <c r="E11" s="1236"/>
      <c r="F11" s="988"/>
      <c r="G11" s="1086"/>
    </row>
    <row r="12" spans="1:7" x14ac:dyDescent="0.25">
      <c r="A12" s="227" t="s">
        <v>24</v>
      </c>
      <c r="B12" s="228"/>
      <c r="C12" s="1217" t="s">
        <v>544</v>
      </c>
      <c r="D12" s="1217" t="s">
        <v>545</v>
      </c>
      <c r="E12" s="1222" t="s">
        <v>546</v>
      </c>
      <c r="F12" s="988"/>
      <c r="G12" s="1086"/>
    </row>
    <row r="13" spans="1:7" x14ac:dyDescent="0.25">
      <c r="A13" s="1090" t="s">
        <v>0</v>
      </c>
      <c r="B13" s="229"/>
      <c r="C13" s="1230"/>
      <c r="D13" s="1230"/>
      <c r="E13" s="1223"/>
      <c r="F13" s="988"/>
      <c r="G13" s="1086"/>
    </row>
    <row r="14" spans="1:7" ht="39.950000000000003" customHeight="1" x14ac:dyDescent="0.25">
      <c r="A14" s="1091">
        <v>13</v>
      </c>
      <c r="B14" s="1243" t="s">
        <v>196</v>
      </c>
      <c r="C14" s="1244"/>
      <c r="D14" s="1244"/>
      <c r="E14" s="1245"/>
      <c r="F14" s="988"/>
      <c r="G14" s="1086"/>
    </row>
    <row r="15" spans="1:7" ht="30" x14ac:dyDescent="0.25">
      <c r="A15" s="1092">
        <v>13.1</v>
      </c>
      <c r="B15" s="320" t="s">
        <v>203</v>
      </c>
      <c r="C15" s="321" t="s">
        <v>646</v>
      </c>
      <c r="D15" s="321" t="s">
        <v>647</v>
      </c>
      <c r="E15" s="263" t="s">
        <v>648</v>
      </c>
      <c r="F15" s="988"/>
      <c r="G15" s="1086"/>
    </row>
    <row r="16" spans="1:7" ht="39.950000000000003" customHeight="1" x14ac:dyDescent="0.25">
      <c r="A16" s="1092" t="s">
        <v>204</v>
      </c>
      <c r="B16" s="317" t="s">
        <v>39</v>
      </c>
      <c r="C16" s="307" t="s">
        <v>649</v>
      </c>
      <c r="D16" s="307" t="s">
        <v>649</v>
      </c>
      <c r="E16" s="264" t="s">
        <v>650</v>
      </c>
      <c r="F16" s="988"/>
      <c r="G16" s="1086"/>
    </row>
    <row r="17" spans="1:7" ht="39.950000000000003" customHeight="1" x14ac:dyDescent="0.25">
      <c r="A17" s="1092" t="s">
        <v>205</v>
      </c>
      <c r="B17" s="317" t="s">
        <v>42</v>
      </c>
      <c r="C17" s="316" t="s">
        <v>651</v>
      </c>
      <c r="D17" s="316" t="s">
        <v>652</v>
      </c>
      <c r="E17" s="265" t="s">
        <v>653</v>
      </c>
      <c r="F17" s="988"/>
      <c r="G17" s="1086"/>
    </row>
    <row r="18" spans="1:7" ht="39.950000000000003" customHeight="1" x14ac:dyDescent="0.25">
      <c r="A18" s="1093" t="s">
        <v>206</v>
      </c>
      <c r="B18" s="327" t="s">
        <v>51</v>
      </c>
      <c r="C18" s="445" t="s">
        <v>654</v>
      </c>
      <c r="D18" s="322" t="s">
        <v>655</v>
      </c>
      <c r="E18" s="266" t="s">
        <v>656</v>
      </c>
      <c r="F18" s="988"/>
      <c r="G18" s="1086"/>
    </row>
    <row r="19" spans="1:7" s="174" customFormat="1" ht="39.950000000000003" customHeight="1" x14ac:dyDescent="0.15">
      <c r="A19" s="1092">
        <v>13.2</v>
      </c>
      <c r="B19" s="323" t="s">
        <v>207</v>
      </c>
      <c r="C19" s="316" t="s">
        <v>657</v>
      </c>
      <c r="D19" s="316" t="s">
        <v>657</v>
      </c>
      <c r="E19" s="263" t="s">
        <v>658</v>
      </c>
      <c r="F19" s="1086"/>
      <c r="G19" s="1086"/>
    </row>
    <row r="20" spans="1:7" s="174" customFormat="1" ht="45" x14ac:dyDescent="0.15">
      <c r="A20" s="1092">
        <v>13.3</v>
      </c>
      <c r="B20" s="323" t="s">
        <v>208</v>
      </c>
      <c r="C20" s="307" t="s">
        <v>659</v>
      </c>
      <c r="D20" s="307" t="s">
        <v>660</v>
      </c>
      <c r="E20" s="264" t="s">
        <v>661</v>
      </c>
      <c r="F20" s="1086"/>
      <c r="G20" s="1086"/>
    </row>
    <row r="21" spans="1:7" s="174" customFormat="1" ht="45" x14ac:dyDescent="0.15">
      <c r="A21" s="1092">
        <v>13.4</v>
      </c>
      <c r="B21" s="323" t="s">
        <v>209</v>
      </c>
      <c r="C21" s="325" t="s">
        <v>662</v>
      </c>
      <c r="D21" s="325" t="s">
        <v>663</v>
      </c>
      <c r="E21" s="263" t="s">
        <v>664</v>
      </c>
      <c r="F21" s="1086"/>
      <c r="G21" s="1086"/>
    </row>
    <row r="22" spans="1:7" s="174" customFormat="1" ht="39.950000000000003" customHeight="1" x14ac:dyDescent="0.15">
      <c r="A22" s="1092">
        <v>13.5</v>
      </c>
      <c r="B22" s="323" t="s">
        <v>210</v>
      </c>
      <c r="C22" s="262" t="s">
        <v>665</v>
      </c>
      <c r="D22" s="262" t="s">
        <v>665</v>
      </c>
      <c r="E22" s="267" t="s">
        <v>666</v>
      </c>
      <c r="F22" s="1086"/>
      <c r="G22" s="1086"/>
    </row>
    <row r="23" spans="1:7" s="174" customFormat="1" ht="39.950000000000003" customHeight="1" x14ac:dyDescent="0.15">
      <c r="A23" s="1092">
        <v>13.6</v>
      </c>
      <c r="B23" s="323" t="s">
        <v>211</v>
      </c>
      <c r="C23" s="307" t="s">
        <v>667</v>
      </c>
      <c r="D23" s="262" t="s">
        <v>668</v>
      </c>
      <c r="E23" s="285" t="s">
        <v>669</v>
      </c>
      <c r="F23" s="1086"/>
      <c r="G23" s="1086"/>
    </row>
    <row r="24" spans="1:7" s="174" customFormat="1" ht="39.950000000000003" customHeight="1" x14ac:dyDescent="0.15">
      <c r="A24" s="1092">
        <v>13.7</v>
      </c>
      <c r="B24" s="1094" t="s">
        <v>212</v>
      </c>
      <c r="C24" s="307" t="s">
        <v>670</v>
      </c>
      <c r="D24" s="307" t="s">
        <v>671</v>
      </c>
      <c r="E24" s="264" t="s">
        <v>672</v>
      </c>
      <c r="F24" s="1086"/>
      <c r="G24" s="1086"/>
    </row>
    <row r="25" spans="1:7" s="174" customFormat="1" ht="39.950000000000003" customHeight="1" x14ac:dyDescent="0.15">
      <c r="A25" s="1091">
        <v>14</v>
      </c>
      <c r="B25" s="1243" t="s">
        <v>213</v>
      </c>
      <c r="C25" s="1244"/>
      <c r="D25" s="1244"/>
      <c r="E25" s="1245"/>
      <c r="F25" s="1086"/>
      <c r="G25" s="1086"/>
    </row>
    <row r="26" spans="1:7" s="174" customFormat="1" ht="39.950000000000003" customHeight="1" x14ac:dyDescent="0.15">
      <c r="A26" s="1092">
        <v>14.1</v>
      </c>
      <c r="B26" s="1095" t="s">
        <v>214</v>
      </c>
      <c r="C26" s="240">
        <v>48.07</v>
      </c>
      <c r="D26" s="240">
        <v>48.07</v>
      </c>
      <c r="E26" s="268">
        <v>641.91999999999996</v>
      </c>
      <c r="F26" s="1086"/>
      <c r="G26" s="1086"/>
    </row>
    <row r="27" spans="1:7" s="174" customFormat="1" ht="45" x14ac:dyDescent="0.15">
      <c r="A27" s="1092">
        <v>14.2</v>
      </c>
      <c r="B27" s="1095" t="s">
        <v>215</v>
      </c>
      <c r="C27" s="240" t="s">
        <v>673</v>
      </c>
      <c r="D27" s="240" t="s">
        <v>673</v>
      </c>
      <c r="E27" s="268" t="s">
        <v>674</v>
      </c>
      <c r="F27" s="1086"/>
      <c r="G27" s="1086"/>
    </row>
    <row r="28" spans="1:7" s="174" customFormat="1" ht="45" x14ac:dyDescent="0.15">
      <c r="A28" s="1092">
        <v>14.3</v>
      </c>
      <c r="B28" s="1095" t="s">
        <v>216</v>
      </c>
      <c r="C28" s="311">
        <v>48.18</v>
      </c>
      <c r="D28" s="311">
        <v>48.18</v>
      </c>
      <c r="E28" s="270" t="s">
        <v>675</v>
      </c>
      <c r="F28" s="1086"/>
      <c r="G28" s="1086"/>
    </row>
    <row r="29" spans="1:7" s="174" customFormat="1" ht="30" x14ac:dyDescent="0.15">
      <c r="A29" s="1092">
        <v>14.4</v>
      </c>
      <c r="B29" s="1077" t="s">
        <v>217</v>
      </c>
      <c r="C29" s="309">
        <v>48.19</v>
      </c>
      <c r="D29" s="309">
        <v>48.19</v>
      </c>
      <c r="E29" s="271">
        <v>642.1</v>
      </c>
      <c r="F29" s="1086"/>
      <c r="G29" s="1086"/>
    </row>
    <row r="30" spans="1:7" s="174" customFormat="1" ht="45" x14ac:dyDescent="0.15">
      <c r="A30" s="1092">
        <v>14.5</v>
      </c>
      <c r="B30" s="320" t="s">
        <v>218</v>
      </c>
      <c r="C30" s="309" t="s">
        <v>676</v>
      </c>
      <c r="D30" s="309" t="s">
        <v>676</v>
      </c>
      <c r="E30" s="271" t="s">
        <v>677</v>
      </c>
      <c r="F30" s="1086"/>
      <c r="G30" s="1086"/>
    </row>
    <row r="31" spans="1:7" s="174" customFormat="1" ht="45" x14ac:dyDescent="0.15">
      <c r="A31" s="1092" t="s">
        <v>219</v>
      </c>
      <c r="B31" s="317" t="s">
        <v>220</v>
      </c>
      <c r="C31" s="324" t="s">
        <v>678</v>
      </c>
      <c r="D31" s="324" t="s">
        <v>678</v>
      </c>
      <c r="E31" s="269" t="s">
        <v>679</v>
      </c>
      <c r="F31" s="1086"/>
      <c r="G31" s="1086"/>
    </row>
    <row r="32" spans="1:7" s="174" customFormat="1" ht="45" x14ac:dyDescent="0.15">
      <c r="A32" s="1092" t="s">
        <v>221</v>
      </c>
      <c r="B32" s="317" t="s">
        <v>222</v>
      </c>
      <c r="C32" s="325" t="s">
        <v>680</v>
      </c>
      <c r="D32" s="325" t="s">
        <v>680</v>
      </c>
      <c r="E32" s="272" t="s">
        <v>679</v>
      </c>
      <c r="F32" s="1086"/>
      <c r="G32" s="1086"/>
    </row>
    <row r="33" spans="1:5" s="174" customFormat="1" ht="45.75" thickBot="1" x14ac:dyDescent="0.2">
      <c r="A33" s="1096" t="s">
        <v>223</v>
      </c>
      <c r="B33" s="617" t="s">
        <v>224</v>
      </c>
      <c r="C33" s="326" t="s">
        <v>681</v>
      </c>
      <c r="D33" s="326" t="s">
        <v>681</v>
      </c>
      <c r="E33" s="273">
        <v>642.45000000000005</v>
      </c>
    </row>
    <row r="34" spans="1:5" ht="18" customHeight="1" x14ac:dyDescent="0.25">
      <c r="A34" s="1083"/>
      <c r="B34" s="1097"/>
      <c r="C34" s="1083"/>
      <c r="D34" s="1083"/>
      <c r="E34" s="1084"/>
    </row>
    <row r="35" spans="1:5" ht="18" customHeight="1" x14ac:dyDescent="0.25">
      <c r="A35" s="624" t="s">
        <v>432</v>
      </c>
      <c r="B35" s="1098"/>
      <c r="C35" s="1099"/>
      <c r="D35" s="1099"/>
      <c r="E35" s="1100"/>
    </row>
    <row r="36" spans="1:5" s="174" customFormat="1" ht="39" customHeight="1" x14ac:dyDescent="0.15">
      <c r="A36" s="1210" t="s">
        <v>682</v>
      </c>
      <c r="B36" s="1213"/>
      <c r="C36" s="1213"/>
      <c r="D36" s="1213"/>
      <c r="E36" s="1213"/>
    </row>
    <row r="37" spans="1:5" s="174" customFormat="1" ht="55.5" customHeight="1" x14ac:dyDescent="0.15">
      <c r="A37" s="1210" t="s">
        <v>683</v>
      </c>
      <c r="B37" s="1211"/>
      <c r="C37" s="1211"/>
      <c r="D37" s="1211"/>
      <c r="E37" s="1211"/>
    </row>
    <row r="38" spans="1:5" s="174" customFormat="1" ht="36.75" customHeight="1" x14ac:dyDescent="0.15">
      <c r="A38" s="1221" t="s">
        <v>684</v>
      </c>
      <c r="B38" s="1211"/>
      <c r="C38" s="1211"/>
      <c r="D38" s="1211"/>
      <c r="E38" s="1211"/>
    </row>
  </sheetData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3.xml><?xml version="1.0" encoding="utf-8"?>
<ds:datastoreItem xmlns:ds="http://schemas.openxmlformats.org/officeDocument/2006/customXml" ds:itemID="{BDBF7AD6-1675-434A-A060-0384AA9F4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коэффициенты пересчета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2022-11-07T11:20:06Z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