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0" documentId="11_5F9C84AE1FCDE2BEEB170B0985A344D873820F1E" xr6:coauthVersionLast="47" xr6:coauthVersionMax="47" xr10:uidLastSave="{00000000-0000-0000-0000-000000000000}"/>
  <bookViews>
    <workbookView xWindow="-120" yWindow="-120" windowWidth="29040" windowHeight="15840" tabRatio="787" activeTab="3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коэффициенты пересчета" sheetId="54" r:id="rId5"/>
    <sheet name="Прил.1 | СВ1-ПЕРЕХОДНЫЕ ТАБЛИЦЫ" sheetId="52" r:id="rId6"/>
    <sheet name="Прил.2 | СВ2-ПЕРЕХОДНЫЕ ТАБЛИЦЫ" sheetId="49" r:id="rId7"/>
    <sheet name="Прил.3 | СВ3-ПЕРЕХОДНЫЕ ТАБЛИЦЫ" sheetId="50" r:id="rId8"/>
    <sheet name="Notes" sheetId="25" state="hidden" r:id="rId9"/>
    <sheet name="Validation" sheetId="21" state="hidden" r:id="rId10"/>
    <sheet name="Upload" sheetId="22" state="hidden" r:id="rId11"/>
    <sheet name="Прил.4 |СВ2-СВ3-ПЕРЕХОДНЫЕ ТАБ." sheetId="53" r:id="rId12"/>
  </sheets>
  <definedNames>
    <definedName name="_xlnm._FilterDatabase" localSheetId="11" hidden="1">'Прил.4 |СВ2-СВ3-ПЕРЕХОДНЫЕ ТАБ.'!$A$1:$D$1276</definedName>
    <definedName name="_xlnm.Print_Area" localSheetId="0">'CB1-Производство'!$A$1:$L$84</definedName>
    <definedName name="_xlnm.Print_Area" localSheetId="3">'ЕЭК-ЕС | Породы | Торговля'!$A$2:$AM$44</definedName>
    <definedName name="_xlnm.Print_Area" localSheetId="5">'Прил.1 | СВ1-ПЕРЕХОДНЫЕ ТАБЛИЦЫ'!$A$1:$C$88</definedName>
    <definedName name="_xlnm.Print_Area" localSheetId="6">'Прил.2 | СВ2-ПЕРЕХОДНЫЕ ТАБЛИЦЫ'!$A$2:$E$77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5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54" l="1"/>
  <c r="H45" i="54"/>
  <c r="H42" i="54"/>
  <c r="H41" i="54"/>
  <c r="D26" i="54"/>
  <c r="D24" i="54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U17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5" i="1" l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<sst xmlns="http://schemas.openxmlformats.org/spreadsheetml/2006/main" count="4473" uniqueCount="862">
  <si>
    <t xml:space="preserve"> </t>
  </si>
  <si>
    <t>Страна:</t>
  </si>
  <si>
    <t xml:space="preserve">Дата:  </t>
  </si>
  <si>
    <t>Фамилия должностного лица, ответственного</t>
  </si>
  <si>
    <t>за предоставление ответа: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</si>
  <si>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</si>
  <si>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</si>
  <si>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</si>
  <si>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</si>
  <si>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</si>
  <si>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</si>
  <si>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</si>
  <si>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 xml:space="preserve">Факс: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</si>
  <si>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</si>
  <si>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</si>
  <si>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</si>
  <si>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</si>
  <si>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</si>
  <si>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</si>
  <si>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</si>
  <si>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</si>
  <si>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</si>
  <si>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</si>
  <si>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</si>
  <si>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</si>
  <si>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</si>
  <si>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</si>
  <si>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</si>
  <si>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</si>
  <si>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</si>
  <si>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</si>
  <si>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</si>
  <si>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</si>
  <si>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</si>
  <si>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</si>
  <si>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</si>
  <si>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</si>
  <si>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</si>
  <si>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</si>
  <si>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</si>
  <si>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</si>
  <si>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</si>
  <si>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</si>
  <si>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</si>
  <si>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</si>
  <si>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</si>
  <si>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</si>
  <si>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</si>
  <si>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</si>
  <si>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</si>
  <si>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</si>
  <si>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</si>
  <si>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</si>
  <si>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</si>
  <si>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</si>
  <si>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</si>
  <si>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</si>
  <si>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</si>
  <si>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</si>
  <si>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</si>
  <si>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</si>
  <si>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</si>
  <si>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</si>
  <si>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</si>
  <si>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</si>
  <si>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</si>
  <si>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</si>
  <si>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</si>
  <si>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</si>
  <si>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</si>
  <si>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</si>
  <si>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</si>
  <si>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</si>
  <si>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</si>
  <si>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</si>
  <si>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</si>
  <si>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</si>
  <si>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</si>
  <si>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</si>
  <si>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</si>
  <si>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</si>
  <si>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</si>
  <si>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</si>
  <si>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</si>
  <si>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</si>
  <si>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</si>
  <si>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</si>
  <si>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</si>
  <si>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</si>
  <si>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</si>
  <si>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</si>
  <si>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</si>
  <si>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</si>
  <si>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</si>
  <si>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</si>
  <si>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</si>
  <si>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</si>
  <si>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</si>
  <si>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</si>
  <si>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</si>
  <si>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</si>
  <si>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</si>
  <si>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</si>
  <si>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</si>
  <si>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</si>
  <si>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</si>
  <si>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</si>
  <si>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</si>
  <si>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</si>
  <si>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</si>
  <si>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</si>
  <si>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</si>
  <si>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</si>
  <si>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</si>
  <si>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</si>
  <si>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</si>
  <si>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</si>
  <si>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</si>
  <si>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</si>
  <si>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</si>
  <si>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</si>
  <si>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</si>
  <si>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</si>
  <si>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</si>
  <si>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</si>
  <si>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</si>
  <si>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</si>
  <si>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</si>
  <si>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</si>
  <si>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</si>
  <si>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</si>
  <si>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</si>
  <si>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</si>
  <si>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</si>
  <si>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</si>
  <si>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</si>
  <si>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</si>
  <si>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</si>
  <si>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</si>
  <si>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</si>
  <si>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</si>
  <si>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</si>
  <si>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</si>
  <si>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</si>
  <si>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</si>
  <si>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</si>
  <si>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</si>
  <si>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</si>
  <si>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</si>
  <si>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</si>
  <si>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</si>
  <si>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</si>
  <si>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</si>
  <si>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</si>
  <si>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</si>
  <si>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</si>
  <si>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</si>
  <si>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</si>
  <si>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</si>
  <si>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</si>
  <si>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</si>
  <si>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</si>
  <si>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</si>
  <si>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</si>
  <si>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</si>
  <si>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</si>
  <si>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</si>
  <si>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</si>
  <si>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Армения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</si>
  <si>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</si>
  <si>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</si>
  <si>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</si>
  <si>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>Укажите валюту и единицу стоимости (например, 1000 долл. США):</t>
  </si>
  <si>
    <t>1000 долл. США</t>
  </si>
  <si>
    <t>ИМПОРТ</t>
  </si>
  <si>
    <t>ЭКСПОРТ</t>
  </si>
  <si>
    <t>Видимое потребление</t>
  </si>
  <si>
    <t>объема</t>
  </si>
  <si>
    <t>Стоимость</t>
  </si>
  <si>
    <t>1.024355*</t>
  </si>
  <si>
    <t>1.379077*</t>
  </si>
  <si>
    <t>0.0253*</t>
  </si>
  <si>
    <t>0.07456*</t>
  </si>
  <si>
    <t>0.04985*</t>
  </si>
  <si>
    <t>0.02471*</t>
  </si>
  <si>
    <t>0.999055*</t>
  </si>
  <si>
    <t>1.304517*</t>
  </si>
  <si>
    <t>0.998955*</t>
  </si>
  <si>
    <t>1.304492*</t>
  </si>
  <si>
    <t>0.0001*</t>
  </si>
  <si>
    <t>0.000025*</t>
  </si>
  <si>
    <t>1000 метрич. Т</t>
  </si>
  <si>
    <t>0.123254*</t>
  </si>
  <si>
    <t>0.221803*</t>
  </si>
  <si>
    <t>0.0004*</t>
  </si>
  <si>
    <t>0.00000041*</t>
  </si>
  <si>
    <t>0.100645*</t>
  </si>
  <si>
    <t>0.103281*</t>
  </si>
  <si>
    <t>0.00000001*</t>
  </si>
  <si>
    <t>0.022609*</t>
  </si>
  <si>
    <t>0.118522*</t>
  </si>
  <si>
    <t>0.0000004*</t>
  </si>
  <si>
    <t>4</t>
  </si>
  <si>
    <t>28.434474*</t>
  </si>
  <si>
    <t>31.310895*</t>
  </si>
  <si>
    <t>0.595378*</t>
  </si>
  <si>
    <t>0.346941*</t>
  </si>
  <si>
    <t>26.014082*</t>
  </si>
  <si>
    <t>29.839402*</t>
  </si>
  <si>
    <t>2.420393*</t>
  </si>
  <si>
    <t>1.471493*</t>
  </si>
  <si>
    <t>0.101318*</t>
  </si>
  <si>
    <t>0.027435*</t>
  </si>
  <si>
    <t>80.307675*</t>
  </si>
  <si>
    <t>72.072891*</t>
  </si>
  <si>
    <t>0.012521*</t>
  </si>
  <si>
    <t>0.000706*</t>
  </si>
  <si>
    <t>4.894925*</t>
  </si>
  <si>
    <t>5.862662*</t>
  </si>
  <si>
    <t>0.006475*</t>
  </si>
  <si>
    <t>1.171102*</t>
  </si>
  <si>
    <t>1.971812*</t>
  </si>
  <si>
    <t>3.723823*</t>
  </si>
  <si>
    <t>3.89085*</t>
  </si>
  <si>
    <t>0.286288*</t>
  </si>
  <si>
    <t>0.15082*</t>
  </si>
  <si>
    <t>44.805427*</t>
  </si>
  <si>
    <t>38.562063*</t>
  </si>
  <si>
    <t>0.000487*</t>
  </si>
  <si>
    <r>
      <t>1000 m</t>
    </r>
    <r>
      <rPr>
        <vertAlign val="superscript"/>
        <sz val="10"/>
        <rFont val="Univers"/>
        <family val="2"/>
      </rPr>
      <t>3</t>
    </r>
  </si>
  <si>
    <t>0.608011*</t>
  </si>
  <si>
    <t>1.055959*</t>
  </si>
  <si>
    <t>30.607323*</t>
  </si>
  <si>
    <t>27.648166*</t>
  </si>
  <si>
    <t>0.006046*</t>
  </si>
  <si>
    <t>0.000219*</t>
  </si>
  <si>
    <t>5.55143*</t>
  </si>
  <si>
    <t>4.614845*</t>
  </si>
  <si>
    <t>24.334487*</t>
  </si>
  <si>
    <t>22.451437*</t>
  </si>
  <si>
    <t>0.003886*</t>
  </si>
  <si>
    <t>0.000216*</t>
  </si>
  <si>
    <t>0.721406*</t>
  </si>
  <si>
    <t>0.581885*</t>
  </si>
  <si>
    <t>0.00216*</t>
  </si>
  <si>
    <t>0.000004*</t>
  </si>
  <si>
    <t>*= 1000 метрич. тонн</t>
  </si>
  <si>
    <t>Дата: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</si>
  <si>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</si>
  <si>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</si>
  <si>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</si>
  <si>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</si>
  <si>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Факс:</t>
  </si>
  <si>
    <t>Электронная почта:</t>
  </si>
  <si>
    <t>Если показатель не равен 0 (нулю), просьба проверить его точность!!!</t>
  </si>
  <si>
    <t>_____________________  1000 долл. США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</si>
  <si>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</si>
  <si>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</si>
  <si>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</si>
  <si>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</si>
  <si>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</si>
  <si>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</si>
  <si>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</si>
  <si>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</si>
  <si>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</si>
  <si>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</si>
  <si>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</si>
  <si>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</si>
  <si>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</si>
  <si>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</si>
  <si>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</si>
  <si>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</si>
  <si>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</si>
  <si>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</si>
  <si>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</si>
  <si>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</si>
  <si>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</si>
  <si>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</si>
  <si>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</si>
  <si>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</si>
  <si>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</si>
  <si>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</si>
  <si>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</si>
  <si>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</si>
  <si>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</si>
  <si>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– по необходимости проверить, чтобы итоговый показатель равнялся сумме показателей по подпозициям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</si>
  <si>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</si>
  <si>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</si>
  <si>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</si>
  <si>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</si>
  <si>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</si>
  <si>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</si>
  <si>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</si>
  <si>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4403.23/24</t>
  </si>
  <si>
    <t>Пихта/ель (Abies spp., Picea spp.)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</si>
  <si>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</si>
  <si>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</si>
  <si>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</si>
  <si>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</si>
  <si>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</si>
  <si>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</si>
  <si>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t>4403.21/22</t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</si>
  <si>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</si>
  <si>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</si>
  <si>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4403 21 10</t>
  </si>
  <si>
    <t>4403 21 90
4403 22 00</t>
  </si>
  <si>
    <t>4403.12/41/49/91/93/94
4403.95/96/97/98/99</t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</si>
  <si>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</si>
  <si>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</si>
  <si>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</si>
  <si>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t>4403.93/94</t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</si>
  <si>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</si>
  <si>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</si>
  <si>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4403.95/96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</si>
  <si>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</si>
  <si>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</si>
  <si>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4403 95 10</t>
  </si>
  <si>
    <t>Пиловочник и фанерный кряж</t>
  </si>
  <si>
    <t>4403 95 90
4403 96 00</t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</si>
  <si>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</si>
  <si>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</si>
  <si>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</si>
  <si>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</si>
  <si>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</si>
  <si>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</si>
  <si>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</si>
  <si>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</si>
  <si>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</si>
  <si>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</si>
  <si>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</si>
  <si>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</si>
  <si>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</si>
  <si>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</si>
  <si>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</si>
  <si>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</si>
  <si>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</si>
  <si>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</si>
  <si>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</si>
  <si>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</si>
  <si>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</si>
  <si>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</si>
  <si>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</si>
  <si>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</si>
  <si>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</si>
  <si>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</si>
  <si>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</si>
  <si>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JFSQ</t>
  </si>
  <si>
    <t>ВОПРОСНИК ПО ЛЕСНОМУ СЕКТОРУ</t>
  </si>
  <si>
    <t>Переводные Коэффициенты</t>
  </si>
  <si>
    <t xml:space="preserve">ДАННЫЕ КОЭФФИЦИЕНТЫ ЯВЛЯЮТСЯ ОБОБЩЕННЫМИ.  ПРИВЕТСТВУЕТСЯ ИСПОЛЬЗОВАНИЕ КОЭФФИЦИЕНТА ПЕРЕВОДА В СООТВЕТСТВИИ С ПОРОДОЙ СОРТИМЕНТА ИЛИ КОЭФФИЦИЕНТА, ИСПОЛЬЗУЕМОГО В ВАШЕЙ СТРАНЕ </t>
  </si>
  <si>
    <t>ФАО and ЕЭК Статистические публикации</t>
  </si>
  <si>
    <t>Результаты исследования ЕЭК /ФАО 2009, полученные Вопросником по Переводным коэффициентам (медиана)</t>
  </si>
  <si>
    <t xml:space="preserve">Единица </t>
  </si>
  <si>
    <t>Сортимент</t>
  </si>
  <si>
    <t>соотношение объема и веса</t>
  </si>
  <si>
    <t>соотношение объема и площади</t>
  </si>
  <si>
    <t>объем/вес конечного товара к объему круглого леса</t>
  </si>
  <si>
    <t>измерения</t>
  </si>
  <si>
    <r>
      <t>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на метрич.т</t>
    </r>
  </si>
  <si>
    <r>
      <t>м</t>
    </r>
    <r>
      <rPr>
        <b/>
        <vertAlign val="superscript"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>на м</t>
    </r>
    <r>
      <rPr>
        <b/>
        <vertAlign val="superscript"/>
        <sz val="11"/>
        <rFont val="Arial Narrow"/>
        <family val="2"/>
      </rPr>
      <t>2</t>
    </r>
  </si>
  <si>
    <t xml:space="preserve">эквивалент </t>
  </si>
  <si>
    <t>круглого леса</t>
  </si>
  <si>
    <t>Примечания к результатам исследования ЕЭК /ФАО 2009:</t>
  </si>
  <si>
    <r>
      <t>1000 м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бк</t>
    </r>
  </si>
  <si>
    <t>В сыром состоянии = 1.12</t>
  </si>
  <si>
    <t xml:space="preserve">Based on 891 kg/m3 green, basic density of .41, and 20% moisture seasoned </t>
  </si>
  <si>
    <t>В просушенном состонии/после хранения= 1.82</t>
  </si>
  <si>
    <t>Based on 407 kg/m3 dry, assuming 20% moisture</t>
  </si>
  <si>
    <t>В сыром состоянии =1.05</t>
  </si>
  <si>
    <t xml:space="preserve">Based on 1137 kg/m3 green, specific gravity of .55, and 20% moisture seasoned </t>
  </si>
  <si>
    <t>В просушенном состонии/после хранения=1.43</t>
  </si>
  <si>
    <t>Based on 50/50 ratio of share of logs/pulpwood in industrial roundwood</t>
  </si>
  <si>
    <t>1.2.C.Пихта</t>
  </si>
  <si>
    <t>Пихта (и Ель)</t>
  </si>
  <si>
    <t>Austrian Energy Agency, 2009. weighted by share of standing inventory of European speices (57% spruce, 10% silver fir and remaining species)</t>
  </si>
  <si>
    <t>1.2.C.Сосна</t>
  </si>
  <si>
    <t>Сосна</t>
  </si>
  <si>
    <t>Austrian Energy Agency, 2009, weighted 25% Scots Pine, 2% maritime pine, 2% black pine and remaining species</t>
  </si>
  <si>
    <t>Африка=1.31,
Азия=0.956,
Лат.Ам.= 0.847,
Мир=1.12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</si>
  <si>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</si>
  <si>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</si>
  <si>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</si>
  <si>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</si>
  <si>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1.2.NC.Бук</t>
  </si>
  <si>
    <t>Бук</t>
  </si>
  <si>
    <t>Austrian Energy Agency, 2009</t>
  </si>
  <si>
    <t>1.2.NC.Береза</t>
  </si>
  <si>
    <t>Береза</t>
  </si>
  <si>
    <t>1.2.NC.Эвкалипт</t>
  </si>
  <si>
    <t>Эвкалипт</t>
  </si>
  <si>
    <t>ATIBT, 1982</t>
  </si>
  <si>
    <t>1.2.NC.Дуб</t>
  </si>
  <si>
    <t>Дуб</t>
  </si>
  <si>
    <t>1.2.NC.Тополь</t>
  </si>
  <si>
    <t>Тополь</t>
  </si>
  <si>
    <t>БАЛАНСОВАЯ ДРЕВЕСИНА, КРУГЛАЯ И КОЛОТАЯ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</si>
  <si>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</si>
  <si>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</si>
  <si>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</si>
  <si>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</si>
  <si>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</si>
  <si>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метрич.т</t>
  </si>
  <si>
    <t>Does not include the use of any of the wood fiber to generate the heat to make (add about 30% if inputted wood fiber used to provide heat)</t>
  </si>
  <si>
    <t>3</t>
  </si>
  <si>
    <t>хвойная=1.19</t>
  </si>
  <si>
    <t>Based on swe/odmt of 2.41 and avg delivered mt / odmt of 2.0 in solid m3</t>
  </si>
  <si>
    <t>лиственная = 1.05</t>
  </si>
  <si>
    <t>Based on swe/odmt of 2.01 and avg delivered mt / odmt of 1.79 in solid m3</t>
  </si>
  <si>
    <t>смесь = 1.15</t>
  </si>
  <si>
    <t>ДРЕВЕСНЫЕ ОТХОДЫ</t>
  </si>
  <si>
    <t>В сыром состоянии =1.15</t>
  </si>
  <si>
    <t>Based on wood chips</t>
  </si>
  <si>
    <t>В просушенном состонии/после хранения = 2.12</t>
  </si>
  <si>
    <t>Assumption for seasoned is based on average basic density of .42 from questionnaire and assumes 15% moisture content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</si>
  <si>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</si>
  <si>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</si>
  <si>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</si>
  <si>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>ПИЛОМАТЕРИАЛЫ</t>
  </si>
  <si>
    <t>1.6 / 1.82*</t>
  </si>
  <si>
    <t>В сыром состоянии=1.202</t>
  </si>
  <si>
    <t>Нестроганный/Сырой=1.67</t>
  </si>
  <si>
    <t>Green sawnwood based on basic density of .94, less bark (11%)</t>
  </si>
  <si>
    <t>В сухом состоянии = 1.99</t>
  </si>
  <si>
    <t>Нестроганный/Сухой=1.99</t>
  </si>
  <si>
    <t>Dry sawnwood weight based on basic density of .42, 4% shrinkage and 15% moisture content</t>
  </si>
  <si>
    <t>Строганный/Сухой=2.13</t>
  </si>
  <si>
    <t>6.C.Fir</t>
  </si>
  <si>
    <t>Austrian Energy Agency, 2009. Dried weight (15% moisture content dry weight). Weighted ratio of standing inventory.</t>
  </si>
  <si>
    <t>6.C.Pine</t>
  </si>
  <si>
    <t>В сыром состоянии=1.04</t>
  </si>
  <si>
    <t>Нестроганный/Сырой=1.86</t>
  </si>
  <si>
    <t>Green sawnwood based on basic density of 1.09, less bark (12%)</t>
  </si>
  <si>
    <t>В просушенном состонии/после хранения=1.50</t>
  </si>
  <si>
    <t>Нестроганный/Сухой=2.01</t>
  </si>
  <si>
    <t>Dry sawnwood weight based on basic density of .55, 5% shrinkage and 15% moisture content</t>
  </si>
  <si>
    <t>Строганный/Сухой=2.81</t>
  </si>
  <si>
    <t>6.NC.Ash</t>
  </si>
  <si>
    <t>Ясень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</si>
  <si>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</si>
  <si>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</si>
  <si>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</si>
  <si>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</si>
  <si>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</si>
  <si>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Вишня</t>
  </si>
  <si>
    <t>Giordano, 1976, Tecnologia del legno. Air-dry. Prunus avium.</t>
  </si>
  <si>
    <t>6.NC.Maple</t>
  </si>
  <si>
    <t>Клен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</si>
  <si>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</si>
  <si>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</si>
  <si>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</si>
  <si>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</si>
  <si>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</si>
  <si>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В сыром состоянии=1.20</t>
  </si>
  <si>
    <t>1.5***</t>
  </si>
  <si>
    <t>Green veneer based on basic density of .94, less bark (11%)</t>
  </si>
  <si>
    <t>В просушенном состонии/после хранения=2.06</t>
  </si>
  <si>
    <t>1.6***</t>
  </si>
  <si>
    <t>Dry veneer weight based on basic density of .42, 9% shrinkage and 5% moisture content</t>
  </si>
  <si>
    <t>Green veneer based on basic density of 1.09, less bark (11%)</t>
  </si>
  <si>
    <t>В просушенном состонии/после хранения=1.53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</si>
  <si>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</si>
  <si>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</si>
  <si>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</si>
  <si>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</si>
  <si>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</si>
  <si>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</si>
  <si>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</si>
  <si>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СТРУЖЕЧНЫЕ ПЛИТЫ (ВКЛЮЧАЯ ПЛИТЫ С ОРИЕНТИРОВАННОЙ СТРУЖКОЙ OSB)</t>
  </si>
  <si>
    <t>8.2x</t>
  </si>
  <si>
    <t>СТРУЖЕЧНЫЕ ПЛИТЫ (НЕ ВКЛЮЧАЯ ПЛИТЫ С ОРИЕНТИРОВАННОЙ СТРУЖКОЙ OSB)</t>
  </si>
  <si>
    <t>0.018***</t>
  </si>
  <si>
    <t>ИЗ КОТОРЫХ: OSB</t>
  </si>
  <si>
    <t>solid wood per m3 of product</t>
  </si>
  <si>
    <t>solid wood per m3 of product, mostly insulating board</t>
  </si>
  <si>
    <t>air-dried metric ton (mechanical 2.50, semi-chemical 2.70)</t>
  </si>
  <si>
    <t>9..2</t>
  </si>
  <si>
    <t>air-dried metric ton (unbleached 4.63, bleached 4.50)</t>
  </si>
  <si>
    <t>air-dried metric ton</t>
  </si>
  <si>
    <t>air-dried metric ton (unbleached 4.64 and bleached 5.01)</t>
  </si>
  <si>
    <t>РЕКУПЕРИРОВАННАЯ БУМАГА</t>
  </si>
  <si>
    <t>1.28 метрич.т исходного сырья на метрич.т  выхода продукта</t>
  </si>
  <si>
    <t>12.2</t>
  </si>
  <si>
    <t>12.3</t>
  </si>
  <si>
    <t>ПРОЧИЕ СОРТА БУМАГИ, ИСПОЛЬЗУЕМЫЕ ГЛАВНЫМ ОБРАЗОМ ДЛЯ ЦЕЛЕЙ УПАКОВКИ</t>
  </si>
  <si>
    <t>12.4</t>
  </si>
  <si>
    <t>Для обратного коэффициента перевода, необходимо разделить 1 на коэффициент перевода из данной таблицы, к примеру, чтобы перевести м3 древесного угля в метрич. т, необходимо раделить 1 на коэффициента из таблицы: 1/6 = 0.167</t>
  </si>
  <si>
    <t>Примечания:</t>
  </si>
  <si>
    <t>Меры измерения лесных товаров:</t>
  </si>
  <si>
    <t>метрич.т = метрическая тонна (1000 кг)</t>
  </si>
  <si>
    <t>м3/ед.</t>
  </si>
  <si>
    <r>
      <t>м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куб.метр (плотный объем)</t>
    </r>
  </si>
  <si>
    <t>1000 бордрфутов (пиловочник)</t>
  </si>
  <si>
    <t>4.53**</t>
  </si>
  <si>
    <r>
      <t>м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кв. метр</t>
    </r>
  </si>
  <si>
    <t>1000 бордрфутов (пиломатериалы)</t>
  </si>
  <si>
    <t>номинальных к фактическим м3</t>
  </si>
  <si>
    <t>(s) = плотный объем</t>
  </si>
  <si>
    <t>1000 кв. футов (толщиной 1/8 дюймов)</t>
  </si>
  <si>
    <t>1 корд</t>
  </si>
  <si>
    <t>Коэф. Перевода</t>
  </si>
  <si>
    <t>1 корд (балансовая древесина)</t>
  </si>
  <si>
    <t>1 дюйм = 25.4 мм</t>
  </si>
  <si>
    <t>1 корд (топливная древесина)</t>
  </si>
  <si>
    <r>
      <t>1 кв. фут = 0.0929 м</t>
    </r>
    <r>
      <rPr>
        <vertAlign val="superscript"/>
        <sz val="12"/>
        <rFont val="Arial Narrow"/>
        <family val="2"/>
      </rPr>
      <t>2</t>
    </r>
  </si>
  <si>
    <t>1 куб.фут</t>
  </si>
  <si>
    <t>1 фунт = 0.454 кг</t>
  </si>
  <si>
    <t>1 куб.фут (складочный объем)</t>
  </si>
  <si>
    <t>1 малая (короткая) тонна (2000 фунтов) = 0.9072 метрич.т</t>
  </si>
  <si>
    <t>1 кьюнит</t>
  </si>
  <si>
    <t>1 большая (длинная) тонна (2240 фунтов) = 1.016 метрич.т</t>
  </si>
  <si>
    <t>1 фатом</t>
  </si>
  <si>
    <r>
      <t>Жирный шрифт</t>
    </r>
    <r>
      <rPr>
        <sz val="12"/>
        <rFont val="Arial Narrow"/>
        <family val="2"/>
      </rPr>
      <t xml:space="preserve"> = ФАО коэффициенты</t>
    </r>
  </si>
  <si>
    <t>1 куб.фут по системе Хоппуса</t>
  </si>
  <si>
    <t>1 супер фут по системе Хоппуса</t>
  </si>
  <si>
    <t>*  = Международная организация по тропической древесине (МОТД)</t>
  </si>
  <si>
    <t>1 тонна по системе Хоппуса (50 куб.футов по системе Хоппуса)</t>
  </si>
  <si>
    <t>** = obsolete - more recent figures would be</t>
  </si>
  <si>
    <t>1 стандарт (Петроград)</t>
  </si>
  <si>
    <t>for OR, WA, AK (west of Cascades), SE US (Doyle region):  6.3</t>
  </si>
  <si>
    <t>1 стер</t>
  </si>
  <si>
    <t>Inland west US, Great Lakes US, E. Can.:  5.7</t>
  </si>
  <si>
    <t>1 стер (балансовая древесина)</t>
  </si>
  <si>
    <t>NE US Int 1/4": 5</t>
  </si>
  <si>
    <t>1 стер (топливная древесина)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</si>
  <si>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</si>
  <si>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</si>
  <si>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</si>
  <si>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</si>
  <si>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</si>
  <si>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</si>
  <si>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</si>
  <si>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</si>
  <si>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</si>
  <si>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</si>
  <si>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</si>
  <si>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</si>
  <si>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</si>
  <si>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</si>
  <si>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</si>
  <si>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</si>
  <si>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</si>
  <si>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</si>
  <si>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</si>
  <si>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</si>
  <si>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</si>
  <si>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</si>
  <si>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</si>
  <si>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</si>
  <si>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</si>
  <si>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</si>
  <si>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</si>
  <si>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</si>
  <si>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</si>
  <si>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</si>
  <si>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</si>
  <si>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</si>
  <si>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</si>
  <si>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</si>
  <si>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</si>
  <si>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</si>
  <si>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</si>
  <si>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</si>
  <si>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</si>
  <si>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</si>
  <si>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</si>
  <si>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</si>
  <si>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</si>
  <si>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</si>
  <si>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</si>
  <si>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</si>
  <si>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</si>
  <si>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</si>
  <si>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</si>
  <si>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</si>
  <si>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</si>
  <si>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</si>
  <si>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</si>
  <si>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</si>
  <si>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</si>
  <si>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</si>
  <si>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</si>
  <si>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</si>
  <si>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</si>
  <si>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</si>
  <si>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</si>
  <si>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</si>
  <si>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</si>
  <si>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</si>
  <si>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</si>
  <si>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</si>
  <si>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</si>
  <si>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</si>
  <si>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</si>
  <si>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</si>
  <si>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</si>
  <si>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</si>
  <si>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ГС2017, ГС2012 и МСТК  Rev.4</t>
  </si>
  <si>
    <t>К л а с с и ф и к а ц и и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</si>
  <si>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</si>
  <si>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</si>
  <si>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</si>
  <si>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</si>
  <si>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</si>
  <si>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</si>
  <si>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</si>
  <si>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</si>
  <si>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</si>
  <si>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</si>
  <si>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</si>
  <si>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</si>
  <si>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</si>
  <si>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</si>
  <si>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</si>
  <si>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</si>
  <si>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</si>
  <si>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</si>
  <si>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</si>
  <si>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</si>
  <si>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t>4401.21/22  4401.40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</si>
  <si>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</si>
  <si>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</si>
  <si>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</si>
  <si>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t>ex4401.40</t>
  </si>
  <si>
    <t>ex4401.39</t>
  </si>
  <si>
    <t>ex246.2</t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</si>
  <si>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</si>
  <si>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</si>
  <si>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44.06  44.07</t>
  </si>
  <si>
    <t>248.1  248.2  248.4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</si>
  <si>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</si>
  <si>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</si>
  <si>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</si>
  <si>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</si>
  <si>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</si>
  <si>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</si>
  <si>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</si>
  <si>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</si>
  <si>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</si>
  <si>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</si>
  <si>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</si>
  <si>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</si>
  <si>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</si>
  <si>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</si>
  <si>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</si>
  <si>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</si>
  <si>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</si>
  <si>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</si>
  <si>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</si>
  <si>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</si>
  <si>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</si>
  <si>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</si>
  <si>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</si>
  <si>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</si>
  <si>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</si>
  <si>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</si>
  <si>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634.22/23</t>
  </si>
  <si>
    <t>4410.12</t>
  </si>
  <si>
    <t>ex634.22</t>
  </si>
  <si>
    <t>4411.92</t>
  </si>
  <si>
    <t>ex634.59</t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</si>
  <si>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</si>
  <si>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ex634.54</t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</si>
  <si>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</si>
  <si>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ex634.54  ex634.59</t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</si>
  <si>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</si>
  <si>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</si>
  <si>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</si>
  <si>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</si>
  <si>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</si>
  <si>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</si>
  <si>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</si>
  <si>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</si>
  <si>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</si>
  <si>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</si>
  <si>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</si>
  <si>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</si>
  <si>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</si>
  <si>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</si>
  <si>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</si>
  <si>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</si>
  <si>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</si>
  <si>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</si>
  <si>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</si>
  <si>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</si>
  <si>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</si>
  <si>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</si>
  <si>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</si>
  <si>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</si>
  <si>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</si>
  <si>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</si>
  <si>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</si>
  <si>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</si>
  <si>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</si>
  <si>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</si>
  <si>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  <family val="2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</si>
  <si>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</si>
  <si>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</si>
  <si>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</si>
  <si>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ИЗДЕЛИЯ ИЗ ДРЕВЕСИНЫ И БУМАГИ, ПРОШЕДШИЕ ВТОРИЧНУЮ ОБРАБОТКУ</t>
  </si>
  <si>
    <t>ПЕРЕХОДНЫЕ ТАБЛИЦЫ СООТВЕТСТВИЯ КОДОВ ГС2017, ГС2012 
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</si>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</sst>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88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vertAlign val="superscript"/>
      <sz val="12"/>
      <name val="Univers"/>
      <family val="2"/>
    </font>
    <font>
      <sz val="18"/>
      <color indexed="12"/>
      <name val="Univers"/>
      <family val="2"/>
    </font>
    <font>
      <i/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7"/>
      <color rgb="FF34343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9" fontId="2" fillId="0" borderId="0" applyFont="0" applyFill="0" applyBorder="0" applyAlignment="0" applyProtection="0"/>
  </cellStyleXfs>
  <cellXfs count="1211">
    <xf numFmtId="0" fontId="0" fillId="0" borderId="0" xfId="0"/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/>
    <xf numFmtId="0" fontId="5" fillId="0" borderId="0" xfId="0" applyFont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2"/>
    </xf>
    <xf numFmtId="0" fontId="18" fillId="0" borderId="3" xfId="0" applyFont="1" applyBorder="1" applyAlignment="1">
      <alignment horizontal="left" vertical="center" indent="3"/>
    </xf>
    <xf numFmtId="0" fontId="18" fillId="0" borderId="14" xfId="0" applyFont="1" applyBorder="1" applyAlignment="1">
      <alignment horizontal="left" vertical="center" indent="2"/>
    </xf>
    <xf numFmtId="0" fontId="18" fillId="0" borderId="14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7" fillId="0" borderId="14" xfId="0" applyNumberFormat="1" applyFont="1" applyBorder="1" applyAlignment="1" applyProtection="1">
      <alignment horizontal="right" vertical="center"/>
      <protection locked="0"/>
    </xf>
    <xf numFmtId="3" fontId="17" fillId="0" borderId="12" xfId="0" applyNumberFormat="1" applyFont="1" applyBorder="1" applyAlignment="1" applyProtection="1">
      <alignment horizontal="right" vertical="center"/>
      <protection locked="0"/>
    </xf>
    <xf numFmtId="3" fontId="17" fillId="0" borderId="3" xfId="0" applyNumberFormat="1" applyFont="1" applyBorder="1" applyAlignment="1" applyProtection="1">
      <alignment horizontal="right" vertical="center"/>
      <protection locked="0"/>
    </xf>
    <xf numFmtId="3" fontId="17" fillId="0" borderId="18" xfId="0" applyNumberFormat="1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center" vertical="center"/>
    </xf>
    <xf numFmtId="3" fontId="17" fillId="0" borderId="19" xfId="0" applyNumberFormat="1" applyFont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18" fillId="0" borderId="14" xfId="0" applyFont="1" applyBorder="1" applyAlignment="1">
      <alignment horizontal="left" vertical="center" indent="3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3"/>
    </xf>
    <xf numFmtId="0" fontId="4" fillId="0" borderId="14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/>
    </xf>
    <xf numFmtId="0" fontId="4" fillId="0" borderId="14" xfId="0" quotePrefix="1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3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5" fillId="0" borderId="21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22" xfId="0" applyFont="1" applyBorder="1"/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5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7" fillId="0" borderId="30" xfId="0" applyFont="1" applyBorder="1" applyAlignment="1" applyProtection="1">
      <alignment vertical="center"/>
      <protection locked="0"/>
    </xf>
    <xf numFmtId="0" fontId="18" fillId="2" borderId="3" xfId="0" applyFont="1" applyFill="1" applyBorder="1" applyAlignment="1">
      <alignment horizontal="left" vertical="center"/>
    </xf>
    <xf numFmtId="3" fontId="17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8" fillId="2" borderId="16" xfId="0" applyFont="1" applyFill="1" applyBorder="1" applyAlignment="1">
      <alignment horizontal="left" vertical="center"/>
    </xf>
    <xf numFmtId="3" fontId="17" fillId="2" borderId="12" xfId="0" applyNumberFormat="1" applyFont="1" applyFill="1" applyBorder="1" applyAlignment="1" applyProtection="1">
      <alignment horizontal="right" vertical="center"/>
      <protection locked="0"/>
    </xf>
    <xf numFmtId="3" fontId="17" fillId="2" borderId="18" xfId="0" applyNumberFormat="1" applyFont="1" applyFill="1" applyBorder="1" applyAlignment="1" applyProtection="1">
      <alignment horizontal="right" vertical="center"/>
      <protection locked="0"/>
    </xf>
    <xf numFmtId="3" fontId="17" fillId="2" borderId="19" xfId="0" applyNumberFormat="1" applyFont="1" applyFill="1" applyBorder="1" applyAlignment="1" applyProtection="1">
      <alignment horizontal="right" vertical="center"/>
      <protection locked="0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3" fontId="17" fillId="0" borderId="24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right" vertical="center"/>
    </xf>
    <xf numFmtId="0" fontId="29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41" xfId="0" applyFont="1" applyBorder="1"/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0" xfId="0" applyFont="1"/>
    <xf numFmtId="0" fontId="5" fillId="0" borderId="21" xfId="0" applyFont="1" applyBorder="1"/>
    <xf numFmtId="0" fontId="4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" fillId="0" borderId="3" xfId="0" applyFont="1" applyBorder="1"/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right"/>
    </xf>
    <xf numFmtId="3" fontId="4" fillId="2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2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4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3" fontId="30" fillId="0" borderId="14" xfId="0" applyNumberFormat="1" applyFont="1" applyBorder="1" applyAlignment="1" applyProtection="1">
      <alignment horizontal="right" vertical="center"/>
      <protection locked="0"/>
    </xf>
    <xf numFmtId="3" fontId="30" fillId="0" borderId="32" xfId="0" applyNumberFormat="1" applyFont="1" applyBorder="1" applyAlignment="1" applyProtection="1">
      <alignment horizontal="right" vertical="center"/>
      <protection locked="0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0" fillId="0" borderId="0" xfId="0" applyNumberFormat="1"/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5" fillId="0" borderId="38" xfId="0" applyNumberFormat="1" applyFont="1" applyBorder="1" applyProtection="1">
      <protection locked="0"/>
    </xf>
    <xf numFmtId="0" fontId="24" fillId="0" borderId="10" xfId="0" applyFont="1" applyBorder="1" applyAlignment="1">
      <alignment horizontal="center"/>
    </xf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5" fillId="0" borderId="5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49" fontId="4" fillId="2" borderId="6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54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/>
    <xf numFmtId="3" fontId="4" fillId="0" borderId="31" xfId="0" applyNumberFormat="1" applyFont="1" applyBorder="1" applyAlignment="1" applyProtection="1">
      <alignment horizontal="right" vertical="center" wrapText="1"/>
      <protection locked="0"/>
    </xf>
    <xf numFmtId="0" fontId="32" fillId="0" borderId="21" xfId="0" applyFont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32" fillId="0" borderId="0" xfId="0" applyFont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34" fillId="0" borderId="0" xfId="7" applyFont="1" applyAlignment="1">
      <alignment vertical="center"/>
    </xf>
    <xf numFmtId="0" fontId="35" fillId="0" borderId="0" xfId="7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7" applyFont="1" applyAlignment="1" applyProtection="1">
      <alignment horizontal="left"/>
      <protection locked="0"/>
    </xf>
    <xf numFmtId="0" fontId="4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5" fillId="0" borderId="14" xfId="0" applyFont="1" applyBorder="1" applyProtection="1">
      <protection locked="0"/>
    </xf>
    <xf numFmtId="0" fontId="5" fillId="0" borderId="32" xfId="0" applyFont="1" applyBorder="1" applyProtection="1"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5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2" fillId="0" borderId="0" xfId="0" applyFont="1"/>
    <xf numFmtId="0" fontId="13" fillId="0" borderId="0" xfId="7" applyFont="1" applyProtection="1">
      <protection locked="0"/>
    </xf>
    <xf numFmtId="0" fontId="7" fillId="0" borderId="2" xfId="7" applyFont="1" applyBorder="1" applyAlignment="1">
      <alignment horizontal="center" vertical="center"/>
    </xf>
    <xf numFmtId="0" fontId="7" fillId="0" borderId="14" xfId="7" applyFont="1" applyBorder="1" applyAlignment="1" applyProtection="1">
      <alignment horizontal="center"/>
      <protection locked="0"/>
    </xf>
    <xf numFmtId="0" fontId="9" fillId="4" borderId="0" xfId="2" applyFont="1" applyFill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58" xfId="0" applyFont="1" applyBorder="1" applyAlignment="1">
      <alignment vertical="center"/>
    </xf>
    <xf numFmtId="0" fontId="9" fillId="0" borderId="24" xfId="2" applyFont="1" applyBorder="1" applyAlignment="1">
      <alignment horizontal="left" vertical="center" indent="2"/>
    </xf>
    <xf numFmtId="0" fontId="9" fillId="0" borderId="12" xfId="2" applyFont="1" applyBorder="1" applyAlignment="1">
      <alignment horizontal="left" vertical="center" indent="2"/>
    </xf>
    <xf numFmtId="0" fontId="9" fillId="0" borderId="24" xfId="2" applyFont="1" applyBorder="1" applyAlignment="1">
      <alignment horizontal="left" vertical="center" indent="1"/>
    </xf>
    <xf numFmtId="0" fontId="9" fillId="0" borderId="15" xfId="2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0" fontId="9" fillId="0" borderId="3" xfId="2" applyFont="1" applyBorder="1" applyAlignment="1">
      <alignment horizontal="left" vertical="center" indent="2"/>
    </xf>
    <xf numFmtId="3" fontId="17" fillId="2" borderId="3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>
      <alignment horizontal="left" vertical="center" indent="1"/>
    </xf>
    <xf numFmtId="3" fontId="4" fillId="0" borderId="49" xfId="0" applyNumberFormat="1" applyFont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49" fontId="4" fillId="2" borderId="27" xfId="0" applyNumberFormat="1" applyFont="1" applyFill="1" applyBorder="1" applyAlignment="1">
      <alignment vertical="center"/>
    </xf>
    <xf numFmtId="0" fontId="56" fillId="0" borderId="0" xfId="0" applyFont="1" applyAlignment="1">
      <alignment horizontal="left"/>
    </xf>
    <xf numFmtId="0" fontId="54" fillId="0" borderId="0" xfId="0" applyFont="1"/>
    <xf numFmtId="0" fontId="56" fillId="0" borderId="0" xfId="0" applyFont="1"/>
    <xf numFmtId="0" fontId="54" fillId="0" borderId="0" xfId="0" applyFont="1" applyAlignment="1">
      <alignment horizontal="center"/>
    </xf>
    <xf numFmtId="0" fontId="54" fillId="0" borderId="21" xfId="0" applyFont="1" applyBorder="1" applyAlignment="1">
      <alignment horizontal="centerContinuous"/>
    </xf>
    <xf numFmtId="0" fontId="56" fillId="0" borderId="0" xfId="0" applyFont="1" applyAlignment="1">
      <alignment vertical="top"/>
    </xf>
    <xf numFmtId="0" fontId="54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 indent="2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4" xfId="0" applyFont="1" applyBorder="1"/>
    <xf numFmtId="0" fontId="18" fillId="0" borderId="61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top" indent="3"/>
    </xf>
    <xf numFmtId="0" fontId="18" fillId="0" borderId="62" xfId="0" applyFont="1" applyBorder="1" applyAlignment="1">
      <alignment horizontal="left" vertical="center" indent="2"/>
    </xf>
    <xf numFmtId="0" fontId="18" fillId="0" borderId="62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top" indent="1"/>
    </xf>
    <xf numFmtId="0" fontId="18" fillId="0" borderId="3" xfId="0" applyFont="1" applyBorder="1" applyAlignment="1">
      <alignment horizontal="left" vertical="top" indent="2"/>
    </xf>
    <xf numFmtId="0" fontId="18" fillId="0" borderId="12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45" fillId="0" borderId="63" xfId="6" applyFont="1" applyBorder="1" applyAlignment="1">
      <alignment horizontal="center"/>
    </xf>
    <xf numFmtId="0" fontId="45" fillId="0" borderId="64" xfId="6" applyFont="1" applyBorder="1" applyAlignment="1">
      <alignment horizontal="center"/>
    </xf>
    <xf numFmtId="0" fontId="58" fillId="0" borderId="64" xfId="0" applyFont="1" applyBorder="1" applyAlignment="1">
      <alignment vertical="center"/>
    </xf>
    <xf numFmtId="0" fontId="45" fillId="0" borderId="64" xfId="6" applyFont="1" applyBorder="1" applyAlignment="1">
      <alignment wrapText="1"/>
    </xf>
    <xf numFmtId="0" fontId="45" fillId="6" borderId="65" xfId="5" applyFont="1" applyFill="1" applyBorder="1" applyAlignment="1">
      <alignment wrapText="1"/>
    </xf>
    <xf numFmtId="0" fontId="45" fillId="6" borderId="66" xfId="5" applyFont="1" applyFill="1" applyBorder="1" applyAlignment="1">
      <alignment wrapText="1"/>
    </xf>
    <xf numFmtId="0" fontId="49" fillId="0" borderId="0" xfId="3" applyFont="1" applyProtection="1">
      <protection locked="0"/>
    </xf>
    <xf numFmtId="9" fontId="50" fillId="7" borderId="0" xfId="8" applyFont="1" applyFill="1" applyBorder="1" applyProtection="1"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0" fillId="0" borderId="0" xfId="3" applyFont="1" applyAlignment="1" applyProtection="1">
      <alignment vertical="center"/>
      <protection locked="0"/>
    </xf>
    <xf numFmtId="9" fontId="50" fillId="0" borderId="0" xfId="8" applyFont="1" applyBorder="1" applyProtection="1">
      <protection locked="0"/>
    </xf>
    <xf numFmtId="0" fontId="50" fillId="0" borderId="0" xfId="3" applyFont="1" applyAlignment="1" applyProtection="1">
      <alignment horizontal="right" vertical="center"/>
      <protection locked="0"/>
    </xf>
    <xf numFmtId="0" fontId="50" fillId="0" borderId="21" xfId="3" applyFont="1" applyBorder="1" applyAlignment="1" applyProtection="1">
      <alignment horizontal="right" vertical="center"/>
      <protection locked="0"/>
    </xf>
    <xf numFmtId="0" fontId="50" fillId="0" borderId="4" xfId="3" applyFont="1" applyBorder="1" applyAlignment="1" applyProtection="1">
      <alignment horizontal="center" vertical="center"/>
      <protection locked="0"/>
    </xf>
    <xf numFmtId="3" fontId="50" fillId="0" borderId="21" xfId="3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53" fillId="0" borderId="0" xfId="3" applyFont="1" applyAlignment="1" applyProtection="1">
      <alignment vertical="center"/>
      <protection locked="0"/>
    </xf>
    <xf numFmtId="0" fontId="59" fillId="0" borderId="0" xfId="3" applyFont="1" applyAlignment="1" applyProtection="1">
      <alignment vertical="center"/>
      <protection locked="0"/>
    </xf>
    <xf numFmtId="9" fontId="59" fillId="0" borderId="0" xfId="8" applyFont="1" applyAlignment="1" applyProtection="1">
      <alignment vertical="center"/>
      <protection locked="0"/>
    </xf>
    <xf numFmtId="164" fontId="59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50" fillId="0" borderId="30" xfId="8" applyFont="1" applyBorder="1" applyAlignment="1" applyProtection="1">
      <alignment vertical="center"/>
      <protection locked="0"/>
    </xf>
    <xf numFmtId="0" fontId="46" fillId="5" borderId="100" xfId="6" applyFont="1" applyFill="1" applyBorder="1" applyAlignment="1" applyProtection="1">
      <alignment horizontal="center" vertical="top"/>
      <protection locked="0"/>
    </xf>
    <xf numFmtId="0" fontId="18" fillId="0" borderId="102" xfId="0" applyFont="1" applyBorder="1" applyAlignment="1">
      <alignment horizontal="left" vertical="center"/>
    </xf>
    <xf numFmtId="49" fontId="55" fillId="0" borderId="18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left" vertical="center" wrapText="1"/>
    </xf>
    <xf numFmtId="49" fontId="18" fillId="0" borderId="32" xfId="0" applyNumberFormat="1" applyFont="1" applyBorder="1" applyAlignment="1">
      <alignment horizontal="left" vertical="center" wrapText="1"/>
    </xf>
    <xf numFmtId="49" fontId="55" fillId="0" borderId="31" xfId="0" applyNumberFormat="1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55" fillId="0" borderId="35" xfId="0" applyNumberFormat="1" applyFont="1" applyBorder="1" applyAlignment="1">
      <alignment horizontal="left" vertical="center" wrapText="1"/>
    </xf>
    <xf numFmtId="0" fontId="18" fillId="2" borderId="27" xfId="7" applyFont="1" applyFill="1" applyBorder="1" applyAlignment="1">
      <alignment horizontal="left" vertical="center"/>
    </xf>
    <xf numFmtId="0" fontId="18" fillId="2" borderId="12" xfId="2" applyFont="1" applyFill="1" applyBorder="1" applyAlignment="1">
      <alignment vertical="center"/>
    </xf>
    <xf numFmtId="0" fontId="18" fillId="2" borderId="23" xfId="2" applyFont="1" applyFill="1" applyBorder="1" applyAlignment="1">
      <alignment vertical="center"/>
    </xf>
    <xf numFmtId="0" fontId="17" fillId="2" borderId="2" xfId="2" applyFont="1" applyFill="1" applyBorder="1" applyAlignment="1">
      <alignment horizontal="center" vertical="center"/>
    </xf>
    <xf numFmtId="0" fontId="18" fillId="0" borderId="5" xfId="7" applyFont="1" applyBorder="1" applyAlignment="1">
      <alignment horizontal="left" vertical="center"/>
    </xf>
    <xf numFmtId="0" fontId="17" fillId="0" borderId="24" xfId="2" applyFont="1" applyBorder="1" applyAlignment="1">
      <alignment horizontal="left" vertical="center" indent="1"/>
    </xf>
    <xf numFmtId="0" fontId="17" fillId="0" borderId="24" xfId="2" applyFont="1" applyBorder="1" applyAlignment="1">
      <alignment horizontal="center" vertical="center"/>
    </xf>
    <xf numFmtId="0" fontId="17" fillId="0" borderId="24" xfId="2" applyFont="1" applyBorder="1" applyAlignment="1">
      <alignment horizontal="left" vertical="center" indent="2"/>
    </xf>
    <xf numFmtId="0" fontId="17" fillId="0" borderId="14" xfId="2" applyFont="1" applyBorder="1" applyAlignment="1">
      <alignment horizontal="left" vertical="center" indent="2"/>
    </xf>
    <xf numFmtId="0" fontId="17" fillId="0" borderId="24" xfId="2" applyFont="1" applyBorder="1" applyAlignment="1">
      <alignment horizontal="left" vertical="center" indent="3"/>
    </xf>
    <xf numFmtId="0" fontId="17" fillId="0" borderId="12" xfId="2" applyFont="1" applyBorder="1" applyAlignment="1">
      <alignment horizontal="left" vertical="center" indent="2"/>
    </xf>
    <xf numFmtId="0" fontId="18" fillId="0" borderId="6" xfId="7" applyFont="1" applyBorder="1" applyAlignment="1">
      <alignment horizontal="left" vertical="center"/>
    </xf>
    <xf numFmtId="0" fontId="18" fillId="2" borderId="16" xfId="2" applyFont="1" applyFill="1" applyBorder="1" applyAlignment="1">
      <alignment horizontal="left" vertical="center"/>
    </xf>
    <xf numFmtId="0" fontId="18" fillId="2" borderId="2" xfId="2" applyFont="1" applyFill="1" applyBorder="1" applyAlignment="1">
      <alignment vertical="center"/>
    </xf>
    <xf numFmtId="0" fontId="17" fillId="0" borderId="14" xfId="2" applyFont="1" applyBorder="1" applyAlignment="1">
      <alignment horizontal="center" vertical="center"/>
    </xf>
    <xf numFmtId="0" fontId="18" fillId="2" borderId="3" xfId="2" applyFont="1" applyFill="1" applyBorder="1" applyAlignment="1">
      <alignment horizontal="left" vertical="center"/>
    </xf>
    <xf numFmtId="0" fontId="17" fillId="0" borderId="3" xfId="2" applyFont="1" applyBorder="1" applyAlignment="1">
      <alignment horizontal="left" vertical="center" indent="2"/>
    </xf>
    <xf numFmtId="0" fontId="18" fillId="0" borderId="29" xfId="7" applyFont="1" applyBorder="1" applyAlignment="1">
      <alignment horizontal="left" vertical="center"/>
    </xf>
    <xf numFmtId="0" fontId="17" fillId="0" borderId="15" xfId="2" applyFont="1" applyBorder="1" applyAlignment="1">
      <alignment horizontal="left" vertical="center" indent="2"/>
    </xf>
    <xf numFmtId="0" fontId="17" fillId="0" borderId="15" xfId="2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center"/>
    </xf>
    <xf numFmtId="0" fontId="39" fillId="0" borderId="0" xfId="0" applyFont="1"/>
    <xf numFmtId="0" fontId="18" fillId="0" borderId="3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vertical="center" wrapText="1"/>
    </xf>
    <xf numFmtId="49" fontId="55" fillId="0" borderId="18" xfId="0" applyNumberFormat="1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3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 indent="2"/>
    </xf>
    <xf numFmtId="0" fontId="18" fillId="2" borderId="16" xfId="2" applyFont="1" applyFill="1" applyBorder="1" applyAlignment="1">
      <alignment horizontal="left" vertical="center" wrapText="1"/>
    </xf>
    <xf numFmtId="0" fontId="63" fillId="0" borderId="64" xfId="0" applyFont="1" applyBorder="1" applyAlignment="1">
      <alignment horizontal="right" vertical="center"/>
    </xf>
    <xf numFmtId="0" fontId="63" fillId="0" borderId="64" xfId="0" applyFont="1" applyBorder="1" applyAlignment="1">
      <alignment vertical="center"/>
    </xf>
    <xf numFmtId="0" fontId="63" fillId="0" borderId="64" xfId="6" applyFont="1" applyBorder="1" applyAlignment="1">
      <alignment horizontal="right" wrapText="1"/>
    </xf>
    <xf numFmtId="0" fontId="63" fillId="0" borderId="73" xfId="6" applyFont="1" applyBorder="1" applyAlignment="1">
      <alignment horizontal="right" wrapText="1"/>
    </xf>
    <xf numFmtId="0" fontId="63" fillId="0" borderId="67" xfId="0" applyFont="1" applyBorder="1" applyAlignment="1">
      <alignment horizontal="right" vertical="center"/>
    </xf>
    <xf numFmtId="0" fontId="63" fillId="0" borderId="63" xfId="6" applyFont="1" applyBorder="1" applyAlignment="1">
      <alignment horizontal="right" wrapText="1"/>
    </xf>
    <xf numFmtId="0" fontId="64" fillId="0" borderId="40" xfId="6" applyFont="1" applyBorder="1" applyAlignment="1">
      <alignment horizontal="left" wrapText="1"/>
    </xf>
    <xf numFmtId="0" fontId="64" fillId="0" borderId="41" xfId="6" applyFont="1" applyBorder="1" applyAlignment="1">
      <alignment wrapText="1"/>
    </xf>
    <xf numFmtId="0" fontId="63" fillId="0" borderId="67" xfId="6" applyFont="1" applyBorder="1" applyAlignment="1">
      <alignment horizontal="right" wrapText="1"/>
    </xf>
    <xf numFmtId="0" fontId="64" fillId="0" borderId="42" xfId="6" applyFont="1" applyBorder="1" applyAlignment="1">
      <alignment horizontal="left" wrapText="1"/>
    </xf>
    <xf numFmtId="0" fontId="64" fillId="0" borderId="0" xfId="6" applyFont="1" applyAlignment="1">
      <alignment wrapText="1"/>
    </xf>
    <xf numFmtId="0" fontId="64" fillId="0" borderId="64" xfId="6" applyFont="1" applyBorder="1" applyAlignment="1">
      <alignment horizontal="right" wrapText="1"/>
    </xf>
    <xf numFmtId="0" fontId="63" fillId="0" borderId="76" xfId="6" applyFont="1" applyBorder="1" applyAlignment="1">
      <alignment horizontal="right" wrapText="1"/>
    </xf>
    <xf numFmtId="0" fontId="63" fillId="0" borderId="64" xfId="6" applyFont="1" applyBorder="1" applyAlignment="1">
      <alignment wrapText="1"/>
    </xf>
    <xf numFmtId="0" fontId="63" fillId="0" borderId="80" xfId="6" applyFont="1" applyBorder="1" applyAlignment="1">
      <alignment horizontal="right" wrapText="1"/>
    </xf>
    <xf numFmtId="0" fontId="63" fillId="0" borderId="85" xfId="6" applyFont="1" applyBorder="1" applyAlignment="1">
      <alignment horizontal="right" wrapText="1"/>
    </xf>
    <xf numFmtId="0" fontId="63" fillId="0" borderId="86" xfId="6" applyFont="1" applyBorder="1" applyAlignment="1">
      <alignment horizontal="right" wrapText="1"/>
    </xf>
    <xf numFmtId="0" fontId="63" fillId="0" borderId="84" xfId="6" applyFont="1" applyBorder="1" applyAlignment="1">
      <alignment horizontal="right" wrapText="1"/>
    </xf>
    <xf numFmtId="0" fontId="63" fillId="0" borderId="89" xfId="6" applyFont="1" applyBorder="1" applyAlignment="1">
      <alignment horizontal="right" wrapText="1"/>
    </xf>
    <xf numFmtId="0" fontId="64" fillId="0" borderId="84" xfId="6" applyFont="1" applyBorder="1" applyAlignment="1">
      <alignment horizontal="right" wrapText="1"/>
    </xf>
    <xf numFmtId="0" fontId="63" fillId="0" borderId="94" xfId="6" applyFont="1" applyBorder="1" applyAlignment="1">
      <alignment horizontal="right" wrapText="1"/>
    </xf>
    <xf numFmtId="0" fontId="63" fillId="0" borderId="81" xfId="6" applyFont="1" applyBorder="1" applyAlignment="1">
      <alignment horizontal="right" wrapText="1"/>
    </xf>
    <xf numFmtId="0" fontId="63" fillId="0" borderId="85" xfId="5" applyFont="1" applyBorder="1" applyAlignment="1">
      <alignment horizontal="right" wrapText="1"/>
    </xf>
    <xf numFmtId="0" fontId="63" fillId="0" borderId="89" xfId="5" applyFont="1" applyBorder="1" applyAlignment="1">
      <alignment horizontal="right" wrapText="1"/>
    </xf>
    <xf numFmtId="0" fontId="63" fillId="0" borderId="81" xfId="5" applyFont="1" applyBorder="1" applyAlignment="1">
      <alignment horizontal="right" wrapText="1"/>
    </xf>
    <xf numFmtId="0" fontId="63" fillId="0" borderId="84" xfId="5" applyFont="1" applyBorder="1" applyAlignment="1">
      <alignment horizontal="right" wrapText="1"/>
    </xf>
    <xf numFmtId="0" fontId="63" fillId="6" borderId="65" xfId="5" applyFont="1" applyFill="1" applyBorder="1" applyAlignment="1">
      <alignment wrapText="1"/>
    </xf>
    <xf numFmtId="0" fontId="63" fillId="0" borderId="64" xfId="5" applyFont="1" applyBorder="1" applyAlignment="1">
      <alignment horizontal="right" wrapText="1"/>
    </xf>
    <xf numFmtId="0" fontId="63" fillId="0" borderId="67" xfId="5" applyFont="1" applyBorder="1" applyAlignment="1">
      <alignment horizontal="right" wrapText="1"/>
    </xf>
    <xf numFmtId="0" fontId="63" fillId="0" borderId="86" xfId="5" applyFont="1" applyBorder="1" applyAlignment="1">
      <alignment horizontal="right" wrapText="1"/>
    </xf>
    <xf numFmtId="0" fontId="45" fillId="6" borderId="78" xfId="5" applyFont="1" applyFill="1" applyBorder="1" applyAlignment="1">
      <alignment wrapText="1"/>
    </xf>
    <xf numFmtId="3" fontId="4" fillId="0" borderId="12" xfId="0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50" fillId="0" borderId="4" xfId="3" applyFont="1" applyBorder="1" applyAlignment="1" applyProtection="1">
      <alignment vertical="center" wrapText="1"/>
      <protection locked="0"/>
    </xf>
    <xf numFmtId="0" fontId="50" fillId="0" borderId="0" xfId="3" applyFont="1" applyAlignment="1" applyProtection="1">
      <alignment vertical="center" wrapText="1"/>
      <protection locked="0"/>
    </xf>
    <xf numFmtId="0" fontId="50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0" fontId="18" fillId="0" borderId="7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8" fillId="3" borderId="7" xfId="0" applyFont="1" applyFill="1" applyBorder="1" applyAlignment="1">
      <alignment horizontal="left"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7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0" fontId="7" fillId="0" borderId="19" xfId="7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49" fontId="18" fillId="2" borderId="16" xfId="2" applyNumberFormat="1" applyFont="1" applyFill="1" applyBorder="1" applyAlignment="1">
      <alignment horizontal="left" vertical="center" wrapText="1"/>
    </xf>
    <xf numFmtId="3" fontId="17" fillId="2" borderId="14" xfId="7" applyNumberFormat="1" applyFont="1" applyFill="1" applyBorder="1" applyAlignment="1" applyProtection="1">
      <alignment horizontal="right" vertical="center"/>
      <protection locked="0"/>
    </xf>
    <xf numFmtId="3" fontId="17" fillId="2" borderId="21" xfId="7" applyNumberFormat="1" applyFont="1" applyFill="1" applyBorder="1" applyAlignment="1" applyProtection="1">
      <alignment horizontal="right" vertical="center"/>
      <protection locked="0"/>
    </xf>
    <xf numFmtId="3" fontId="17" fillId="2" borderId="19" xfId="7" applyNumberFormat="1" applyFont="1" applyFill="1" applyBorder="1" applyAlignment="1" applyProtection="1">
      <alignment horizontal="right" vertical="center"/>
      <protection locked="0"/>
    </xf>
    <xf numFmtId="3" fontId="17" fillId="2" borderId="32" xfId="7" applyNumberFormat="1" applyFont="1" applyFill="1" applyBorder="1" applyAlignment="1" applyProtection="1">
      <alignment horizontal="right" vertical="center"/>
      <protection locked="0"/>
    </xf>
    <xf numFmtId="3" fontId="17" fillId="0" borderId="14" xfId="7" applyNumberFormat="1" applyFont="1" applyBorder="1" applyAlignment="1" applyProtection="1">
      <alignment horizontal="right" vertical="center"/>
      <protection locked="0"/>
    </xf>
    <xf numFmtId="3" fontId="17" fillId="0" borderId="21" xfId="7" applyNumberFormat="1" applyFont="1" applyBorder="1" applyAlignment="1" applyProtection="1">
      <alignment horizontal="right" vertical="center"/>
      <protection locked="0"/>
    </xf>
    <xf numFmtId="3" fontId="17" fillId="0" borderId="19" xfId="7" applyNumberFormat="1" applyFont="1" applyBorder="1" applyAlignment="1" applyProtection="1">
      <alignment horizontal="right" vertical="center"/>
      <protection locked="0"/>
    </xf>
    <xf numFmtId="3" fontId="17" fillId="0" borderId="32" xfId="7" applyNumberFormat="1" applyFont="1" applyBorder="1" applyAlignment="1" applyProtection="1">
      <alignment horizontal="right" vertical="center"/>
      <protection locked="0"/>
    </xf>
    <xf numFmtId="3" fontId="17" fillId="4" borderId="12" xfId="7" applyNumberFormat="1" applyFont="1" applyFill="1" applyBorder="1" applyAlignment="1" applyProtection="1">
      <alignment horizontal="left" vertical="center"/>
      <protection locked="0"/>
    </xf>
    <xf numFmtId="3" fontId="17" fillId="4" borderId="30" xfId="7" applyNumberFormat="1" applyFont="1" applyFill="1" applyBorder="1" applyAlignment="1" applyProtection="1">
      <alignment horizontal="left" vertical="center"/>
      <protection locked="0"/>
    </xf>
    <xf numFmtId="3" fontId="17" fillId="4" borderId="18" xfId="7" applyNumberFormat="1" applyFont="1" applyFill="1" applyBorder="1" applyAlignment="1" applyProtection="1">
      <alignment horizontal="left" vertical="center"/>
      <protection locked="0"/>
    </xf>
    <xf numFmtId="3" fontId="17" fillId="4" borderId="31" xfId="7" applyNumberFormat="1" applyFont="1" applyFill="1" applyBorder="1" applyAlignment="1" applyProtection="1">
      <alignment horizontal="left" vertical="center"/>
      <protection locked="0"/>
    </xf>
    <xf numFmtId="3" fontId="17" fillId="0" borderId="16" xfId="7" applyNumberFormat="1" applyFont="1" applyBorder="1" applyAlignment="1" applyProtection="1">
      <alignment horizontal="right" vertical="center"/>
      <protection locked="0"/>
    </xf>
    <xf numFmtId="3" fontId="17" fillId="0" borderId="30" xfId="7" applyNumberFormat="1" applyFont="1" applyBorder="1" applyAlignment="1" applyProtection="1">
      <alignment horizontal="right" vertical="center"/>
      <protection locked="0"/>
    </xf>
    <xf numFmtId="3" fontId="17" fillId="0" borderId="12" xfId="7" applyNumberFormat="1" applyFont="1" applyBorder="1" applyAlignment="1" applyProtection="1">
      <alignment horizontal="right" vertical="center"/>
      <protection locked="0"/>
    </xf>
    <xf numFmtId="3" fontId="17" fillId="0" borderId="18" xfId="7" applyNumberFormat="1" applyFont="1" applyBorder="1" applyAlignment="1" applyProtection="1">
      <alignment horizontal="right" vertical="center"/>
      <protection locked="0"/>
    </xf>
    <xf numFmtId="3" fontId="17" fillId="0" borderId="31" xfId="7" applyNumberFormat="1" applyFont="1" applyBorder="1" applyAlignment="1" applyProtection="1">
      <alignment horizontal="right" vertical="center"/>
      <protection locked="0"/>
    </xf>
    <xf numFmtId="3" fontId="17" fillId="2" borderId="12" xfId="7" applyNumberFormat="1" applyFont="1" applyFill="1" applyBorder="1" applyAlignment="1" applyProtection="1">
      <alignment horizontal="right" vertical="center"/>
      <protection locked="0"/>
    </xf>
    <xf numFmtId="3" fontId="17" fillId="0" borderId="12" xfId="7" applyNumberFormat="1" applyFont="1" applyBorder="1" applyAlignment="1" applyProtection="1">
      <alignment horizontal="left" vertical="center"/>
      <protection locked="0"/>
    </xf>
    <xf numFmtId="3" fontId="17" fillId="0" borderId="30" xfId="7" applyNumberFormat="1" applyFont="1" applyBorder="1" applyAlignment="1" applyProtection="1">
      <alignment horizontal="left" vertical="center"/>
      <protection locked="0"/>
    </xf>
    <xf numFmtId="3" fontId="17" fillId="0" borderId="18" xfId="7" applyNumberFormat="1" applyFont="1" applyBorder="1" applyAlignment="1" applyProtection="1">
      <alignment horizontal="left" vertical="center"/>
      <protection locked="0"/>
    </xf>
    <xf numFmtId="3" fontId="17" fillId="0" borderId="31" xfId="7" applyNumberFormat="1" applyFont="1" applyBorder="1" applyAlignment="1" applyProtection="1">
      <alignment horizontal="left" vertical="center"/>
      <protection locked="0"/>
    </xf>
    <xf numFmtId="3" fontId="17" fillId="0" borderId="20" xfId="7" applyNumberFormat="1" applyFont="1" applyBorder="1" applyAlignment="1" applyProtection="1">
      <alignment horizontal="right" vertical="center"/>
      <protection locked="0"/>
    </xf>
    <xf numFmtId="3" fontId="17" fillId="0" borderId="33" xfId="7" applyNumberFormat="1" applyFont="1" applyBorder="1" applyAlignment="1" applyProtection="1">
      <alignment horizontal="right" vertical="center"/>
      <protection locked="0"/>
    </xf>
    <xf numFmtId="3" fontId="17" fillId="0" borderId="49" xfId="7" applyNumberFormat="1" applyFont="1" applyBorder="1" applyAlignment="1" applyProtection="1">
      <alignment horizontal="right" vertical="center"/>
      <protection locked="0"/>
    </xf>
    <xf numFmtId="0" fontId="18" fillId="2" borderId="12" xfId="2" applyFont="1" applyFill="1" applyBorder="1" applyAlignment="1">
      <alignment horizontal="left" vertical="center" wrapText="1"/>
    </xf>
    <xf numFmtId="0" fontId="18" fillId="2" borderId="5" xfId="7" applyFont="1" applyFill="1" applyBorder="1" applyAlignment="1">
      <alignment horizontal="left" vertical="center"/>
    </xf>
    <xf numFmtId="49" fontId="18" fillId="2" borderId="14" xfId="2" applyNumberFormat="1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indent="2"/>
    </xf>
    <xf numFmtId="0" fontId="18" fillId="0" borderId="62" xfId="0" applyFont="1" applyBorder="1" applyAlignment="1">
      <alignment horizontal="left" vertical="center" indent="3"/>
    </xf>
    <xf numFmtId="2" fontId="55" fillId="0" borderId="18" xfId="0" applyNumberFormat="1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 wrapText="1"/>
    </xf>
    <xf numFmtId="0" fontId="18" fillId="0" borderId="18" xfId="0" quotePrefix="1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vertical="center" wrapText="1"/>
    </xf>
    <xf numFmtId="0" fontId="66" fillId="5" borderId="98" xfId="6" applyFont="1" applyFill="1" applyBorder="1" applyAlignment="1" applyProtection="1">
      <alignment horizontal="center" vertical="top"/>
      <protection locked="0"/>
    </xf>
    <xf numFmtId="0" fontId="64" fillId="0" borderId="40" xfId="6" applyFont="1" applyBorder="1" applyAlignment="1">
      <alignment horizontal="left"/>
    </xf>
    <xf numFmtId="0" fontId="64" fillId="0" borderId="42" xfId="6" applyFont="1" applyBorder="1" applyAlignment="1">
      <alignment horizontal="left"/>
    </xf>
    <xf numFmtId="0" fontId="64" fillId="0" borderId="68" xfId="6" applyFont="1" applyBorder="1" applyAlignment="1">
      <alignment horizontal="left" wrapText="1"/>
    </xf>
    <xf numFmtId="0" fontId="64" fillId="0" borderId="70" xfId="6" applyFont="1" applyBorder="1" applyAlignment="1">
      <alignment horizontal="left" wrapText="1"/>
    </xf>
    <xf numFmtId="0" fontId="64" fillId="0" borderId="43" xfId="6" applyFont="1" applyBorder="1" applyAlignment="1">
      <alignment horizontal="left" wrapText="1"/>
    </xf>
    <xf numFmtId="0" fontId="64" fillId="0" borderId="104" xfId="6" applyFont="1" applyBorder="1" applyAlignment="1">
      <alignment horizontal="left" wrapText="1"/>
    </xf>
    <xf numFmtId="0" fontId="64" fillId="0" borderId="106" xfId="6" applyFont="1" applyBorder="1" applyAlignment="1">
      <alignment horizontal="left" wrapText="1"/>
    </xf>
    <xf numFmtId="0" fontId="64" fillId="0" borderId="75" xfId="6" applyFont="1" applyBorder="1" applyAlignment="1">
      <alignment horizontal="left" wrapText="1"/>
    </xf>
    <xf numFmtId="0" fontId="64" fillId="0" borderId="77" xfId="6" applyFont="1" applyBorder="1" applyAlignment="1">
      <alignment horizontal="left" wrapText="1"/>
    </xf>
    <xf numFmtId="0" fontId="64" fillId="0" borderId="79" xfId="6" applyFont="1" applyBorder="1" applyAlignment="1">
      <alignment horizontal="left" wrapText="1"/>
    </xf>
    <xf numFmtId="0" fontId="64" fillId="0" borderId="82" xfId="6" applyFont="1" applyBorder="1" applyAlignment="1">
      <alignment horizontal="left" wrapText="1"/>
    </xf>
    <xf numFmtId="0" fontId="64" fillId="0" borderId="87" xfId="6" applyFont="1" applyBorder="1" applyAlignment="1">
      <alignment horizontal="left" wrapText="1"/>
    </xf>
    <xf numFmtId="0" fontId="64" fillId="0" borderId="71" xfId="6" applyFont="1" applyBorder="1" applyAlignment="1">
      <alignment horizontal="left" wrapText="1"/>
    </xf>
    <xf numFmtId="0" fontId="64" fillId="0" borderId="90" xfId="6" applyFont="1" applyBorder="1" applyAlignment="1">
      <alignment horizontal="left" wrapText="1"/>
    </xf>
    <xf numFmtId="0" fontId="64" fillId="0" borderId="92" xfId="6" applyFont="1" applyBorder="1" applyAlignment="1">
      <alignment horizontal="left" wrapText="1"/>
    </xf>
    <xf numFmtId="0" fontId="64" fillId="0" borderId="96" xfId="6" applyFont="1" applyBorder="1" applyAlignment="1">
      <alignment horizontal="left" wrapText="1"/>
    </xf>
    <xf numFmtId="0" fontId="64" fillId="0" borderId="68" xfId="5" applyFont="1" applyBorder="1" applyAlignment="1">
      <alignment horizontal="left" wrapText="1"/>
    </xf>
    <xf numFmtId="0" fontId="64" fillId="0" borderId="87" xfId="5" applyFont="1" applyBorder="1" applyAlignment="1">
      <alignment horizontal="left" wrapText="1"/>
    </xf>
    <xf numFmtId="0" fontId="64" fillId="0" borderId="71" xfId="5" applyFont="1" applyBorder="1" applyAlignment="1">
      <alignment horizontal="left" wrapText="1"/>
    </xf>
    <xf numFmtId="0" fontId="64" fillId="0" borderId="92" xfId="5" applyFont="1" applyBorder="1" applyAlignment="1">
      <alignment horizontal="left" wrapText="1"/>
    </xf>
    <xf numFmtId="0" fontId="64" fillId="0" borderId="42" xfId="5" applyFont="1" applyBorder="1" applyAlignment="1">
      <alignment horizontal="left" wrapText="1"/>
    </xf>
    <xf numFmtId="0" fontId="64" fillId="0" borderId="40" xfId="5" applyFont="1" applyBorder="1" applyAlignment="1">
      <alignment horizontal="left" wrapText="1"/>
    </xf>
    <xf numFmtId="0" fontId="64" fillId="0" borderId="43" xfId="5" applyFont="1" applyBorder="1" applyAlignment="1">
      <alignment horizontal="left" wrapText="1"/>
    </xf>
    <xf numFmtId="0" fontId="64" fillId="0" borderId="70" xfId="5" applyFont="1" applyBorder="1" applyAlignment="1">
      <alignment horizontal="left" wrapText="1"/>
    </xf>
    <xf numFmtId="0" fontId="64" fillId="0" borderId="70" xfId="5" applyFont="1" applyBorder="1" applyAlignment="1">
      <alignment wrapText="1"/>
    </xf>
    <xf numFmtId="0" fontId="64" fillId="0" borderId="82" xfId="5" applyFont="1" applyBorder="1" applyAlignment="1">
      <alignment wrapText="1"/>
    </xf>
    <xf numFmtId="0" fontId="64" fillId="0" borderId="71" xfId="5" applyFont="1" applyBorder="1" applyAlignment="1">
      <alignment wrapText="1"/>
    </xf>
    <xf numFmtId="0" fontId="64" fillId="0" borderId="0" xfId="0" applyFont="1" applyAlignment="1">
      <alignment vertical="center"/>
    </xf>
    <xf numFmtId="0" fontId="66" fillId="5" borderId="99" xfId="6" applyFont="1" applyFill="1" applyBorder="1" applyAlignment="1" applyProtection="1">
      <alignment horizontal="center" vertical="top"/>
      <protection locked="0"/>
    </xf>
    <xf numFmtId="0" fontId="64" fillId="0" borderId="41" xfId="6" applyFont="1" applyBorder="1" applyAlignment="1">
      <alignment horizontal="left"/>
    </xf>
    <xf numFmtId="0" fontId="64" fillId="0" borderId="0" xfId="6" applyFont="1" applyAlignment="1">
      <alignment horizontal="left"/>
    </xf>
    <xf numFmtId="0" fontId="64" fillId="0" borderId="69" xfId="6" applyFont="1" applyBorder="1" applyAlignment="1">
      <alignment wrapText="1"/>
    </xf>
    <xf numFmtId="0" fontId="64" fillId="0" borderId="1" xfId="6" applyFont="1" applyBorder="1" applyAlignment="1">
      <alignment wrapText="1"/>
    </xf>
    <xf numFmtId="0" fontId="64" fillId="0" borderId="0" xfId="6" applyFont="1" applyAlignment="1">
      <alignment horizontal="left" wrapText="1"/>
    </xf>
    <xf numFmtId="0" fontId="64" fillId="0" borderId="34" xfId="6" applyFont="1" applyBorder="1" applyAlignment="1">
      <alignment wrapText="1"/>
    </xf>
    <xf numFmtId="0" fontId="64" fillId="0" borderId="9" xfId="6" applyFont="1" applyBorder="1" applyAlignment="1">
      <alignment wrapText="1"/>
    </xf>
    <xf numFmtId="0" fontId="64" fillId="0" borderId="74" xfId="6" applyFont="1" applyBorder="1" applyAlignment="1">
      <alignment wrapText="1"/>
    </xf>
    <xf numFmtId="0" fontId="64" fillId="0" borderId="83" xfId="6" applyFont="1" applyBorder="1" applyAlignment="1">
      <alignment wrapText="1"/>
    </xf>
    <xf numFmtId="0" fontId="64" fillId="0" borderId="88" xfId="6" applyFont="1" applyBorder="1" applyAlignment="1">
      <alignment wrapText="1"/>
    </xf>
    <xf numFmtId="0" fontId="64" fillId="0" borderId="72" xfId="6" applyFont="1" applyBorder="1" applyAlignment="1">
      <alignment wrapText="1"/>
    </xf>
    <xf numFmtId="0" fontId="64" fillId="0" borderId="91" xfId="6" applyFont="1" applyBorder="1" applyAlignment="1">
      <alignment wrapText="1"/>
    </xf>
    <xf numFmtId="0" fontId="64" fillId="0" borderId="93" xfId="6" applyFont="1" applyBorder="1" applyAlignment="1">
      <alignment wrapText="1"/>
    </xf>
    <xf numFmtId="0" fontId="64" fillId="0" borderId="97" xfId="6" applyFont="1" applyBorder="1" applyAlignment="1">
      <alignment wrapText="1"/>
    </xf>
    <xf numFmtId="0" fontId="64" fillId="0" borderId="69" xfId="5" applyFont="1" applyBorder="1" applyAlignment="1">
      <alignment wrapText="1"/>
    </xf>
    <xf numFmtId="0" fontId="64" fillId="0" borderId="88" xfId="5" applyFont="1" applyBorder="1" applyAlignment="1">
      <alignment wrapText="1"/>
    </xf>
    <xf numFmtId="0" fontId="64" fillId="0" borderId="72" xfId="5" applyFont="1" applyBorder="1" applyAlignment="1">
      <alignment wrapText="1"/>
    </xf>
    <xf numFmtId="0" fontId="64" fillId="0" borderId="93" xfId="5" applyFont="1" applyBorder="1" applyAlignment="1">
      <alignment wrapText="1"/>
    </xf>
    <xf numFmtId="0" fontId="64" fillId="0" borderId="1" xfId="5" applyFont="1" applyBorder="1" applyAlignment="1">
      <alignment wrapText="1"/>
    </xf>
    <xf numFmtId="0" fontId="64" fillId="0" borderId="83" xfId="5" applyFont="1" applyBorder="1" applyAlignment="1">
      <alignment wrapText="1"/>
    </xf>
    <xf numFmtId="0" fontId="64" fillId="0" borderId="0" xfId="5" applyFont="1" applyAlignment="1">
      <alignment wrapText="1"/>
    </xf>
    <xf numFmtId="0" fontId="64" fillId="0" borderId="74" xfId="5" applyFont="1" applyBorder="1" applyAlignment="1">
      <alignment wrapText="1"/>
    </xf>
    <xf numFmtId="0" fontId="64" fillId="0" borderId="41" xfId="5" applyFont="1" applyBorder="1" applyAlignment="1">
      <alignment wrapText="1"/>
    </xf>
    <xf numFmtId="0" fontId="64" fillId="0" borderId="67" xfId="0" applyFont="1" applyBorder="1" applyAlignment="1">
      <alignment horizontal="right" vertical="center"/>
    </xf>
    <xf numFmtId="0" fontId="64" fillId="0" borderId="64" xfId="0" applyFont="1" applyBorder="1" applyAlignment="1">
      <alignment horizontal="right" vertical="center"/>
    </xf>
    <xf numFmtId="0" fontId="64" fillId="0" borderId="73" xfId="6" applyFont="1" applyBorder="1" applyAlignment="1">
      <alignment horizontal="right" wrapText="1"/>
    </xf>
    <xf numFmtId="0" fontId="64" fillId="0" borderId="105" xfId="6" applyFont="1" applyBorder="1" applyAlignment="1">
      <alignment horizontal="right" wrapText="1"/>
    </xf>
    <xf numFmtId="0" fontId="64" fillId="0" borderId="67" xfId="6" applyFont="1" applyBorder="1" applyAlignment="1">
      <alignment horizontal="right" wrapText="1"/>
    </xf>
    <xf numFmtId="0" fontId="64" fillId="0" borderId="76" xfId="6" applyFont="1" applyBorder="1" applyAlignment="1">
      <alignment horizontal="right" wrapText="1"/>
    </xf>
    <xf numFmtId="0" fontId="64" fillId="0" borderId="78" xfId="6" applyFont="1" applyBorder="1" applyAlignment="1">
      <alignment horizontal="right" wrapText="1"/>
    </xf>
    <xf numFmtId="0" fontId="64" fillId="0" borderId="81" xfId="6" applyFont="1" applyBorder="1" applyAlignment="1">
      <alignment horizontal="right" wrapText="1"/>
    </xf>
    <xf numFmtId="0" fontId="64" fillId="0" borderId="89" xfId="6" applyFont="1" applyBorder="1" applyAlignment="1">
      <alignment horizontal="right" wrapText="1"/>
    </xf>
    <xf numFmtId="0" fontId="64" fillId="0" borderId="85" xfId="6" applyFont="1" applyBorder="1" applyAlignment="1">
      <alignment horizontal="right" wrapText="1"/>
    </xf>
    <xf numFmtId="0" fontId="64" fillId="0" borderId="86" xfId="6" applyFont="1" applyBorder="1" applyAlignment="1">
      <alignment horizontal="right" wrapText="1"/>
    </xf>
    <xf numFmtId="0" fontId="64" fillId="0" borderId="94" xfId="6" applyFont="1" applyBorder="1" applyAlignment="1">
      <alignment horizontal="right" wrapText="1"/>
    </xf>
    <xf numFmtId="0" fontId="64" fillId="0" borderId="94" xfId="6" applyFont="1" applyBorder="1" applyAlignment="1">
      <alignment wrapText="1"/>
    </xf>
    <xf numFmtId="0" fontId="64" fillId="0" borderId="89" xfId="6" applyFont="1" applyBorder="1" applyAlignment="1">
      <alignment wrapText="1"/>
    </xf>
    <xf numFmtId="0" fontId="64" fillId="0" borderId="95" xfId="6" applyFont="1" applyBorder="1" applyAlignment="1">
      <alignment horizontal="right" wrapText="1"/>
    </xf>
    <xf numFmtId="0" fontId="64" fillId="0" borderId="89" xfId="0" applyFont="1" applyBorder="1" applyAlignment="1">
      <alignment horizontal="right" vertical="center"/>
    </xf>
    <xf numFmtId="0" fontId="64" fillId="0" borderId="73" xfId="0" applyFont="1" applyBorder="1" applyAlignment="1">
      <alignment horizontal="right" vertical="center"/>
    </xf>
    <xf numFmtId="0" fontId="64" fillId="0" borderId="66" xfId="6" applyFont="1" applyBorder="1" applyAlignment="1">
      <alignment horizontal="right" wrapText="1"/>
    </xf>
    <xf numFmtId="0" fontId="64" fillId="0" borderId="81" xfId="5" applyFont="1" applyBorder="1" applyAlignment="1">
      <alignment horizontal="right" wrapText="1"/>
    </xf>
    <xf numFmtId="0" fontId="64" fillId="0" borderId="89" xfId="5" applyFont="1" applyBorder="1" applyAlignment="1">
      <alignment horizontal="right" wrapText="1"/>
    </xf>
    <xf numFmtId="0" fontId="64" fillId="0" borderId="85" xfId="5" applyFont="1" applyBorder="1" applyAlignment="1">
      <alignment horizontal="right" wrapText="1"/>
    </xf>
    <xf numFmtId="0" fontId="64" fillId="0" borderId="94" xfId="5" applyFont="1" applyBorder="1" applyAlignment="1">
      <alignment horizontal="right" wrapText="1"/>
    </xf>
    <xf numFmtId="0" fontId="64" fillId="0" borderId="86" xfId="5" applyFont="1" applyBorder="1" applyAlignment="1">
      <alignment horizontal="right" wrapText="1"/>
    </xf>
    <xf numFmtId="0" fontId="64" fillId="0" borderId="84" xfId="5" applyFont="1" applyBorder="1" applyAlignment="1">
      <alignment horizontal="right" wrapText="1"/>
    </xf>
    <xf numFmtId="0" fontId="64" fillId="0" borderId="64" xfId="5" applyFont="1" applyBorder="1" applyAlignment="1">
      <alignment horizontal="right" wrapText="1"/>
    </xf>
    <xf numFmtId="0" fontId="64" fillId="0" borderId="73" xfId="5" applyFont="1" applyBorder="1" applyAlignment="1">
      <alignment horizontal="right" wrapText="1"/>
    </xf>
    <xf numFmtId="0" fontId="64" fillId="0" borderId="67" xfId="5" applyFont="1" applyBorder="1" applyAlignment="1">
      <alignment horizontal="right" wrapText="1"/>
    </xf>
    <xf numFmtId="0" fontId="64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55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51" xfId="7" applyFont="1" applyBorder="1" applyAlignment="1">
      <alignment horizontal="left" vertical="center"/>
    </xf>
    <xf numFmtId="0" fontId="4" fillId="0" borderId="19" xfId="7" applyFont="1" applyBorder="1" applyAlignment="1" applyProtection="1">
      <alignment vertical="center"/>
      <protection locked="0"/>
    </xf>
    <xf numFmtId="0" fontId="50" fillId="0" borderId="18" xfId="7" applyFont="1" applyBorder="1" applyAlignment="1">
      <alignment vertical="center"/>
    </xf>
    <xf numFmtId="0" fontId="7" fillId="0" borderId="5" xfId="7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0" fontId="17" fillId="0" borderId="24" xfId="2" quotePrefix="1" applyFont="1" applyBorder="1" applyAlignment="1">
      <alignment horizontal="center" vertical="center"/>
    </xf>
    <xf numFmtId="0" fontId="17" fillId="0" borderId="14" xfId="2" quotePrefix="1" applyFont="1" applyBorder="1" applyAlignment="1">
      <alignment horizontal="center" vertical="center"/>
    </xf>
    <xf numFmtId="0" fontId="17" fillId="0" borderId="16" xfId="2" quotePrefix="1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0" fontId="7" fillId="2" borderId="23" xfId="2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7" fillId="0" borderId="0" xfId="0" applyFont="1"/>
    <xf numFmtId="0" fontId="18" fillId="0" borderId="23" xfId="0" applyFont="1" applyBorder="1" applyAlignment="1">
      <alignment horizontal="center" vertical="center"/>
    </xf>
    <xf numFmtId="0" fontId="9" fillId="0" borderId="0" xfId="7" quotePrefix="1" applyFont="1" applyProtection="1">
      <protection locked="0"/>
    </xf>
    <xf numFmtId="0" fontId="5" fillId="0" borderId="16" xfId="0" applyFont="1" applyBorder="1"/>
    <xf numFmtId="0" fontId="24" fillId="0" borderId="23" xfId="0" quotePrefix="1" applyFont="1" applyBorder="1" applyAlignment="1">
      <alignment horizontal="center" vertical="center"/>
    </xf>
    <xf numFmtId="0" fontId="5" fillId="0" borderId="17" xfId="0" applyFont="1" applyBorder="1"/>
    <xf numFmtId="0" fontId="18" fillId="0" borderId="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2" borderId="38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4" fillId="0" borderId="23" xfId="0" applyFont="1" applyBorder="1" applyAlignment="1">
      <alignment horizontal="center"/>
    </xf>
    <xf numFmtId="0" fontId="54" fillId="0" borderId="4" xfId="0" applyFont="1" applyBorder="1" applyAlignment="1">
      <alignment horizontal="left"/>
    </xf>
    <xf numFmtId="0" fontId="56" fillId="0" borderId="17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center"/>
    </xf>
    <xf numFmtId="49" fontId="55" fillId="0" borderId="12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49" fontId="18" fillId="0" borderId="14" xfId="0" quotePrefix="1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top"/>
    </xf>
    <xf numFmtId="49" fontId="18" fillId="0" borderId="3" xfId="0" applyNumberFormat="1" applyFont="1" applyBorder="1" applyAlignment="1">
      <alignment horizontal="left" vertical="top" wrapText="1"/>
    </xf>
    <xf numFmtId="49" fontId="55" fillId="0" borderId="16" xfId="0" applyNumberFormat="1" applyFont="1" applyBorder="1" applyAlignment="1">
      <alignment horizontal="left" vertical="top" wrapText="1"/>
    </xf>
    <xf numFmtId="49" fontId="18" fillId="0" borderId="23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 indent="1"/>
    </xf>
    <xf numFmtId="0" fontId="56" fillId="0" borderId="38" xfId="0" applyFont="1" applyBorder="1" applyAlignment="1">
      <alignment horizontal="center"/>
    </xf>
    <xf numFmtId="0" fontId="4" fillId="0" borderId="18" xfId="7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quotePrefix="1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2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8" fillId="0" borderId="3" xfId="0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15" xfId="0" quotePrefix="1" applyFont="1" applyBorder="1" applyAlignment="1">
      <alignment horizontal="left" vertical="center" wrapText="1" indent="1"/>
    </xf>
    <xf numFmtId="0" fontId="17" fillId="0" borderId="14" xfId="2" applyFont="1" applyBorder="1" applyAlignment="1">
      <alignment horizontal="left" vertical="center" wrapText="1" indent="2"/>
    </xf>
    <xf numFmtId="0" fontId="17" fillId="0" borderId="14" xfId="2" applyFont="1" applyBorder="1" applyAlignment="1">
      <alignment horizontal="left" vertical="center" wrapText="1" indent="3"/>
    </xf>
    <xf numFmtId="0" fontId="9" fillId="0" borderId="14" xfId="2" applyFont="1" applyBorder="1" applyAlignment="1">
      <alignment horizontal="left" vertical="center" wrapText="1" indent="2"/>
    </xf>
    <xf numFmtId="0" fontId="18" fillId="0" borderId="3" xfId="0" quotePrefix="1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18" fillId="0" borderId="61" xfId="0" applyFont="1" applyBorder="1" applyAlignment="1">
      <alignment horizontal="left" vertical="center" wrapText="1"/>
    </xf>
    <xf numFmtId="0" fontId="25" fillId="0" borderId="0" xfId="0" quotePrefix="1" applyFont="1" applyAlignment="1">
      <alignment horizontal="left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/>
    </xf>
    <xf numFmtId="49" fontId="55" fillId="0" borderId="35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59" xfId="0" applyFont="1" applyBorder="1"/>
    <xf numFmtId="0" fontId="4" fillId="0" borderId="107" xfId="0" applyFont="1" applyBorder="1" applyAlignment="1">
      <alignment horizontal="center"/>
    </xf>
    <xf numFmtId="0" fontId="4" fillId="0" borderId="13" xfId="0" applyFont="1" applyBorder="1"/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3" fontId="17" fillId="2" borderId="31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Border="1" applyAlignment="1" applyProtection="1">
      <alignment horizontal="right" vertical="center"/>
      <protection locked="0"/>
    </xf>
    <xf numFmtId="3" fontId="17" fillId="0" borderId="31" xfId="0" applyNumberFormat="1" applyFont="1" applyBorder="1" applyAlignment="1" applyProtection="1">
      <alignment horizontal="right" vertical="center"/>
      <protection locked="0"/>
    </xf>
    <xf numFmtId="3" fontId="17" fillId="0" borderId="8" xfId="0" applyNumberFormat="1" applyFont="1" applyBorder="1" applyAlignment="1" applyProtection="1">
      <alignment horizontal="right" vertical="center"/>
      <protection locked="0"/>
    </xf>
    <xf numFmtId="3" fontId="17" fillId="2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>
      <alignment horizontal="left" vertical="top"/>
    </xf>
    <xf numFmtId="49" fontId="4" fillId="0" borderId="25" xfId="0" applyNumberFormat="1" applyFont="1" applyBorder="1" applyAlignment="1">
      <alignment horizontal="left" vertical="center"/>
    </xf>
    <xf numFmtId="3" fontId="17" fillId="0" borderId="35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17" fillId="0" borderId="15" xfId="0" applyNumberFormat="1" applyFont="1" applyBorder="1" applyAlignment="1" applyProtection="1">
      <alignment horizontal="right" vertical="center"/>
      <protection locked="0"/>
    </xf>
    <xf numFmtId="3" fontId="17" fillId="0" borderId="109" xfId="0" applyNumberFormat="1" applyFont="1" applyBorder="1" applyAlignment="1" applyProtection="1">
      <alignment horizontal="right" vertical="center"/>
      <protection locked="0"/>
    </xf>
    <xf numFmtId="49" fontId="18" fillId="0" borderId="12" xfId="2" applyNumberFormat="1" applyFont="1" applyBorder="1" applyAlignment="1">
      <alignment vertical="center"/>
    </xf>
    <xf numFmtId="0" fontId="18" fillId="0" borderId="14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8" fillId="0" borderId="0" xfId="7" applyFont="1" applyAlignment="1">
      <alignment horizontal="left"/>
    </xf>
    <xf numFmtId="0" fontId="18" fillId="0" borderId="16" xfId="2" applyFont="1" applyBorder="1" applyAlignment="1">
      <alignment horizontal="left" vertical="center"/>
    </xf>
    <xf numFmtId="0" fontId="18" fillId="0" borderId="12" xfId="2" applyFont="1" applyBorder="1" applyAlignment="1">
      <alignment vertical="center"/>
    </xf>
    <xf numFmtId="0" fontId="18" fillId="0" borderId="12" xfId="2" applyFont="1" applyBorder="1" applyAlignment="1">
      <alignment horizontal="left" vertical="center"/>
    </xf>
    <xf numFmtId="0" fontId="55" fillId="0" borderId="14" xfId="2" applyFont="1" applyBorder="1" applyAlignment="1">
      <alignment horizontal="left" vertical="center"/>
    </xf>
    <xf numFmtId="49" fontId="18" fillId="0" borderId="12" xfId="2" applyNumberFormat="1" applyFont="1" applyBorder="1" applyAlignment="1">
      <alignment vertical="center" wrapText="1"/>
    </xf>
    <xf numFmtId="0" fontId="18" fillId="0" borderId="12" xfId="2" applyFont="1" applyBorder="1" applyAlignment="1">
      <alignment horizontal="left" vertical="center" wrapText="1"/>
    </xf>
    <xf numFmtId="0" fontId="18" fillId="0" borderId="14" xfId="2" applyFont="1" applyBorder="1" applyAlignment="1">
      <alignment horizontal="left" vertical="center" wrapText="1"/>
    </xf>
    <xf numFmtId="0" fontId="18" fillId="0" borderId="20" xfId="2" applyFont="1" applyBorder="1" applyAlignment="1">
      <alignment horizontal="left" vertical="center"/>
    </xf>
    <xf numFmtId="0" fontId="69" fillId="0" borderId="0" xfId="7" applyFont="1" applyAlignment="1" applyProtection="1">
      <alignment horizontal="left"/>
      <protection locked="0"/>
    </xf>
    <xf numFmtId="0" fontId="70" fillId="0" borderId="10" xfId="1" applyFont="1" applyBorder="1"/>
    <xf numFmtId="0" fontId="71" fillId="0" borderId="9" xfId="1" applyFont="1" applyBorder="1" applyAlignment="1">
      <alignment horizontal="left"/>
    </xf>
    <xf numFmtId="0" fontId="70" fillId="0" borderId="9" xfId="1" applyFont="1" applyBorder="1"/>
    <xf numFmtId="0" fontId="70" fillId="0" borderId="22" xfId="1" applyFont="1" applyBorder="1"/>
    <xf numFmtId="0" fontId="70" fillId="0" borderId="0" xfId="1" applyFont="1"/>
    <xf numFmtId="0" fontId="71" fillId="0" borderId="7" xfId="1" applyFont="1" applyBorder="1" applyAlignment="1">
      <alignment horizontal="center"/>
    </xf>
    <xf numFmtId="0" fontId="72" fillId="0" borderId="0" xfId="1" applyFont="1" applyAlignment="1">
      <alignment horizontal="center"/>
    </xf>
    <xf numFmtId="0" fontId="71" fillId="0" borderId="0" xfId="1" applyFont="1" applyAlignment="1">
      <alignment horizontal="left"/>
    </xf>
    <xf numFmtId="0" fontId="77" fillId="0" borderId="0" xfId="1" applyFont="1" applyAlignment="1">
      <alignment horizontal="left"/>
    </xf>
    <xf numFmtId="0" fontId="71" fillId="0" borderId="21" xfId="1" applyFont="1" applyBorder="1" applyAlignment="1">
      <alignment horizontal="centerContinuous"/>
    </xf>
    <xf numFmtId="0" fontId="70" fillId="0" borderId="21" xfId="1" applyFont="1" applyBorder="1"/>
    <xf numFmtId="0" fontId="70" fillId="0" borderId="39" xfId="1" applyFont="1" applyBorder="1"/>
    <xf numFmtId="0" fontId="71" fillId="0" borderId="27" xfId="1" applyFont="1" applyBorder="1" applyAlignment="1">
      <alignment horizontal="center" vertical="center"/>
    </xf>
    <xf numFmtId="0" fontId="71" fillId="0" borderId="4" xfId="1" applyFont="1" applyBorder="1" applyAlignment="1">
      <alignment horizontal="center" vertical="center"/>
    </xf>
    <xf numFmtId="0" fontId="78" fillId="0" borderId="0" xfId="0" applyFont="1"/>
    <xf numFmtId="0" fontId="70" fillId="0" borderId="24" xfId="1" applyFont="1" applyBorder="1"/>
    <xf numFmtId="0" fontId="70" fillId="0" borderId="3" xfId="1" applyFont="1" applyBorder="1"/>
    <xf numFmtId="0" fontId="70" fillId="0" borderId="45" xfId="1" applyFont="1" applyBorder="1"/>
    <xf numFmtId="0" fontId="70" fillId="0" borderId="46" xfId="1" applyFont="1" applyBorder="1"/>
    <xf numFmtId="0" fontId="70" fillId="0" borderId="110" xfId="1" applyFont="1" applyBorder="1"/>
    <xf numFmtId="0" fontId="71" fillId="0" borderId="5" xfId="1" applyFont="1" applyBorder="1" applyAlignment="1">
      <alignment horizontal="center" vertical="center"/>
    </xf>
    <xf numFmtId="0" fontId="71" fillId="0" borderId="2" xfId="1" applyFont="1" applyBorder="1" applyAlignment="1">
      <alignment horizontal="center" vertical="center"/>
    </xf>
    <xf numFmtId="0" fontId="71" fillId="0" borderId="8" xfId="1" applyFont="1" applyBorder="1" applyAlignment="1">
      <alignment horizontal="center" vertical="center"/>
    </xf>
    <xf numFmtId="0" fontId="79" fillId="0" borderId="53" xfId="1" applyFont="1" applyBorder="1" applyAlignment="1">
      <alignment horizontal="left" vertical="center" wrapText="1"/>
    </xf>
    <xf numFmtId="0" fontId="79" fillId="0" borderId="12" xfId="1" applyFont="1" applyBorder="1" applyAlignment="1">
      <alignment horizontal="center" vertical="center" wrapText="1"/>
    </xf>
    <xf numFmtId="0" fontId="79" fillId="0" borderId="31" xfId="1" applyFont="1" applyBorder="1" applyAlignment="1">
      <alignment vertical="center" wrapText="1"/>
    </xf>
    <xf numFmtId="0" fontId="79" fillId="0" borderId="31" xfId="1" applyFont="1" applyBorder="1" applyAlignment="1">
      <alignment horizontal="left" vertical="center" wrapText="1"/>
    </xf>
    <xf numFmtId="0" fontId="71" fillId="0" borderId="0" xfId="1" applyFont="1" applyAlignment="1">
      <alignment horizontal="center"/>
    </xf>
    <xf numFmtId="0" fontId="71" fillId="0" borderId="35" xfId="1" applyFont="1" applyBorder="1" applyAlignment="1">
      <alignment horizontal="center" vertical="center" wrapText="1"/>
    </xf>
    <xf numFmtId="0" fontId="71" fillId="0" borderId="3" xfId="1" applyFont="1" applyBorder="1" applyAlignment="1">
      <alignment horizontal="center"/>
    </xf>
    <xf numFmtId="0" fontId="70" fillId="0" borderId="8" xfId="1" applyFont="1" applyBorder="1"/>
    <xf numFmtId="0" fontId="71" fillId="0" borderId="109" xfId="1" applyFont="1" applyBorder="1" applyAlignment="1">
      <alignment horizontal="center" vertical="center" wrapText="1"/>
    </xf>
    <xf numFmtId="0" fontId="70" fillId="0" borderId="36" xfId="1" applyFont="1" applyBorder="1"/>
    <xf numFmtId="49" fontId="85" fillId="0" borderId="45" xfId="1" applyNumberFormat="1" applyFont="1" applyBorder="1" applyAlignment="1">
      <alignment horizontal="left" vertical="center"/>
    </xf>
    <xf numFmtId="0" fontId="85" fillId="0" borderId="112" xfId="1" applyFont="1" applyBorder="1" applyAlignment="1">
      <alignment horizontal="center" vertical="center"/>
    </xf>
    <xf numFmtId="0" fontId="85" fillId="0" borderId="55" xfId="1" applyFont="1" applyBorder="1" applyAlignment="1">
      <alignment horizontal="left" vertical="center"/>
    </xf>
    <xf numFmtId="2" fontId="83" fillId="0" borderId="9" xfId="1" applyNumberFormat="1" applyFont="1" applyBorder="1" applyAlignment="1">
      <alignment horizontal="center" vertical="top"/>
    </xf>
    <xf numFmtId="0" fontId="83" fillId="3" borderId="60" xfId="1" applyFont="1" applyFill="1" applyBorder="1" applyAlignment="1">
      <alignment horizontal="center" vertical="top"/>
    </xf>
    <xf numFmtId="0" fontId="83" fillId="3" borderId="110" xfId="1" applyFont="1" applyFill="1" applyBorder="1" applyAlignment="1">
      <alignment horizontal="center" vertical="top"/>
    </xf>
    <xf numFmtId="0" fontId="85" fillId="0" borderId="10" xfId="1" applyFont="1" applyBorder="1" applyAlignment="1">
      <alignment horizontal="left" vertical="top" wrapText="1"/>
    </xf>
    <xf numFmtId="0" fontId="70" fillId="0" borderId="28" xfId="1" applyFont="1" applyBorder="1"/>
    <xf numFmtId="49" fontId="85" fillId="0" borderId="5" xfId="1" applyNumberFormat="1" applyFont="1" applyBorder="1" applyAlignment="1">
      <alignment horizontal="left" vertical="center"/>
    </xf>
    <xf numFmtId="0" fontId="85" fillId="0" borderId="12" xfId="1" applyFont="1" applyBorder="1" applyAlignment="1">
      <alignment horizontal="center" vertical="center"/>
    </xf>
    <xf numFmtId="0" fontId="85" fillId="0" borderId="31" xfId="1" applyFont="1" applyBorder="1" applyAlignment="1">
      <alignment horizontal="left" vertical="center" wrapText="1" indent="1"/>
    </xf>
    <xf numFmtId="2" fontId="83" fillId="0" borderId="30" xfId="1" applyNumberFormat="1" applyFont="1" applyBorder="1" applyAlignment="1">
      <alignment horizontal="center" vertical="top"/>
    </xf>
    <xf numFmtId="0" fontId="83" fillId="3" borderId="3" xfId="1" applyFont="1" applyFill="1" applyBorder="1" applyAlignment="1">
      <alignment horizontal="center" vertical="top"/>
    </xf>
    <xf numFmtId="0" fontId="83" fillId="3" borderId="8" xfId="1" applyFont="1" applyFill="1" applyBorder="1" applyAlignment="1">
      <alignment horizontal="center" vertical="top"/>
    </xf>
    <xf numFmtId="0" fontId="85" fillId="0" borderId="37" xfId="1" applyFont="1" applyBorder="1" applyAlignment="1">
      <alignment horizontal="left" vertical="top" wrapText="1"/>
    </xf>
    <xf numFmtId="2" fontId="83" fillId="3" borderId="8" xfId="1" applyNumberFormat="1" applyFont="1" applyFill="1" applyBorder="1" applyAlignment="1">
      <alignment horizontal="center" vertical="top"/>
    </xf>
    <xf numFmtId="0" fontId="70" fillId="0" borderId="53" xfId="1" applyFont="1" applyBorder="1"/>
    <xf numFmtId="0" fontId="85" fillId="0" borderId="31" xfId="1" applyFont="1" applyBorder="1" applyAlignment="1">
      <alignment horizontal="left" vertical="center" indent="2"/>
    </xf>
    <xf numFmtId="2" fontId="83" fillId="0" borderId="36" xfId="1" applyNumberFormat="1" applyFont="1" applyBorder="1" applyAlignment="1">
      <alignment horizontal="center" vertical="top"/>
    </xf>
    <xf numFmtId="2" fontId="85" fillId="3" borderId="8" xfId="1" applyNumberFormat="1" applyFont="1" applyFill="1" applyBorder="1" applyAlignment="1">
      <alignment horizontal="center" vertical="top"/>
    </xf>
    <xf numFmtId="2" fontId="85" fillId="0" borderId="12" xfId="1" applyNumberFormat="1" applyFont="1" applyBorder="1" applyAlignment="1">
      <alignment horizontal="center" vertical="center"/>
    </xf>
    <xf numFmtId="0" fontId="85" fillId="0" borderId="32" xfId="1" applyFont="1" applyBorder="1" applyAlignment="1">
      <alignment horizontal="left" vertical="center" indent="2"/>
    </xf>
    <xf numFmtId="2" fontId="83" fillId="0" borderId="38" xfId="1" applyNumberFormat="1" applyFont="1" applyBorder="1" applyAlignment="1">
      <alignment horizontal="center" vertical="top"/>
    </xf>
    <xf numFmtId="0" fontId="85" fillId="0" borderId="25" xfId="1" applyFont="1" applyBorder="1" applyAlignment="1">
      <alignment horizontal="left" vertical="top" wrapText="1"/>
    </xf>
    <xf numFmtId="0" fontId="85" fillId="0" borderId="31" xfId="1" applyFont="1" applyBorder="1" applyAlignment="1">
      <alignment horizontal="left" vertical="center" indent="1"/>
    </xf>
    <xf numFmtId="2" fontId="83" fillId="0" borderId="21" xfId="1" applyNumberFormat="1" applyFont="1" applyBorder="1" applyAlignment="1">
      <alignment horizontal="center" vertical="top"/>
    </xf>
    <xf numFmtId="2" fontId="85" fillId="0" borderId="37" xfId="1" applyNumberFormat="1" applyFont="1" applyBorder="1" applyAlignment="1">
      <alignment horizontal="left" vertical="top" wrapText="1"/>
    </xf>
    <xf numFmtId="0" fontId="85" fillId="0" borderId="31" xfId="1" applyFont="1" applyBorder="1" applyAlignment="1">
      <alignment horizontal="left" vertical="center" indent="3"/>
    </xf>
    <xf numFmtId="2" fontId="85" fillId="0" borderId="25" xfId="1" applyNumberFormat="1" applyFont="1" applyBorder="1" applyAlignment="1">
      <alignment horizontal="left" vertical="top" wrapText="1"/>
    </xf>
    <xf numFmtId="0" fontId="70" fillId="0" borderId="53" xfId="1" applyFont="1" applyBorder="1" applyAlignment="1">
      <alignment wrapText="1"/>
    </xf>
    <xf numFmtId="49" fontId="85" fillId="0" borderId="7" xfId="1" applyNumberFormat="1" applyFont="1" applyBorder="1" applyAlignment="1">
      <alignment horizontal="left" vertical="center"/>
    </xf>
    <xf numFmtId="0" fontId="85" fillId="0" borderId="31" xfId="1" applyFont="1" applyBorder="1" applyAlignment="1">
      <alignment horizontal="left" vertical="center" indent="4"/>
    </xf>
    <xf numFmtId="0" fontId="85" fillId="3" borderId="8" xfId="1" applyFont="1" applyFill="1" applyBorder="1" applyAlignment="1">
      <alignment horizontal="center" vertical="top"/>
    </xf>
    <xf numFmtId="0" fontId="70" fillId="0" borderId="53" xfId="1" applyFont="1" applyBorder="1" applyAlignment="1">
      <alignment vertical="top"/>
    </xf>
    <xf numFmtId="49" fontId="85" fillId="0" borderId="11" xfId="1" applyNumberFormat="1" applyFont="1" applyBorder="1" applyAlignment="1">
      <alignment horizontal="left" vertical="center"/>
    </xf>
    <xf numFmtId="0" fontId="85" fillId="0" borderId="20" xfId="1" applyFont="1" applyBorder="1" applyAlignment="1">
      <alignment horizontal="center" vertical="center"/>
    </xf>
    <xf numFmtId="0" fontId="85" fillId="0" borderId="49" xfId="1" applyFont="1" applyBorder="1" applyAlignment="1">
      <alignment horizontal="left" vertical="center" indent="3"/>
    </xf>
    <xf numFmtId="2" fontId="83" fillId="0" borderId="113" xfId="1" applyNumberFormat="1" applyFont="1" applyBorder="1" applyAlignment="1">
      <alignment horizontal="center" vertical="top"/>
    </xf>
    <xf numFmtId="0" fontId="83" fillId="3" borderId="15" xfId="1" applyFont="1" applyFill="1" applyBorder="1" applyAlignment="1">
      <alignment horizontal="center" vertical="top"/>
    </xf>
    <xf numFmtId="0" fontId="85" fillId="3" borderId="109" xfId="1" applyFont="1" applyFill="1" applyBorder="1" applyAlignment="1">
      <alignment horizontal="center" vertical="top"/>
    </xf>
    <xf numFmtId="0" fontId="85" fillId="0" borderId="114" xfId="1" applyFont="1" applyBorder="1" applyAlignment="1">
      <alignment horizontal="left" vertical="top" wrapText="1"/>
    </xf>
    <xf numFmtId="49" fontId="85" fillId="0" borderId="115" xfId="1" applyNumberFormat="1" applyFont="1" applyBorder="1" applyAlignment="1">
      <alignment horizontal="left" vertical="center"/>
    </xf>
    <xf numFmtId="0" fontId="85" fillId="0" borderId="116" xfId="1" applyFont="1" applyBorder="1" applyAlignment="1">
      <alignment horizontal="center" vertical="center"/>
    </xf>
    <xf numFmtId="0" fontId="85" fillId="0" borderId="117" xfId="1" applyFont="1" applyBorder="1" applyAlignment="1">
      <alignment horizontal="left" vertical="center"/>
    </xf>
    <xf numFmtId="2" fontId="83" fillId="0" borderId="111" xfId="1" applyNumberFormat="1" applyFont="1" applyBorder="1" applyAlignment="1">
      <alignment horizontal="center" vertical="top"/>
    </xf>
    <xf numFmtId="0" fontId="85" fillId="0" borderId="55" xfId="1" applyFont="1" applyBorder="1" applyAlignment="1">
      <alignment horizontal="center" vertical="top"/>
    </xf>
    <xf numFmtId="0" fontId="85" fillId="0" borderId="118" xfId="1" applyFont="1" applyBorder="1" applyAlignment="1">
      <alignment horizontal="left" vertical="top" wrapText="1"/>
    </xf>
    <xf numFmtId="0" fontId="85" fillId="0" borderId="55" xfId="1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center"/>
    </xf>
    <xf numFmtId="0" fontId="85" fillId="0" borderId="119" xfId="1" applyFont="1" applyBorder="1" applyAlignment="1">
      <alignment horizontal="left" vertical="center"/>
    </xf>
    <xf numFmtId="2" fontId="83" fillId="0" borderId="7" xfId="1" applyNumberFormat="1" applyFont="1" applyBorder="1" applyAlignment="1">
      <alignment horizontal="center" vertical="top"/>
    </xf>
    <xf numFmtId="0" fontId="85" fillId="0" borderId="8" xfId="1" applyFont="1" applyBorder="1" applyAlignment="1">
      <alignment horizontal="center" vertical="top"/>
    </xf>
    <xf numFmtId="0" fontId="85" fillId="0" borderId="7" xfId="1" applyFont="1" applyBorder="1" applyAlignment="1">
      <alignment horizontal="left" vertical="top" wrapText="1"/>
    </xf>
    <xf numFmtId="0" fontId="85" fillId="0" borderId="32" xfId="1" applyFont="1" applyBorder="1" applyAlignment="1">
      <alignment horizontal="left" vertical="top" wrapText="1"/>
    </xf>
    <xf numFmtId="0" fontId="85" fillId="0" borderId="120" xfId="1" applyFont="1" applyBorder="1" applyAlignment="1">
      <alignment horizontal="left" vertical="center" indent="1"/>
    </xf>
    <xf numFmtId="2" fontId="85" fillId="0" borderId="27" xfId="1" applyNumberFormat="1" applyFont="1" applyBorder="1" applyAlignment="1">
      <alignment horizontal="center" vertical="top"/>
    </xf>
    <xf numFmtId="165" fontId="85" fillId="0" borderId="31" xfId="1" applyNumberFormat="1" applyFont="1" applyBorder="1" applyAlignment="1">
      <alignment horizontal="center" vertical="top"/>
    </xf>
    <xf numFmtId="0" fontId="85" fillId="0" borderId="28" xfId="1" applyFont="1" applyBorder="1" applyAlignment="1">
      <alignment horizontal="left" vertical="top" wrapText="1"/>
    </xf>
    <xf numFmtId="0" fontId="85" fillId="0" borderId="31" xfId="1" applyFont="1" applyBorder="1" applyAlignment="1">
      <alignment horizontal="left" vertical="top" wrapText="1"/>
    </xf>
    <xf numFmtId="0" fontId="85" fillId="0" borderId="8" xfId="1" applyFont="1" applyBorder="1" applyAlignment="1">
      <alignment horizontal="center" vertical="center"/>
    </xf>
    <xf numFmtId="0" fontId="85" fillId="0" borderId="121" xfId="1" applyFont="1" applyBorder="1" applyAlignment="1">
      <alignment horizontal="left" vertical="center"/>
    </xf>
    <xf numFmtId="2" fontId="85" fillId="0" borderId="5" xfId="1" applyNumberFormat="1" applyFont="1" applyBorder="1" applyAlignment="1">
      <alignment horizontal="center" vertical="top"/>
    </xf>
    <xf numFmtId="166" fontId="85" fillId="0" borderId="35" xfId="1" applyNumberFormat="1" applyFont="1" applyBorder="1" applyAlignment="1">
      <alignment horizontal="left" vertical="top" wrapText="1"/>
    </xf>
    <xf numFmtId="0" fontId="85" fillId="0" borderId="32" xfId="1" applyFont="1" applyBorder="1" applyAlignment="1">
      <alignment horizontal="center" vertical="center"/>
    </xf>
    <xf numFmtId="0" fontId="85" fillId="0" borderId="122" xfId="1" applyFont="1" applyBorder="1" applyAlignment="1">
      <alignment horizontal="left" vertical="center"/>
    </xf>
    <xf numFmtId="2" fontId="85" fillId="0" borderId="6" xfId="1" applyNumberFormat="1" applyFont="1" applyBorder="1" applyAlignment="1">
      <alignment horizontal="center" vertical="top"/>
    </xf>
    <xf numFmtId="0" fontId="85" fillId="0" borderId="32" xfId="1" applyFont="1" applyBorder="1" applyAlignment="1">
      <alignment horizontal="center" vertical="top"/>
    </xf>
    <xf numFmtId="0" fontId="85" fillId="0" borderId="35" xfId="1" applyFont="1" applyBorder="1" applyAlignment="1">
      <alignment horizontal="left" vertical="top" wrapText="1"/>
    </xf>
    <xf numFmtId="0" fontId="85" fillId="0" borderId="54" xfId="1" applyFont="1" applyBorder="1" applyAlignment="1">
      <alignment horizontal="center" vertical="center"/>
    </xf>
    <xf numFmtId="0" fontId="85" fillId="0" borderId="123" xfId="1" applyFont="1" applyBorder="1" applyAlignment="1">
      <alignment horizontal="left" vertical="center"/>
    </xf>
    <xf numFmtId="0" fontId="83" fillId="3" borderId="14" xfId="1" applyFont="1" applyFill="1" applyBorder="1" applyAlignment="1">
      <alignment horizontal="center" vertical="top"/>
    </xf>
    <xf numFmtId="2" fontId="85" fillId="0" borderId="32" xfId="1" applyNumberFormat="1" applyFont="1" applyBorder="1" applyAlignment="1">
      <alignment horizontal="left" vertical="top" wrapText="1"/>
    </xf>
    <xf numFmtId="0" fontId="85" fillId="0" borderId="2" xfId="1" applyFont="1" applyBorder="1" applyAlignment="1">
      <alignment horizontal="center" vertical="center"/>
    </xf>
    <xf numFmtId="0" fontId="85" fillId="0" borderId="7" xfId="1" applyFont="1" applyBorder="1" applyAlignment="1">
      <alignment horizontal="left" vertical="center"/>
    </xf>
    <xf numFmtId="49" fontId="85" fillId="0" borderId="10" xfId="1" applyNumberFormat="1" applyFont="1" applyBorder="1" applyAlignment="1">
      <alignment horizontal="left" vertical="center"/>
    </xf>
    <xf numFmtId="0" fontId="85" fillId="0" borderId="51" xfId="1" applyFont="1" applyBorder="1" applyAlignment="1">
      <alignment horizontal="center" vertical="center"/>
    </xf>
    <xf numFmtId="2" fontId="85" fillId="0" borderId="53" xfId="1" applyNumberFormat="1" applyFont="1" applyBorder="1" applyAlignment="1">
      <alignment horizontal="center" vertical="top"/>
    </xf>
    <xf numFmtId="0" fontId="83" fillId="3" borderId="12" xfId="1" applyFont="1" applyFill="1" applyBorder="1" applyAlignment="1">
      <alignment horizontal="center" vertical="top"/>
    </xf>
    <xf numFmtId="0" fontId="85" fillId="0" borderId="31" xfId="1" applyFont="1" applyBorder="1" applyAlignment="1">
      <alignment horizontal="center" vertical="top"/>
    </xf>
    <xf numFmtId="2" fontId="85" fillId="0" borderId="31" xfId="1" applyNumberFormat="1" applyFont="1" applyBorder="1" applyAlignment="1">
      <alignment horizontal="left" vertical="top" wrapText="1"/>
    </xf>
    <xf numFmtId="0" fontId="85" fillId="0" borderId="19" xfId="1" applyFont="1" applyBorder="1" applyAlignment="1">
      <alignment horizontal="center" vertical="center"/>
    </xf>
    <xf numFmtId="0" fontId="85" fillId="0" borderId="121" xfId="1" applyFont="1" applyBorder="1" applyAlignment="1">
      <alignment horizontal="left" vertical="center" indent="1"/>
    </xf>
    <xf numFmtId="0" fontId="85" fillId="0" borderId="123" xfId="1" applyFont="1" applyBorder="1" applyAlignment="1">
      <alignment horizontal="left" vertical="center" indent="1"/>
    </xf>
    <xf numFmtId="2" fontId="85" fillId="0" borderId="29" xfId="1" applyNumberFormat="1" applyFont="1" applyBorder="1" applyAlignment="1">
      <alignment horizontal="center" vertical="top"/>
    </xf>
    <xf numFmtId="0" fontId="85" fillId="0" borderId="109" xfId="1" applyFont="1" applyBorder="1" applyAlignment="1">
      <alignment horizontal="center" vertical="top"/>
    </xf>
    <xf numFmtId="2" fontId="85" fillId="0" borderId="8" xfId="1" applyNumberFormat="1" applyFont="1" applyBorder="1" applyAlignment="1">
      <alignment horizontal="left" vertical="top" wrapText="1"/>
    </xf>
    <xf numFmtId="2" fontId="83" fillId="0" borderId="111" xfId="1" quotePrefix="1" applyNumberFormat="1" applyFont="1" applyBorder="1" applyAlignment="1">
      <alignment horizontal="center" vertical="top"/>
    </xf>
    <xf numFmtId="0" fontId="85" fillId="0" borderId="111" xfId="1" applyFont="1" applyBorder="1" applyAlignment="1">
      <alignment horizontal="left" vertical="top" wrapText="1"/>
    </xf>
    <xf numFmtId="2" fontId="83" fillId="0" borderId="27" xfId="1" applyNumberFormat="1" applyFont="1" applyBorder="1" applyAlignment="1">
      <alignment horizontal="center" vertical="top"/>
    </xf>
    <xf numFmtId="0" fontId="85" fillId="0" borderId="35" xfId="1" applyFont="1" applyBorder="1" applyAlignment="1">
      <alignment horizontal="center" vertical="top"/>
    </xf>
    <xf numFmtId="2" fontId="83" fillId="0" borderId="5" xfId="1" applyNumberFormat="1" applyFont="1" applyBorder="1" applyAlignment="1">
      <alignment horizontal="center" vertical="top"/>
    </xf>
    <xf numFmtId="0" fontId="85" fillId="0" borderId="122" xfId="1" applyFont="1" applyBorder="1" applyAlignment="1">
      <alignment horizontal="left" vertical="center" indent="1"/>
    </xf>
    <xf numFmtId="2" fontId="83" fillId="0" borderId="6" xfId="1" applyNumberFormat="1" applyFont="1" applyBorder="1" applyAlignment="1">
      <alignment horizontal="center" vertical="top"/>
    </xf>
    <xf numFmtId="0" fontId="85" fillId="0" borderId="121" xfId="1" applyFont="1" applyBorder="1" applyAlignment="1">
      <alignment horizontal="left" vertical="center" indent="2"/>
    </xf>
    <xf numFmtId="0" fontId="85" fillId="0" borderId="122" xfId="1" applyFont="1" applyBorder="1" applyAlignment="1">
      <alignment horizontal="left" vertical="center" indent="2"/>
    </xf>
    <xf numFmtId="0" fontId="85" fillId="0" borderId="6" xfId="1" applyFont="1" applyBorder="1" applyAlignment="1">
      <alignment horizontal="left" vertical="top" wrapText="1"/>
    </xf>
    <xf numFmtId="2" fontId="83" fillId="0" borderId="25" xfId="1" applyNumberFormat="1" applyFont="1" applyBorder="1" applyAlignment="1">
      <alignment horizontal="center" vertical="top"/>
    </xf>
    <xf numFmtId="49" fontId="85" fillId="0" borderId="29" xfId="1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85" fillId="0" borderId="123" xfId="1" applyFont="1" applyBorder="1" applyAlignment="1">
      <alignment horizontal="left" vertical="center" indent="2"/>
    </xf>
    <xf numFmtId="2" fontId="83" fillId="0" borderId="11" xfId="1" applyNumberFormat="1" applyFont="1" applyBorder="1" applyAlignment="1">
      <alignment horizontal="center" vertical="top" wrapText="1"/>
    </xf>
    <xf numFmtId="0" fontId="83" fillId="3" borderId="15" xfId="1" applyFont="1" applyFill="1" applyBorder="1" applyAlignment="1">
      <alignment horizontal="center" vertical="top" wrapText="1"/>
    </xf>
    <xf numFmtId="0" fontId="85" fillId="0" borderId="109" xfId="1" applyFont="1" applyBorder="1" applyAlignment="1">
      <alignment horizontal="center" vertical="top" wrapText="1"/>
    </xf>
    <xf numFmtId="0" fontId="85" fillId="0" borderId="11" xfId="1" applyFont="1" applyBorder="1" applyAlignment="1">
      <alignment horizontal="left" vertical="top" wrapText="1"/>
    </xf>
    <xf numFmtId="0" fontId="85" fillId="0" borderId="49" xfId="1" applyFont="1" applyBorder="1" applyAlignment="1">
      <alignment horizontal="left" vertical="top" wrapText="1"/>
    </xf>
    <xf numFmtId="0" fontId="85" fillId="0" borderId="19" xfId="1" applyFont="1" applyBorder="1" applyAlignment="1">
      <alignment horizontal="center" vertical="top"/>
    </xf>
    <xf numFmtId="2" fontId="83" fillId="0" borderId="28" xfId="1" applyNumberFormat="1" applyFont="1" applyBorder="1" applyAlignment="1">
      <alignment horizontal="center" vertical="top"/>
    </xf>
    <xf numFmtId="0" fontId="70" fillId="0" borderId="16" xfId="1" applyFont="1" applyBorder="1" applyAlignment="1">
      <alignment vertical="top"/>
    </xf>
    <xf numFmtId="0" fontId="70" fillId="0" borderId="14" xfId="1" applyFont="1" applyBorder="1" applyAlignment="1">
      <alignment vertical="top"/>
    </xf>
    <xf numFmtId="0" fontId="70" fillId="0" borderId="0" xfId="1" applyFont="1" applyAlignment="1">
      <alignment vertical="top"/>
    </xf>
    <xf numFmtId="0" fontId="83" fillId="0" borderId="14" xfId="1" applyFont="1" applyBorder="1" applyAlignment="1">
      <alignment horizontal="center" vertical="top"/>
    </xf>
    <xf numFmtId="0" fontId="85" fillId="0" borderId="53" xfId="1" applyFont="1" applyBorder="1" applyAlignment="1">
      <alignment horizontal="left" vertical="top" wrapText="1"/>
    </xf>
    <xf numFmtId="0" fontId="83" fillId="0" borderId="2" xfId="1" applyFont="1" applyBorder="1" applyAlignment="1">
      <alignment horizontal="center" vertical="top"/>
    </xf>
    <xf numFmtId="0" fontId="85" fillId="0" borderId="124" xfId="1" applyFont="1" applyBorder="1" applyAlignment="1">
      <alignment horizontal="left" vertical="center"/>
    </xf>
    <xf numFmtId="2" fontId="83" fillId="3" borderId="111" xfId="1" applyNumberFormat="1" applyFont="1" applyFill="1" applyBorder="1" applyAlignment="1">
      <alignment horizontal="center" vertical="top"/>
    </xf>
    <xf numFmtId="0" fontId="83" fillId="3" borderId="51" xfId="1" applyFont="1" applyFill="1" applyBorder="1" applyAlignment="1">
      <alignment horizontal="center" vertical="top"/>
    </xf>
    <xf numFmtId="0" fontId="85" fillId="0" borderId="23" xfId="1" applyFont="1" applyBorder="1" applyAlignment="1">
      <alignment horizontal="center" vertical="top"/>
    </xf>
    <xf numFmtId="2" fontId="83" fillId="0" borderId="37" xfId="1" applyNumberFormat="1" applyFont="1" applyBorder="1" applyAlignment="1">
      <alignment horizontal="center" vertical="top"/>
    </xf>
    <xf numFmtId="0" fontId="85" fillId="0" borderId="12" xfId="1" applyFont="1" applyBorder="1" applyAlignment="1">
      <alignment horizontal="center" vertical="top"/>
    </xf>
    <xf numFmtId="0" fontId="70" fillId="0" borderId="53" xfId="1" applyFont="1" applyBorder="1" applyAlignment="1">
      <alignment horizontal="left" vertical="top"/>
    </xf>
    <xf numFmtId="0" fontId="70" fillId="0" borderId="53" xfId="1" applyFont="1" applyBorder="1" applyAlignment="1">
      <alignment horizontal="left" vertical="center"/>
    </xf>
    <xf numFmtId="0" fontId="85" fillId="0" borderId="122" xfId="1" applyFont="1" applyBorder="1" applyAlignment="1">
      <alignment horizontal="left" vertical="center" indent="3"/>
    </xf>
    <xf numFmtId="2" fontId="83" fillId="0" borderId="7" xfId="1" applyNumberFormat="1" applyFont="1" applyBorder="1" applyAlignment="1">
      <alignment horizontal="center" vertical="top" wrapText="1"/>
    </xf>
    <xf numFmtId="0" fontId="83" fillId="0" borderId="16" xfId="1" applyFont="1" applyBorder="1" applyAlignment="1">
      <alignment horizontal="center" vertical="top"/>
    </xf>
    <xf numFmtId="0" fontId="85" fillId="0" borderId="8" xfId="1" applyFont="1" applyBorder="1" applyAlignment="1">
      <alignment horizontal="center" vertical="top" wrapText="1"/>
    </xf>
    <xf numFmtId="0" fontId="85" fillId="0" borderId="121" xfId="1" quotePrefix="1" applyFont="1" applyBorder="1" applyAlignment="1">
      <alignment horizontal="left" vertical="center" wrapText="1" indent="1"/>
    </xf>
    <xf numFmtId="49" fontId="83" fillId="0" borderId="18" xfId="1" applyNumberFormat="1" applyFont="1" applyBorder="1" applyAlignment="1">
      <alignment horizontal="center" vertical="top"/>
    </xf>
    <xf numFmtId="49" fontId="85" fillId="0" borderId="31" xfId="1" applyNumberFormat="1" applyFont="1" applyBorder="1" applyAlignment="1">
      <alignment horizontal="center" vertical="top"/>
    </xf>
    <xf numFmtId="49" fontId="85" fillId="0" borderId="19" xfId="1" applyNumberFormat="1" applyFont="1" applyBorder="1" applyAlignment="1">
      <alignment horizontal="center" vertical="top"/>
    </xf>
    <xf numFmtId="49" fontId="85" fillId="0" borderId="32" xfId="1" applyNumberFormat="1" applyFont="1" applyBorder="1" applyAlignment="1">
      <alignment horizontal="center" vertical="top"/>
    </xf>
    <xf numFmtId="0" fontId="85" fillId="0" borderId="122" xfId="1" quotePrefix="1" applyFont="1" applyBorder="1" applyAlignment="1">
      <alignment horizontal="left" vertical="center" indent="2"/>
    </xf>
    <xf numFmtId="49" fontId="85" fillId="0" borderId="2" xfId="1" applyNumberFormat="1" applyFont="1" applyBorder="1" applyAlignment="1">
      <alignment horizontal="center" vertical="top"/>
    </xf>
    <xf numFmtId="49" fontId="85" fillId="0" borderId="8" xfId="1" applyNumberFormat="1" applyFont="1" applyBorder="1" applyAlignment="1">
      <alignment horizontal="center" vertical="top"/>
    </xf>
    <xf numFmtId="2" fontId="83" fillId="3" borderId="37" xfId="1" applyNumberFormat="1" applyFont="1" applyFill="1" applyBorder="1" applyAlignment="1">
      <alignment horizontal="center" vertical="top"/>
    </xf>
    <xf numFmtId="0" fontId="83" fillId="3" borderId="18" xfId="1" applyFont="1" applyFill="1" applyBorder="1" applyAlignment="1">
      <alignment horizontal="center" vertical="top"/>
    </xf>
    <xf numFmtId="0" fontId="85" fillId="0" borderId="2" xfId="1" applyFont="1" applyBorder="1" applyAlignment="1">
      <alignment horizontal="center" vertical="top"/>
    </xf>
    <xf numFmtId="0" fontId="85" fillId="0" borderId="121" xfId="1" applyFont="1" applyBorder="1" applyAlignment="1">
      <alignment horizontal="left" vertical="center" wrapText="1" indent="2"/>
    </xf>
    <xf numFmtId="0" fontId="85" fillId="0" borderId="18" xfId="1" applyFont="1" applyBorder="1" applyAlignment="1">
      <alignment horizontal="center" vertical="top"/>
    </xf>
    <xf numFmtId="2" fontId="83" fillId="0" borderId="11" xfId="1" applyNumberFormat="1" applyFont="1" applyBorder="1" applyAlignment="1">
      <alignment horizontal="center" vertical="top"/>
    </xf>
    <xf numFmtId="0" fontId="85" fillId="0" borderId="33" xfId="1" applyFont="1" applyBorder="1" applyAlignment="1">
      <alignment horizontal="center" vertical="top"/>
    </xf>
    <xf numFmtId="0" fontId="85" fillId="0" borderId="49" xfId="1" applyFont="1" applyBorder="1" applyAlignment="1">
      <alignment horizontal="center" vertical="top"/>
    </xf>
    <xf numFmtId="2" fontId="83" fillId="3" borderId="45" xfId="1" applyNumberFormat="1" applyFont="1" applyFill="1" applyBorder="1" applyAlignment="1">
      <alignment horizontal="center" vertical="top" wrapText="1"/>
    </xf>
    <xf numFmtId="0" fontId="83" fillId="3" borderId="60" xfId="1" applyFont="1" applyFill="1" applyBorder="1" applyAlignment="1">
      <alignment horizontal="center" vertical="top" wrapText="1"/>
    </xf>
    <xf numFmtId="0" fontId="85" fillId="0" borderId="110" xfId="1" applyFont="1" applyBorder="1" applyAlignment="1">
      <alignment horizontal="center" vertical="top" wrapText="1"/>
    </xf>
    <xf numFmtId="0" fontId="85" fillId="3" borderId="45" xfId="1" applyFont="1" applyFill="1" applyBorder="1" applyAlignment="1">
      <alignment horizontal="left" vertical="top" wrapText="1"/>
    </xf>
    <xf numFmtId="2" fontId="83" fillId="3" borderId="5" xfId="1" applyNumberFormat="1" applyFont="1" applyFill="1" applyBorder="1" applyAlignment="1">
      <alignment horizontal="center" vertical="top"/>
    </xf>
    <xf numFmtId="0" fontId="85" fillId="3" borderId="5" xfId="1" applyFont="1" applyFill="1" applyBorder="1" applyAlignment="1">
      <alignment horizontal="left" vertical="top" wrapText="1"/>
    </xf>
    <xf numFmtId="0" fontId="85" fillId="0" borderId="125" xfId="1" applyFont="1" applyBorder="1" applyAlignment="1">
      <alignment horizontal="left" vertical="center" indent="1"/>
    </xf>
    <xf numFmtId="0" fontId="85" fillId="0" borderId="121" xfId="1" applyFont="1" applyBorder="1" applyAlignment="1">
      <alignment horizontal="left" vertical="center" indent="3"/>
    </xf>
    <xf numFmtId="2" fontId="83" fillId="3" borderId="29" xfId="1" applyNumberFormat="1" applyFont="1" applyFill="1" applyBorder="1" applyAlignment="1">
      <alignment horizontal="center" vertical="top"/>
    </xf>
    <xf numFmtId="0" fontId="85" fillId="3" borderId="29" xfId="1" applyFont="1" applyFill="1" applyBorder="1" applyAlignment="1">
      <alignment horizontal="left" vertical="top" wrapText="1"/>
    </xf>
    <xf numFmtId="2" fontId="85" fillId="0" borderId="49" xfId="1" applyNumberFormat="1" applyFont="1" applyBorder="1" applyAlignment="1">
      <alignment horizontal="left" vertical="top" wrapText="1"/>
    </xf>
    <xf numFmtId="0" fontId="85" fillId="3" borderId="11" xfId="1" applyFont="1" applyFill="1" applyBorder="1" applyAlignment="1">
      <alignment horizontal="left" vertical="top" wrapText="1"/>
    </xf>
    <xf numFmtId="0" fontId="85" fillId="0" borderId="55" xfId="1" applyFont="1" applyBorder="1" applyAlignment="1">
      <alignment horizontal="center" vertical="top" wrapText="1"/>
    </xf>
    <xf numFmtId="2" fontId="83" fillId="3" borderId="5" xfId="1" applyNumberFormat="1" applyFont="1" applyFill="1" applyBorder="1" applyAlignment="1">
      <alignment horizontal="center" vertical="top" wrapText="1"/>
    </xf>
    <xf numFmtId="0" fontId="83" fillId="3" borderId="3" xfId="1" applyFont="1" applyFill="1" applyBorder="1" applyAlignment="1">
      <alignment horizontal="center" vertical="top" wrapText="1"/>
    </xf>
    <xf numFmtId="0" fontId="85" fillId="0" borderId="31" xfId="1" applyFont="1" applyBorder="1" applyAlignment="1">
      <alignment horizontal="center" vertical="top" wrapText="1"/>
    </xf>
    <xf numFmtId="0" fontId="83" fillId="0" borderId="31" xfId="1" applyFont="1" applyBorder="1" applyAlignment="1">
      <alignment horizontal="center" vertical="top" wrapText="1"/>
    </xf>
    <xf numFmtId="0" fontId="85" fillId="0" borderId="121" xfId="1" quotePrefix="1" applyFont="1" applyBorder="1" applyAlignment="1">
      <alignment horizontal="left" vertical="center" indent="2"/>
    </xf>
    <xf numFmtId="0" fontId="85" fillId="0" borderId="122" xfId="1" applyFont="1" applyBorder="1" applyAlignment="1">
      <alignment horizontal="left" vertical="center" wrapText="1" indent="2"/>
    </xf>
    <xf numFmtId="0" fontId="85" fillId="0" borderId="123" xfId="1" applyFont="1" applyBorder="1" applyAlignment="1">
      <alignment horizontal="left" vertical="center" wrapText="1" indent="1"/>
    </xf>
    <xf numFmtId="2" fontId="83" fillId="3" borderId="29" xfId="1" applyNumberFormat="1" applyFont="1" applyFill="1" applyBorder="1" applyAlignment="1">
      <alignment horizontal="center" vertical="top" wrapText="1"/>
    </xf>
    <xf numFmtId="0" fontId="83" fillId="0" borderId="49" xfId="1" applyFont="1" applyBorder="1" applyAlignment="1">
      <alignment horizontal="center" vertical="top" wrapText="1"/>
    </xf>
    <xf numFmtId="0" fontId="71" fillId="0" borderId="0" xfId="1" applyFont="1" applyAlignment="1">
      <alignment horizontal="left" vertical="top"/>
    </xf>
    <xf numFmtId="0" fontId="70" fillId="0" borderId="0" xfId="1" applyFont="1" applyAlignment="1">
      <alignment horizontal="left" vertical="top"/>
    </xf>
    <xf numFmtId="0" fontId="71" fillId="0" borderId="0" xfId="1" quotePrefix="1" applyFont="1" applyAlignment="1">
      <alignment horizontal="left" vertical="top" wrapText="1"/>
    </xf>
    <xf numFmtId="0" fontId="70" fillId="0" borderId="0" xfId="1" applyFont="1" applyAlignment="1">
      <alignment horizontal="left" vertical="top" indent="2"/>
    </xf>
    <xf numFmtId="0" fontId="71" fillId="0" borderId="0" xfId="1" applyFont="1"/>
    <xf numFmtId="0" fontId="71" fillId="0" borderId="0" xfId="1" applyFont="1" applyAlignment="1">
      <alignment vertical="top"/>
    </xf>
    <xf numFmtId="0" fontId="71" fillId="0" borderId="21" xfId="1" applyFont="1" applyBorder="1" applyAlignment="1">
      <alignment vertical="top"/>
    </xf>
    <xf numFmtId="0" fontId="71" fillId="0" borderId="30" xfId="1" applyFont="1" applyBorder="1" applyAlignment="1">
      <alignment horizontal="center" vertical="top"/>
    </xf>
    <xf numFmtId="0" fontId="70" fillId="0" borderId="2" xfId="1" applyFont="1" applyBorder="1" applyAlignment="1">
      <alignment wrapText="1"/>
    </xf>
    <xf numFmtId="0" fontId="71" fillId="0" borderId="30" xfId="1" applyFont="1" applyBorder="1" applyAlignment="1">
      <alignment horizontal="right"/>
    </xf>
    <xf numFmtId="0" fontId="71" fillId="0" borderId="18" xfId="1" applyFont="1" applyBorder="1" applyAlignment="1">
      <alignment horizontal="right"/>
    </xf>
    <xf numFmtId="165" fontId="71" fillId="0" borderId="2" xfId="1" applyNumberFormat="1" applyFont="1" applyBorder="1" applyAlignment="1">
      <alignment horizontal="center" vertical="center"/>
    </xf>
    <xf numFmtId="0" fontId="70" fillId="0" borderId="0" xfId="1" applyFont="1" applyAlignment="1">
      <alignment horizontal="left" vertical="center"/>
    </xf>
    <xf numFmtId="0" fontId="79" fillId="0" borderId="0" xfId="1" applyFont="1" applyAlignment="1">
      <alignment vertical="top" wrapText="1"/>
    </xf>
    <xf numFmtId="0" fontId="71" fillId="0" borderId="30" xfId="1" applyFont="1" applyBorder="1"/>
    <xf numFmtId="0" fontId="70" fillId="0" borderId="18" xfId="1" applyFont="1" applyBorder="1"/>
    <xf numFmtId="0" fontId="70" fillId="0" borderId="2" xfId="1" applyFont="1" applyBorder="1"/>
    <xf numFmtId="0" fontId="71" fillId="0" borderId="18" xfId="1" applyFont="1" applyBorder="1"/>
    <xf numFmtId="0" fontId="71" fillId="0" borderId="36" xfId="1" applyFont="1" applyBorder="1" applyAlignment="1">
      <alignment vertical="top"/>
    </xf>
    <xf numFmtId="0" fontId="70" fillId="0" borderId="36" xfId="1" applyFont="1" applyBorder="1" applyAlignment="1">
      <alignment vertical="top"/>
    </xf>
    <xf numFmtId="0" fontId="71" fillId="0" borderId="36" xfId="1" applyFont="1" applyBorder="1"/>
    <xf numFmtId="0" fontId="70" fillId="8" borderId="0" xfId="1" applyFont="1" applyFill="1"/>
    <xf numFmtId="0" fontId="70" fillId="8" borderId="0" xfId="1" applyFont="1" applyFill="1" applyAlignment="1">
      <alignment horizontal="left" indent="2"/>
    </xf>
    <xf numFmtId="0" fontId="70" fillId="8" borderId="0" xfId="1" applyFont="1" applyFill="1" applyAlignment="1">
      <alignment horizontal="left"/>
    </xf>
    <xf numFmtId="0" fontId="70" fillId="0" borderId="0" xfId="1" applyFont="1" applyAlignment="1">
      <alignment horizontal="right"/>
    </xf>
    <xf numFmtId="0" fontId="79" fillId="8" borderId="0" xfId="1" applyFont="1" applyFill="1"/>
    <xf numFmtId="0" fontId="79" fillId="8" borderId="0" xfId="1" applyFont="1" applyFill="1" applyAlignment="1">
      <alignment horizontal="left" indent="1"/>
    </xf>
    <xf numFmtId="0" fontId="13" fillId="0" borderId="0" xfId="0" applyFont="1" applyAlignment="1">
      <alignment horizontal="center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1" fillId="7" borderId="0" xfId="3" applyFont="1" applyFill="1" applyProtection="1">
      <protection locked="0"/>
    </xf>
    <xf numFmtId="0" fontId="1" fillId="0" borderId="21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0" fontId="1" fillId="7" borderId="0" xfId="3" applyFont="1" applyFill="1" applyAlignment="1" applyProtection="1">
      <alignment vertical="center"/>
      <protection locked="0"/>
    </xf>
    <xf numFmtId="0" fontId="4" fillId="0" borderId="16" xfId="0" applyFont="1" applyBorder="1" applyAlignment="1">
      <alignment horizontal="left" vertical="center" wrapText="1" indent="1"/>
    </xf>
    <xf numFmtId="164" fontId="1" fillId="0" borderId="0" xfId="8" applyNumberFormat="1" applyFont="1" applyAlignment="1" applyProtection="1">
      <alignment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/>
    </xf>
    <xf numFmtId="3" fontId="5" fillId="0" borderId="0" xfId="0" applyNumberFormat="1" applyFont="1" applyAlignment="1" applyProtection="1">
      <alignment vertical="center"/>
      <protection locked="0"/>
    </xf>
    <xf numFmtId="0" fontId="18" fillId="0" borderId="108" xfId="0" applyFont="1" applyBorder="1" applyProtection="1">
      <protection locked="0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13" xfId="0" applyFont="1" applyBorder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9" fillId="0" borderId="0" xfId="0" applyFont="1"/>
    <xf numFmtId="0" fontId="4" fillId="0" borderId="1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7" applyFont="1" applyAlignment="1" applyProtection="1">
      <alignment horizontal="left"/>
      <protection locked="0"/>
    </xf>
    <xf numFmtId="0" fontId="7" fillId="0" borderId="0" xfId="7" applyFont="1" applyProtection="1">
      <protection locked="0"/>
    </xf>
    <xf numFmtId="0" fontId="9" fillId="0" borderId="0" xfId="7" applyFont="1" applyProtection="1">
      <protection locked="0"/>
    </xf>
    <xf numFmtId="0" fontId="7" fillId="0" borderId="10" xfId="7" applyFont="1" applyBorder="1" applyAlignment="1">
      <alignment horizontal="left"/>
    </xf>
    <xf numFmtId="0" fontId="7" fillId="0" borderId="9" xfId="7" applyFont="1" applyBorder="1" applyAlignment="1">
      <alignment horizontal="left"/>
    </xf>
    <xf numFmtId="0" fontId="9" fillId="0" borderId="9" xfId="7" applyFont="1" applyBorder="1"/>
    <xf numFmtId="0" fontId="4" fillId="0" borderId="51" xfId="7" applyFont="1" applyBorder="1" applyAlignment="1">
      <alignment vertical="center"/>
    </xf>
    <xf numFmtId="0" fontId="7" fillId="0" borderId="7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9" fillId="0" borderId="0" xfId="7" applyFont="1"/>
    <xf numFmtId="0" fontId="5" fillId="0" borderId="21" xfId="2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7" fillId="0" borderId="0" xfId="7" applyFont="1" applyAlignment="1">
      <alignment horizontal="left"/>
    </xf>
    <xf numFmtId="0" fontId="4" fillId="0" borderId="18" xfId="7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7" fillId="0" borderId="0" xfId="7" applyFont="1" applyAlignment="1" applyProtection="1">
      <alignment horizontal="left" vertical="center"/>
      <protection locked="0"/>
    </xf>
    <xf numFmtId="0" fontId="9" fillId="0" borderId="0" xfId="7" applyFont="1" applyAlignment="1">
      <alignment vertical="center"/>
    </xf>
    <xf numFmtId="0" fontId="7" fillId="0" borderId="0" xfId="7" applyFont="1" applyAlignment="1">
      <alignment horizontal="left" vertical="center"/>
    </xf>
    <xf numFmtId="0" fontId="7" fillId="0" borderId="22" xfId="7" applyFont="1" applyBorder="1" applyAlignment="1">
      <alignment vertical="center"/>
    </xf>
    <xf numFmtId="0" fontId="7" fillId="0" borderId="25" xfId="7" applyFont="1" applyBorder="1" applyAlignment="1">
      <alignment horizontal="center"/>
    </xf>
    <xf numFmtId="0" fontId="7" fillId="0" borderId="0" xfId="7" applyFont="1" applyAlignment="1">
      <alignment horizontal="centerContinuous"/>
    </xf>
    <xf numFmtId="0" fontId="9" fillId="0" borderId="21" xfId="7" applyFont="1" applyBorder="1"/>
    <xf numFmtId="0" fontId="9" fillId="0" borderId="0" xfId="7" applyFont="1" applyAlignment="1">
      <alignment horizontal="left"/>
    </xf>
    <xf numFmtId="0" fontId="9" fillId="0" borderId="22" xfId="7" applyFont="1" applyBorder="1"/>
    <xf numFmtId="0" fontId="7" fillId="0" borderId="27" xfId="7" applyFont="1" applyBorder="1" applyAlignment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7" fillId="0" borderId="16" xfId="7" applyFont="1" applyBorder="1" applyAlignment="1">
      <alignment horizontal="center" vertical="center"/>
    </xf>
    <xf numFmtId="0" fontId="7" fillId="0" borderId="3" xfId="7" applyFont="1" applyBorder="1" applyAlignment="1" applyProtection="1">
      <alignment horizontal="center"/>
      <protection locked="0"/>
    </xf>
    <xf numFmtId="0" fontId="9" fillId="0" borderId="3" xfId="7" applyFont="1" applyBorder="1" applyAlignment="1">
      <alignment horizontal="left" vertical="center"/>
    </xf>
    <xf numFmtId="0" fontId="7" fillId="0" borderId="12" xfId="7" applyFont="1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0" fontId="9" fillId="0" borderId="0" xfId="7" applyFont="1" applyAlignment="1" applyProtection="1">
      <alignment vertical="center"/>
      <protection locked="0"/>
    </xf>
    <xf numFmtId="3" fontId="32" fillId="0" borderId="14" xfId="7" applyNumberFormat="1" applyFont="1" applyBorder="1" applyAlignment="1" applyProtection="1">
      <alignment vertical="center"/>
      <protection locked="0"/>
    </xf>
    <xf numFmtId="3" fontId="32" fillId="0" borderId="21" xfId="7" applyNumberFormat="1" applyFont="1" applyBorder="1" applyAlignment="1" applyProtection="1">
      <alignment vertical="center"/>
      <protection locked="0"/>
    </xf>
    <xf numFmtId="3" fontId="32" fillId="0" borderId="19" xfId="7" applyNumberFormat="1" applyFont="1" applyBorder="1" applyAlignment="1" applyProtection="1">
      <alignment vertical="center"/>
      <protection locked="0"/>
    </xf>
    <xf numFmtId="3" fontId="32" fillId="0" borderId="32" xfId="7" applyNumberFormat="1" applyFont="1" applyBorder="1" applyAlignment="1" applyProtection="1">
      <alignment vertical="center"/>
      <protection locked="0"/>
    </xf>
    <xf numFmtId="3" fontId="32" fillId="0" borderId="12" xfId="7" applyNumberFormat="1" applyFont="1" applyBorder="1" applyAlignment="1" applyProtection="1">
      <alignment vertical="center"/>
      <protection locked="0"/>
    </xf>
    <xf numFmtId="3" fontId="32" fillId="0" borderId="30" xfId="7" applyNumberFormat="1" applyFont="1" applyBorder="1" applyAlignment="1" applyProtection="1">
      <alignment vertical="center"/>
      <protection locked="0"/>
    </xf>
    <xf numFmtId="3" fontId="32" fillId="0" borderId="18" xfId="7" applyNumberFormat="1" applyFont="1" applyBorder="1" applyAlignment="1" applyProtection="1">
      <alignment vertical="center"/>
      <protection locked="0"/>
    </xf>
    <xf numFmtId="3" fontId="32" fillId="0" borderId="31" xfId="7" applyNumberFormat="1" applyFont="1" applyBorder="1" applyAlignment="1" applyProtection="1">
      <alignment vertical="center"/>
      <protection locked="0"/>
    </xf>
    <xf numFmtId="0" fontId="18" fillId="0" borderId="16" xfId="2" applyFont="1" applyBorder="1" applyAlignment="1">
      <alignment horizontal="left" vertical="center" wrapText="1"/>
    </xf>
    <xf numFmtId="0" fontId="7" fillId="0" borderId="0" xfId="7" applyFont="1" applyAlignment="1" applyProtection="1">
      <alignment vertical="center"/>
      <protection locked="0"/>
    </xf>
    <xf numFmtId="0" fontId="9" fillId="0" borderId="24" xfId="2" applyFont="1" applyBorder="1" applyAlignment="1">
      <alignment horizontal="left" vertical="center" indent="3"/>
    </xf>
    <xf numFmtId="0" fontId="9" fillId="0" borderId="14" xfId="2" applyFont="1" applyBorder="1" applyAlignment="1">
      <alignment horizontal="left" vertical="center" wrapText="1" indent="3"/>
    </xf>
    <xf numFmtId="3" fontId="32" fillId="0" borderId="20" xfId="7" applyNumberFormat="1" applyFont="1" applyBorder="1" applyAlignment="1" applyProtection="1">
      <alignment vertical="center"/>
      <protection locked="0"/>
    </xf>
    <xf numFmtId="3" fontId="32" fillId="0" borderId="33" xfId="7" applyNumberFormat="1" applyFont="1" applyBorder="1" applyAlignment="1" applyProtection="1">
      <alignment vertical="center"/>
      <protection locked="0"/>
    </xf>
    <xf numFmtId="3" fontId="32" fillId="0" borderId="49" xfId="7" applyNumberFormat="1" applyFont="1" applyBorder="1" applyAlignment="1" applyProtection="1">
      <alignment vertical="center"/>
      <protection locked="0"/>
    </xf>
    <xf numFmtId="0" fontId="9" fillId="4" borderId="0" xfId="7" applyFont="1" applyFill="1"/>
    <xf numFmtId="0" fontId="9" fillId="4" borderId="0" xfId="7" applyFont="1" applyFill="1" applyProtection="1">
      <protection locked="0"/>
    </xf>
    <xf numFmtId="0" fontId="5" fillId="0" borderId="31" xfId="0" applyFont="1" applyBorder="1" applyAlignment="1">
      <alignment horizontal="left" vertical="center" indent="3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9" fillId="0" borderId="9" xfId="0" applyFont="1" applyBorder="1"/>
    <xf numFmtId="0" fontId="9" fillId="0" borderId="59" xfId="0" applyFont="1" applyBorder="1"/>
    <xf numFmtId="0" fontId="7" fillId="0" borderId="7" xfId="0" applyFont="1" applyBorder="1" applyAlignment="1">
      <alignment horizontal="center"/>
    </xf>
    <xf numFmtId="0" fontId="9" fillId="0" borderId="22" xfId="0" applyFont="1" applyBorder="1"/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Continuous"/>
    </xf>
    <xf numFmtId="0" fontId="9" fillId="0" borderId="39" xfId="0" applyFont="1" applyBorder="1"/>
    <xf numFmtId="0" fontId="41" fillId="0" borderId="14" xfId="0" applyFont="1" applyBorder="1"/>
    <xf numFmtId="49" fontId="18" fillId="0" borderId="5" xfId="0" applyNumberFormat="1" applyFont="1" applyBorder="1" applyAlignment="1">
      <alignment horizontal="left" vertical="center" wrapText="1"/>
    </xf>
    <xf numFmtId="0" fontId="18" fillId="0" borderId="102" xfId="0" applyFont="1" applyBorder="1" applyAlignment="1">
      <alignment horizontal="left" vertical="center" wrapText="1" indent="1"/>
    </xf>
    <xf numFmtId="0" fontId="18" fillId="0" borderId="62" xfId="0" applyFont="1" applyBorder="1" applyAlignment="1">
      <alignment horizontal="left" vertical="center" wrapText="1" indent="2"/>
    </xf>
    <xf numFmtId="0" fontId="18" fillId="0" borderId="3" xfId="0" applyFont="1" applyBorder="1" applyAlignment="1">
      <alignment horizontal="left" vertical="center" wrapText="1" indent="3"/>
    </xf>
    <xf numFmtId="0" fontId="18" fillId="0" borderId="2" xfId="0" applyFont="1" applyBorder="1" applyAlignment="1">
      <alignment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2" xfId="0" quotePrefix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55" fillId="0" borderId="32" xfId="0" quotePrefix="1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 indent="1"/>
    </xf>
    <xf numFmtId="0" fontId="18" fillId="0" borderId="3" xfId="0" quotePrefix="1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wrapText="1" indent="1"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9" borderId="7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4" xfId="0" applyFont="1" applyBorder="1" applyAlignment="1">
      <alignment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indent="2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3" borderId="1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" fillId="0" borderId="0" xfId="3" applyFont="1" applyAlignment="1" applyProtection="1">
      <alignment horizontal="center" wrapText="1"/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0" fillId="0" borderId="21" xfId="3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65" fillId="0" borderId="0" xfId="0" applyFont="1" applyAlignment="1">
      <alignment horizontal="left" wrapText="1"/>
    </xf>
    <xf numFmtId="0" fontId="18" fillId="0" borderId="2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18" fillId="0" borderId="101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24" xfId="0" quotePrefix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31" fillId="0" borderId="21" xfId="0" applyFont="1" applyBorder="1" applyAlignment="1">
      <alignment horizontal="right" vertical="center"/>
    </xf>
    <xf numFmtId="0" fontId="24" fillId="0" borderId="0" xfId="0" quotePrefix="1" applyFont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56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0" xfId="7" applyFont="1" applyAlignment="1" applyProtection="1">
      <alignment horizontal="left" wrapText="1"/>
      <protection locked="0"/>
    </xf>
    <xf numFmtId="0" fontId="36" fillId="0" borderId="23" xfId="7" applyFont="1" applyBorder="1" applyAlignment="1">
      <alignment horizontal="center" vertical="center"/>
    </xf>
    <xf numFmtId="0" fontId="36" fillId="0" borderId="4" xfId="7" applyFont="1" applyBorder="1" applyAlignment="1">
      <alignment horizontal="center" vertical="center"/>
    </xf>
    <xf numFmtId="0" fontId="36" fillId="0" borderId="17" xfId="7" applyFont="1" applyBorder="1" applyAlignment="1">
      <alignment horizontal="center" vertical="center"/>
    </xf>
    <xf numFmtId="0" fontId="36" fillId="0" borderId="56" xfId="7" applyFont="1" applyBorder="1" applyAlignment="1">
      <alignment horizontal="center" vertical="center"/>
    </xf>
    <xf numFmtId="0" fontId="7" fillId="0" borderId="19" xfId="7" applyFont="1" applyBorder="1" applyAlignment="1">
      <alignment horizontal="center" vertical="center"/>
    </xf>
    <xf numFmtId="0" fontId="7" fillId="0" borderId="38" xfId="7" applyFont="1" applyBorder="1" applyAlignment="1">
      <alignment horizontal="center" vertical="center"/>
    </xf>
    <xf numFmtId="0" fontId="7" fillId="0" borderId="21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4" fillId="0" borderId="48" xfId="2" applyFont="1" applyBorder="1" applyAlignment="1" applyProtection="1">
      <alignment horizontal="center" vertical="center"/>
      <protection locked="0"/>
    </xf>
    <xf numFmtId="0" fontId="5" fillId="0" borderId="48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4" fillId="0" borderId="18" xfId="7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5" fillId="0" borderId="0" xfId="7" applyFont="1" applyAlignment="1">
      <alignment horizontal="center" vertical="top"/>
    </xf>
    <xf numFmtId="0" fontId="14" fillId="0" borderId="0" xfId="7" applyFont="1" applyAlignment="1">
      <alignment horizontal="center" vertical="top"/>
    </xf>
    <xf numFmtId="0" fontId="14" fillId="0" borderId="24" xfId="7" applyFont="1" applyBorder="1" applyAlignment="1">
      <alignment horizontal="center" vertical="top"/>
    </xf>
    <xf numFmtId="0" fontId="24" fillId="0" borderId="0" xfId="2" applyFont="1" applyAlignment="1">
      <alignment horizontal="center"/>
    </xf>
    <xf numFmtId="0" fontId="7" fillId="0" borderId="0" xfId="7" applyFont="1" applyAlignment="1">
      <alignment vertical="top"/>
    </xf>
    <xf numFmtId="0" fontId="5" fillId="0" borderId="0" xfId="2" applyFont="1" applyAlignment="1">
      <alignment vertical="top"/>
    </xf>
    <xf numFmtId="0" fontId="5" fillId="0" borderId="22" xfId="2" applyFont="1" applyBorder="1" applyAlignment="1">
      <alignment vertical="top"/>
    </xf>
    <xf numFmtId="0" fontId="4" fillId="0" borderId="18" xfId="7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39" xfId="2" applyFont="1" applyBorder="1" applyAlignment="1" applyProtection="1">
      <alignment horizontal="center" vertical="center"/>
      <protection locked="0"/>
    </xf>
    <xf numFmtId="0" fontId="73" fillId="0" borderId="0" xfId="1" applyFont="1" applyAlignment="1">
      <alignment horizontal="center"/>
    </xf>
    <xf numFmtId="0" fontId="74" fillId="0" borderId="0" xfId="1" applyFont="1" applyAlignment="1">
      <alignment horizontal="center"/>
    </xf>
    <xf numFmtId="0" fontId="75" fillId="0" borderId="0" xfId="1" applyFont="1" applyAlignment="1">
      <alignment horizontal="center"/>
    </xf>
    <xf numFmtId="0" fontId="76" fillId="0" borderId="0" xfId="1" applyFont="1" applyAlignment="1"/>
    <xf numFmtId="0" fontId="79" fillId="0" borderId="23" xfId="1" applyFont="1" applyBorder="1" applyAlignment="1">
      <alignment horizontal="left" vertical="center" wrapText="1"/>
    </xf>
    <xf numFmtId="0" fontId="79" fillId="0" borderId="4" xfId="1" applyFont="1" applyBorder="1" applyAlignment="1">
      <alignment horizontal="left" vertical="center" wrapText="1"/>
    </xf>
    <xf numFmtId="0" fontId="79" fillId="0" borderId="2" xfId="1" applyFont="1" applyBorder="1" applyAlignment="1">
      <alignment horizontal="left" vertical="center" wrapText="1"/>
    </xf>
    <xf numFmtId="0" fontId="79" fillId="0" borderId="0" xfId="1" applyFont="1" applyAlignment="1">
      <alignment horizontal="left" vertical="center" wrapText="1"/>
    </xf>
    <xf numFmtId="0" fontId="80" fillId="0" borderId="111" xfId="1" applyFont="1" applyBorder="1" applyAlignment="1">
      <alignment horizontal="center" vertical="center" wrapText="1"/>
    </xf>
    <xf numFmtId="0" fontId="80" fillId="0" borderId="48" xfId="1" applyFont="1" applyBorder="1" applyAlignment="1">
      <alignment horizontal="center" vertical="center" wrapText="1"/>
    </xf>
    <xf numFmtId="0" fontId="80" fillId="0" borderId="52" xfId="1" applyFont="1" applyBorder="1" applyAlignment="1">
      <alignment horizontal="center" vertical="center" wrapText="1"/>
    </xf>
    <xf numFmtId="0" fontId="80" fillId="0" borderId="10" xfId="1" applyFont="1" applyBorder="1" applyAlignment="1">
      <alignment horizontal="center" vertical="center" wrapText="1"/>
    </xf>
    <xf numFmtId="0" fontId="80" fillId="0" borderId="59" xfId="1" applyFont="1" applyBorder="1" applyAlignment="1">
      <alignment horizontal="center" vertical="center" wrapText="1"/>
    </xf>
    <xf numFmtId="0" fontId="70" fillId="0" borderId="12" xfId="1" applyFont="1" applyBorder="1" applyAlignment="1">
      <alignment horizontal="left" vertical="top"/>
    </xf>
    <xf numFmtId="0" fontId="80" fillId="0" borderId="27" xfId="1" applyFont="1" applyBorder="1" applyAlignment="1">
      <alignment horizontal="center" vertical="center"/>
    </xf>
    <xf numFmtId="0" fontId="80" fillId="0" borderId="29" xfId="1" applyFont="1" applyBorder="1" applyAlignment="1">
      <alignment horizontal="center" vertical="center"/>
    </xf>
    <xf numFmtId="0" fontId="80" fillId="0" borderId="16" xfId="1" applyFont="1" applyBorder="1" applyAlignment="1">
      <alignment horizontal="center" vertical="center"/>
    </xf>
    <xf numFmtId="0" fontId="80" fillId="0" borderId="15" xfId="1" applyFont="1" applyBorder="1" applyAlignment="1">
      <alignment horizontal="center" vertical="center"/>
    </xf>
    <xf numFmtId="0" fontId="71" fillId="0" borderId="12" xfId="1" applyFont="1" applyBorder="1" applyAlignment="1">
      <alignment horizontal="center" vertical="top"/>
    </xf>
    <xf numFmtId="0" fontId="70" fillId="0" borderId="12" xfId="1" applyFont="1" applyBorder="1" applyAlignment="1">
      <alignment horizontal="left"/>
    </xf>
    <xf numFmtId="0" fontId="70" fillId="0" borderId="12" xfId="1" applyFont="1" applyBorder="1" applyAlignment="1">
      <alignment horizontal="left" wrapText="1"/>
    </xf>
    <xf numFmtId="0" fontId="70" fillId="0" borderId="12" xfId="1" applyFont="1" applyBorder="1" applyAlignment="1">
      <alignment horizontal="left" vertical="top" wrapText="1"/>
    </xf>
    <xf numFmtId="0" fontId="37" fillId="0" borderId="24" xfId="0" applyFont="1" applyBorder="1" applyAlignment="1">
      <alignment horizontal="center"/>
    </xf>
    <xf numFmtId="0" fontId="39" fillId="0" borderId="0" xfId="0" quotePrefix="1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60" fillId="0" borderId="0" xfId="0" quotePrefix="1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18" fillId="3" borderId="1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5" fillId="0" borderId="0" xfId="0" quotePrefix="1" applyFont="1" applyAlignment="1">
      <alignment horizontal="left" vertical="top" wrapText="1"/>
    </xf>
    <xf numFmtId="0" fontId="39" fillId="0" borderId="0" xfId="0" quotePrefix="1" applyFont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22" xfId="0" applyFont="1" applyBorder="1" applyAlignment="1"/>
    <xf numFmtId="0" fontId="2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5" fillId="9" borderId="18" xfId="0" applyFont="1" applyFill="1" applyBorder="1" applyAlignment="1">
      <alignment horizontal="left" vertical="center" wrapText="1"/>
    </xf>
    <xf numFmtId="0" fontId="25" fillId="9" borderId="30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39" fillId="0" borderId="22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7" fillId="0" borderId="4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Sheet1" xfId="5" xr:uid="{00000000-0005-0000-0000-000005000000}"/>
    <cellStyle name="Normal_Sheet2" xfId="6" xr:uid="{00000000-0005-0000-0000-000006000000}"/>
    <cellStyle name="Normal_YBFPQNEW" xfId="7" xr:uid="{00000000-0005-0000-0000-000007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topLeftCell="F1" zoomScaleNormal="100" zoomScaleSheetLayoutView="100" workbookViewId="0">
      <selection activeCell="L11" sqref="L11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63" t="s">
        <v>0</v>
      </c>
      <c r="C1" s="555" t="s">
        <v>1</v>
      </c>
      <c r="D1" s="922" t="s">
        <v>0</v>
      </c>
      <c r="E1" s="556" t="s">
        <v>2</v>
      </c>
      <c r="H1" s="14"/>
      <c r="I1" s="14"/>
      <c r="J1" s="97" t="str">
        <f>C1</f>
        <v>Страна:</v>
      </c>
      <c r="K1" s="97" t="str">
        <f>D1</f>
        <v xml:space="preserve"> </v>
      </c>
      <c r="L1" s="14"/>
    </row>
    <row r="2" spans="1:29" ht="17.100000000000001" customHeight="1" x14ac:dyDescent="0.2">
      <c r="A2" s="16"/>
      <c r="B2" s="62" t="s">
        <v>0</v>
      </c>
      <c r="C2" s="562" t="s">
        <v>3</v>
      </c>
      <c r="D2" s="923"/>
      <c r="E2" s="924"/>
      <c r="H2" s="14"/>
      <c r="I2" s="14"/>
      <c r="J2" s="14"/>
      <c r="K2" s="14"/>
      <c r="L2" s="14"/>
    </row>
    <row r="3" spans="1:29" ht="17.100000000000001" customHeight="1" x14ac:dyDescent="0.2">
      <c r="A3" s="16"/>
      <c r="B3" s="62" t="s">
        <v>0</v>
      </c>
      <c r="C3" s="1084" t="s">
        <v>4</v>
      </c>
      <c r="D3" s="1085"/>
      <c r="E3" s="1086"/>
      <c r="H3" s="14"/>
      <c r="I3" s="14"/>
      <c r="J3" s="14"/>
      <c r="K3" s="14"/>
      <c r="L3" s="14"/>
    </row>
    <row r="4" spans="1:29" ht="17.100000000000001" customHeight="1" x14ac:dyDescent="0.2">
      <c r="A4" s="16"/>
      <c r="B4" s="62"/>
      <c r="C4" s="557" t="s">
        <v>5</v>
      </c>
      <c r="D4" s="923"/>
      <c r="E4" s="924"/>
      <c r="H4" s="14"/>
      <c r="I4" s="14"/>
      <c r="J4" s="14"/>
      <c r="K4" s="14"/>
      <c r="L4" s="14"/>
      <c r="T4" s="277" t="s">
        <v>6</v>
      </c>
      <c r="U4" s="277"/>
    </row>
    <row r="5" spans="1:29" ht="17.100000000000001" customHeight="1" x14ac:dyDescent="0.2">
      <c r="A5" s="1074" t="s">
        <v>7</v>
      </c>
      <c r="B5" s="1075"/>
      <c r="C5" s="1087" t="s">
        <v>0</v>
      </c>
      <c r="D5" s="1088"/>
      <c r="E5" s="1089"/>
      <c r="H5" s="14"/>
      <c r="I5" s="14"/>
      <c r="J5" s="14"/>
      <c r="K5" s="14"/>
      <c r="L5" s="14"/>
      <c r="T5" s="277" t="s">
        <v>8</v>
      </c>
      <c r="U5" s="277"/>
    </row>
    <row r="6" spans="1:29" ht="17.100000000000001" customHeight="1" x14ac:dyDescent="0.3">
      <c r="A6" s="1074"/>
      <c r="B6" s="1075"/>
      <c r="C6" s="925"/>
      <c r="D6" s="20"/>
      <c r="E6" s="926"/>
      <c r="H6" s="14"/>
      <c r="I6" s="14"/>
      <c r="J6" s="14"/>
      <c r="K6" s="14"/>
      <c r="L6" s="14"/>
      <c r="Q6" s="262" t="s">
        <v>9</v>
      </c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27"/>
      <c r="AC6" s="927"/>
    </row>
    <row r="7" spans="1:29" ht="16.5" customHeight="1" x14ac:dyDescent="0.2">
      <c r="A7" s="1076" t="s">
        <v>10</v>
      </c>
      <c r="B7" s="1077"/>
      <c r="C7" s="557" t="s">
        <v>11</v>
      </c>
      <c r="D7" s="928"/>
      <c r="E7" s="558" t="s">
        <v>12</v>
      </c>
      <c r="H7" s="14"/>
      <c r="I7" s="1090" t="s">
        <v>13</v>
      </c>
      <c r="J7" s="14"/>
      <c r="K7" s="1083" t="s">
        <v>14</v>
      </c>
      <c r="L7" s="1083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927"/>
      <c r="AC7" s="927"/>
    </row>
    <row r="8" spans="1:29" ht="19.5" customHeight="1" x14ac:dyDescent="0.2">
      <c r="A8" s="1076" t="s">
        <v>15</v>
      </c>
      <c r="B8" s="1077"/>
      <c r="C8" s="1078" t="s">
        <v>16</v>
      </c>
      <c r="D8" s="1079"/>
      <c r="E8" s="924"/>
      <c r="H8" s="14"/>
      <c r="I8" s="1090"/>
      <c r="J8" s="14"/>
      <c r="K8" s="1083"/>
      <c r="L8" s="1083"/>
      <c r="Q8" s="927" t="s">
        <v>17</v>
      </c>
      <c r="R8" s="927"/>
      <c r="S8" s="927"/>
      <c r="T8" s="927"/>
      <c r="U8" s="927"/>
      <c r="V8" s="927"/>
      <c r="W8" s="1080"/>
      <c r="X8" s="1080"/>
      <c r="Y8" s="1080"/>
      <c r="Z8" s="927"/>
      <c r="AA8" s="927"/>
      <c r="AB8" s="927"/>
      <c r="AC8" s="927"/>
    </row>
    <row r="9" spans="1:29" ht="9" customHeight="1" x14ac:dyDescent="0.2">
      <c r="A9" s="60"/>
      <c r="B9" s="40"/>
      <c r="C9" s="20"/>
      <c r="D9" s="43">
        <v>51</v>
      </c>
      <c r="E9" s="44">
        <v>51</v>
      </c>
      <c r="H9" s="99" t="s">
        <v>0</v>
      </c>
      <c r="I9" s="100"/>
      <c r="J9" s="98" t="s">
        <v>0</v>
      </c>
      <c r="K9" s="98"/>
      <c r="L9" s="98"/>
      <c r="Q9" s="927"/>
      <c r="R9" s="927"/>
      <c r="S9" s="927"/>
      <c r="T9" s="927"/>
      <c r="U9" s="927"/>
      <c r="V9" s="929"/>
      <c r="W9" s="1080"/>
      <c r="X9" s="1080"/>
      <c r="Y9" s="1080"/>
      <c r="Z9" s="927"/>
      <c r="AA9" s="927"/>
      <c r="AB9" s="927"/>
      <c r="AC9" s="927"/>
    </row>
    <row r="10" spans="1:29" ht="12.75" customHeight="1" x14ac:dyDescent="0.2">
      <c r="A10" s="17" t="s">
        <v>18</v>
      </c>
      <c r="B10" s="61" t="s">
        <v>19</v>
      </c>
      <c r="C10" s="1072" t="s">
        <v>20</v>
      </c>
      <c r="D10" s="385">
        <v>2019</v>
      </c>
      <c r="E10" s="22">
        <f>D10+1</f>
        <v>2020</v>
      </c>
      <c r="H10" s="92" t="s">
        <v>18</v>
      </c>
      <c r="I10" s="61" t="str">
        <f>B10</f>
        <v>Товар</v>
      </c>
      <c r="J10" s="92" t="str">
        <f>C10</f>
        <v>Единица</v>
      </c>
      <c r="K10" s="655">
        <f>D10</f>
        <v>2019</v>
      </c>
      <c r="L10" s="656">
        <f>E10</f>
        <v>2020</v>
      </c>
      <c r="Q10" s="927"/>
      <c r="R10" s="927"/>
      <c r="S10" s="930">
        <f>D10</f>
        <v>2019</v>
      </c>
      <c r="T10" s="930">
        <f>E10</f>
        <v>2020</v>
      </c>
      <c r="U10" s="930" t="s">
        <v>21</v>
      </c>
      <c r="V10" s="929"/>
      <c r="W10" s="6" t="s">
        <v>22</v>
      </c>
      <c r="X10" s="931"/>
      <c r="Y10" s="931"/>
      <c r="Z10" s="927"/>
      <c r="AB10" s="927"/>
      <c r="AC10" s="927"/>
    </row>
    <row r="11" spans="1:29" ht="12.75" customHeight="1" x14ac:dyDescent="0.2">
      <c r="A11" s="3" t="s">
        <v>23</v>
      </c>
      <c r="B11" s="1"/>
      <c r="C11" s="1073"/>
      <c r="D11" s="2" t="s">
        <v>24</v>
      </c>
      <c r="E11" s="4" t="s">
        <v>24</v>
      </c>
      <c r="H11" s="93" t="s">
        <v>23</v>
      </c>
      <c r="I11" s="101"/>
      <c r="J11" s="102"/>
      <c r="K11" s="61" t="str">
        <f>D11</f>
        <v>Объем</v>
      </c>
      <c r="L11" s="657" t="str">
        <f>E11</f>
        <v>Объем</v>
      </c>
      <c r="Q11" s="1081" t="s">
        <v>25</v>
      </c>
      <c r="R11" s="402" t="s">
        <v>26</v>
      </c>
      <c r="S11" s="403" t="str">
        <f>IF(ISNUMBER(D17+'СВ2 | Первич. | Торговля'!D15-'СВ2 | Первич. | Торговля'!H15-D27),D17+'СВ2 | Первич. | Торговля'!D15-'СВ2 | Первич. | Торговля'!H15-D27,"Missing data")</f>
        <v>Missing data</v>
      </c>
      <c r="T11" s="403" t="str">
        <f>IF(ISNUMBER(E17+'СВ2 | Первич. | Торговля'!F15-'СВ2 | Первич. | Торговля'!J15-E27),E17+'СВ2 | Первич. | Торговля'!F15-'СВ2 | Первич. | Торговля'!J15-E27,"Missing data")</f>
        <v>Missing data</v>
      </c>
      <c r="U11" s="404" t="str">
        <f>IF(ISNUMBER(T11/S11-1),T11/S11-1,"missing data")</f>
        <v>missing data</v>
      </c>
      <c r="V11" s="263"/>
      <c r="W11" s="927" t="s">
        <v>27</v>
      </c>
      <c r="X11" s="931"/>
      <c r="Y11" s="931"/>
      <c r="Z11" s="927"/>
      <c r="AB11" s="927"/>
      <c r="AC11" s="927"/>
    </row>
    <row r="12" spans="1:29" s="18" customFormat="1" ht="12.75" customHeight="1" x14ac:dyDescent="0.2">
      <c r="A12" s="1070" t="s">
        <v>28</v>
      </c>
      <c r="B12" s="1068"/>
      <c r="C12" s="1068"/>
      <c r="D12" s="1068"/>
      <c r="E12" s="1071"/>
      <c r="H12" s="116"/>
      <c r="I12" s="1067" t="str">
        <f>A12</f>
        <v>ВЫВОЗКИ КРУГЛОГО ЛЕСА (НЕОБРАБОТАННЫХ ЛЕСОМАТЕРИАЛОВ)</v>
      </c>
      <c r="J12" s="1068"/>
      <c r="K12" s="1068"/>
      <c r="L12" s="1069"/>
      <c r="Q12" s="1082"/>
      <c r="R12" s="932" t="s">
        <v>29</v>
      </c>
      <c r="S12" s="933">
        <f>IF(ISNUMBER(D52-D53*X28),(D52-D53)*X28,"missing data")</f>
        <v>0</v>
      </c>
      <c r="T12" s="933">
        <f>IF(ISNUMBER(E52-E53*X28),(E52-E53)*X28,"missing data")</f>
        <v>0</v>
      </c>
      <c r="U12" s="410" t="str">
        <f t="shared" ref="U12:U23" si="0">IF(ISNUMBER(T12/S12-1),T12/S12-1,"missing data")</f>
        <v>missing data</v>
      </c>
      <c r="V12" s="272"/>
      <c r="W12" s="927" t="s">
        <v>30</v>
      </c>
      <c r="Y12" s="265"/>
      <c r="Z12" s="265"/>
      <c r="AB12" s="265"/>
      <c r="AC12" s="265"/>
    </row>
    <row r="13" spans="1:29" s="18" customFormat="1" ht="12.75" customHeight="1" x14ac:dyDescent="0.2">
      <c r="A13" s="300">
        <v>1</v>
      </c>
      <c r="B13" s="293" t="s">
        <v>31</v>
      </c>
      <c r="C13" s="294" t="s">
        <v>32</v>
      </c>
      <c r="D13" s="297">
        <v>0.78100000000000003</v>
      </c>
      <c r="E13" s="302">
        <v>5.1999999999999998E-2</v>
      </c>
      <c r="H13" s="53">
        <f>A13</f>
        <v>1</v>
      </c>
      <c r="I13" s="47" t="str">
        <f>B13</f>
        <v>КРУГЛЫЙ ЛЕС (НЕОБРАБОТАННЫЕ ЛЕСОМАТЕРИАЛЫ)</v>
      </c>
      <c r="J13" s="559" t="s">
        <v>32</v>
      </c>
      <c r="K13" s="103">
        <f>D13-(D14+D17)</f>
        <v>0</v>
      </c>
      <c r="L13" s="104">
        <f>E13-(E14+E17)</f>
        <v>0</v>
      </c>
      <c r="Q13" s="399" t="s">
        <v>33</v>
      </c>
      <c r="R13" s="406" t="s">
        <v>34</v>
      </c>
      <c r="S13" s="407">
        <f>IF(ISNUMBER(D36*X29),D36*X29,"missing data")</f>
        <v>0</v>
      </c>
      <c r="T13" s="407">
        <f>IF(ISNUMBER(E36*X29),E36*X29,"missing data")</f>
        <v>0</v>
      </c>
      <c r="U13" s="404" t="str">
        <f t="shared" si="0"/>
        <v>missing data</v>
      </c>
      <c r="V13" s="934"/>
      <c r="W13" s="274">
        <v>2.4</v>
      </c>
      <c r="X13" s="265"/>
      <c r="Y13" s="265"/>
      <c r="Z13" s="265"/>
      <c r="AB13" s="265"/>
      <c r="AC13" s="265"/>
    </row>
    <row r="14" spans="1:29" s="12" customFormat="1" ht="25.5" x14ac:dyDescent="0.2">
      <c r="A14" s="96">
        <v>1.1000000000000001</v>
      </c>
      <c r="B14" s="629" t="s">
        <v>35</v>
      </c>
      <c r="C14" s="75" t="s">
        <v>32</v>
      </c>
      <c r="D14" s="148"/>
      <c r="E14" s="149"/>
      <c r="H14" s="47">
        <f t="shared" ref="H14:H78" si="1">A14</f>
        <v>1.1000000000000001</v>
      </c>
      <c r="I14" s="935" t="str">
        <f t="shared" ref="I14:I77" si="2">B14</f>
        <v>ТОПЛИВНАЯ ДРЕВЕСИНА (ВКЛЮЧАЯ ДРЕВЕСИНУ ДЛЯ ПРОИЗВОДСТВА ДРЕВЕСНОГО УГЛЯ)</v>
      </c>
      <c r="J14" s="75" t="s">
        <v>32</v>
      </c>
      <c r="K14" s="105">
        <f>D14-(D15+D16)</f>
        <v>0</v>
      </c>
      <c r="L14" s="106">
        <f>E14-(E15+E16)</f>
        <v>0</v>
      </c>
      <c r="Q14" s="400"/>
      <c r="R14" s="402" t="s">
        <v>36</v>
      </c>
      <c r="S14" s="403">
        <f>IF(ISNUMBER(D39),D39,"Missing data")</f>
        <v>0.29199999999999998</v>
      </c>
      <c r="T14" s="403">
        <f>IF(ISNUMBER(E39),E39,"Missing data")</f>
        <v>0.10100000000000001</v>
      </c>
      <c r="U14" s="404">
        <f t="shared" si="0"/>
        <v>-0.65410958904109584</v>
      </c>
      <c r="V14" s="405"/>
      <c r="W14" s="274">
        <v>1</v>
      </c>
      <c r="X14" s="265"/>
      <c r="Z14" s="414"/>
      <c r="AB14" s="414"/>
      <c r="AC14" s="414"/>
    </row>
    <row r="15" spans="1:29" s="12" customFormat="1" ht="14.25" x14ac:dyDescent="0.2">
      <c r="A15" s="96" t="s">
        <v>37</v>
      </c>
      <c r="B15" s="55" t="s">
        <v>38</v>
      </c>
      <c r="C15" s="75" t="s">
        <v>32</v>
      </c>
      <c r="D15" s="148"/>
      <c r="E15" s="149"/>
      <c r="H15" s="47" t="str">
        <f t="shared" si="1"/>
        <v>1.1.C</v>
      </c>
      <c r="I15" s="50" t="str">
        <f t="shared" si="2"/>
        <v>Хвойные породы</v>
      </c>
      <c r="J15" s="75" t="s">
        <v>32</v>
      </c>
      <c r="K15" s="107"/>
      <c r="L15" s="108"/>
      <c r="Q15" s="400"/>
      <c r="R15" s="402" t="s">
        <v>39</v>
      </c>
      <c r="S15" s="403" t="str">
        <f>IF(ISNUMBER(D43),D43,"Missing data")</f>
        <v>Missing data</v>
      </c>
      <c r="T15" s="403" t="str">
        <f>IF(ISNUMBER(E43),E43,"Missing data")</f>
        <v>Missing data</v>
      </c>
      <c r="U15" s="404" t="str">
        <f t="shared" si="0"/>
        <v>missing data</v>
      </c>
      <c r="V15" s="405"/>
      <c r="W15" s="274">
        <v>1</v>
      </c>
      <c r="Z15" s="414"/>
      <c r="AB15" s="414"/>
      <c r="AC15" s="414"/>
    </row>
    <row r="16" spans="1:29" s="12" customFormat="1" ht="14.25" x14ac:dyDescent="0.2">
      <c r="A16" s="96" t="s">
        <v>40</v>
      </c>
      <c r="B16" s="55" t="s">
        <v>41</v>
      </c>
      <c r="C16" s="75" t="s">
        <v>32</v>
      </c>
      <c r="D16" s="148"/>
      <c r="E16" s="149"/>
      <c r="H16" s="47" t="str">
        <f t="shared" si="1"/>
        <v>1.1.NC</v>
      </c>
      <c r="I16" s="50" t="str">
        <f t="shared" si="2"/>
        <v>Лиственные породы</v>
      </c>
      <c r="J16" s="75" t="s">
        <v>32</v>
      </c>
      <c r="K16" s="109"/>
      <c r="L16" s="110"/>
      <c r="Q16" s="400"/>
      <c r="R16" s="402" t="s">
        <v>42</v>
      </c>
      <c r="S16" s="403" t="str">
        <f>IF(ISNUMBER(D48),D48,"Missing data")</f>
        <v>Missing data</v>
      </c>
      <c r="T16" s="403" t="str">
        <f>IF(ISNUMBER(E48),E48,"Missing data")</f>
        <v>Missing data</v>
      </c>
      <c r="U16" s="404" t="str">
        <f t="shared" si="0"/>
        <v>missing data</v>
      </c>
      <c r="V16" s="405"/>
      <c r="W16" s="274">
        <v>1</v>
      </c>
      <c r="Y16" s="265"/>
      <c r="Z16" s="414"/>
      <c r="AB16" s="414"/>
      <c r="AC16" s="414"/>
    </row>
    <row r="17" spans="1:29" s="12" customFormat="1" ht="14.25" x14ac:dyDescent="0.2">
      <c r="A17" s="96">
        <v>1.2</v>
      </c>
      <c r="B17" s="49" t="s">
        <v>43</v>
      </c>
      <c r="C17" s="75" t="s">
        <v>32</v>
      </c>
      <c r="D17" s="148">
        <v>0.78100000000000003</v>
      </c>
      <c r="E17" s="149">
        <v>5.1999999999999998E-2</v>
      </c>
      <c r="H17" s="47">
        <f t="shared" si="1"/>
        <v>1.2</v>
      </c>
      <c r="I17" s="49" t="str">
        <f t="shared" si="2"/>
        <v>ДЕЛОВОЙ КРУГЛЫЙ ЛЕС</v>
      </c>
      <c r="J17" s="75" t="s">
        <v>32</v>
      </c>
      <c r="K17" s="105">
        <f>D17-(D18+D19)</f>
        <v>0</v>
      </c>
      <c r="L17" s="105">
        <f>E17-(E18+E19)</f>
        <v>0</v>
      </c>
      <c r="Q17" s="400"/>
      <c r="R17" s="406" t="s">
        <v>44</v>
      </c>
      <c r="S17" s="407" t="str">
        <f>IF(ISNUMBER(D52),D52,"missing data")</f>
        <v>missing data</v>
      </c>
      <c r="T17" s="407" t="str">
        <f>IF(ISNUMBER(E52),E52,"missing data")</f>
        <v>missing data</v>
      </c>
      <c r="U17" s="404" t="str">
        <f t="shared" si="0"/>
        <v>missing data</v>
      </c>
      <c r="V17" s="405"/>
      <c r="W17" s="274">
        <v>1.58</v>
      </c>
      <c r="X17" s="265"/>
      <c r="Y17" s="265"/>
      <c r="Z17" s="414"/>
      <c r="AB17" s="414"/>
      <c r="AC17" s="414"/>
    </row>
    <row r="18" spans="1:29" s="12" customFormat="1" ht="14.25" x14ac:dyDescent="0.2">
      <c r="A18" s="96" t="s">
        <v>45</v>
      </c>
      <c r="B18" s="50" t="s">
        <v>38</v>
      </c>
      <c r="C18" s="75" t="s">
        <v>32</v>
      </c>
      <c r="D18" s="148"/>
      <c r="E18" s="149"/>
      <c r="H18" s="47" t="str">
        <f t="shared" si="1"/>
        <v>1.2.C</v>
      </c>
      <c r="I18" s="50" t="str">
        <f t="shared" si="2"/>
        <v>Хвойные породы</v>
      </c>
      <c r="J18" s="75" t="s">
        <v>32</v>
      </c>
      <c r="K18" s="111">
        <f>D18-(D22+D25+D28)</f>
        <v>0</v>
      </c>
      <c r="L18" s="111">
        <f>E18-(E22+E25+E28)</f>
        <v>0</v>
      </c>
      <c r="Q18" s="400"/>
      <c r="R18" s="406" t="s">
        <v>46</v>
      </c>
      <c r="S18" s="407" t="str">
        <f>IF(ISNUMBER(D54),D54,"missing data")</f>
        <v>missing data</v>
      </c>
      <c r="T18" s="407" t="str">
        <f>IF(ISNUMBER(E54),E54,"missing data")</f>
        <v>missing data</v>
      </c>
      <c r="U18" s="404" t="str">
        <f t="shared" si="0"/>
        <v>missing data</v>
      </c>
      <c r="V18" s="405"/>
      <c r="W18" s="274">
        <v>1.8</v>
      </c>
      <c r="X18" s="265"/>
      <c r="Y18" s="414"/>
      <c r="Z18" s="414"/>
      <c r="AB18" s="414"/>
      <c r="AC18" s="414"/>
    </row>
    <row r="19" spans="1:29" s="12" customFormat="1" ht="14.25" x14ac:dyDescent="0.2">
      <c r="A19" s="96" t="s">
        <v>47</v>
      </c>
      <c r="B19" s="50" t="s">
        <v>41</v>
      </c>
      <c r="C19" s="75" t="s">
        <v>32</v>
      </c>
      <c r="D19" s="148">
        <v>0.78100000000000003</v>
      </c>
      <c r="E19" s="149">
        <v>5.1999999999999998E-2</v>
      </c>
      <c r="H19" s="47" t="str">
        <f t="shared" si="1"/>
        <v>1.2.NC</v>
      </c>
      <c r="I19" s="50" t="str">
        <f t="shared" si="2"/>
        <v>Лиственные породы</v>
      </c>
      <c r="J19" s="75" t="s">
        <v>32</v>
      </c>
      <c r="K19" s="111">
        <f>D19-(D23+D26+D29)</f>
        <v>0</v>
      </c>
      <c r="L19" s="111">
        <f>E19-(E23+E26+E29)</f>
        <v>0</v>
      </c>
      <c r="Q19" s="400"/>
      <c r="R19" s="402" t="s">
        <v>48</v>
      </c>
      <c r="S19" s="403" t="str">
        <f>IF(ISNUMBER(D59),D59,"missing data")</f>
        <v>missing data</v>
      </c>
      <c r="T19" s="403" t="str">
        <f>IF(ISNUMBER(E59),E59,"missing data")</f>
        <v>missing data</v>
      </c>
      <c r="U19" s="404" t="str">
        <f t="shared" si="0"/>
        <v>missing data</v>
      </c>
      <c r="V19" s="405"/>
      <c r="W19" s="274">
        <v>2.5</v>
      </c>
      <c r="X19" s="265"/>
      <c r="Y19" s="414"/>
      <c r="Z19" s="414"/>
      <c r="AB19" s="414"/>
      <c r="AC19" s="414"/>
    </row>
    <row r="20" spans="1:29" s="12" customFormat="1" ht="14.25" x14ac:dyDescent="0.2">
      <c r="A20" s="96" t="s">
        <v>49</v>
      </c>
      <c r="B20" s="52" t="s">
        <v>50</v>
      </c>
      <c r="C20" s="75" t="s">
        <v>32</v>
      </c>
      <c r="D20" s="148"/>
      <c r="E20" s="149"/>
      <c r="H20" s="47" t="str">
        <f t="shared" si="1"/>
        <v>1.2.NC.T</v>
      </c>
      <c r="I20" s="51" t="str">
        <f t="shared" si="2"/>
        <v>в том числе тропические породы</v>
      </c>
      <c r="J20" s="75" t="s">
        <v>32</v>
      </c>
      <c r="K20" s="111"/>
      <c r="L20" s="112"/>
      <c r="Q20" s="400"/>
      <c r="R20" s="406" t="s">
        <v>51</v>
      </c>
      <c r="S20" s="407" t="str">
        <f>IF(ISNUMBER(D60),D60,"missing data")</f>
        <v>missing data</v>
      </c>
      <c r="T20" s="407" t="str">
        <f>IF(ISNUMBER(E60),E60,"missing data")</f>
        <v>missing data</v>
      </c>
      <c r="U20" s="404" t="str">
        <f t="shared" si="0"/>
        <v>missing data</v>
      </c>
      <c r="V20" s="934"/>
      <c r="W20" s="274">
        <v>4.9000000000000004</v>
      </c>
      <c r="X20" s="414"/>
      <c r="Y20" s="414"/>
      <c r="Z20" s="414"/>
      <c r="AA20" s="414"/>
      <c r="AB20" s="414"/>
      <c r="AC20" s="414"/>
    </row>
    <row r="21" spans="1:29" s="12" customFormat="1" ht="14.25" x14ac:dyDescent="0.2">
      <c r="A21" s="96" t="s">
        <v>52</v>
      </c>
      <c r="B21" s="50" t="s">
        <v>53</v>
      </c>
      <c r="C21" s="75" t="s">
        <v>32</v>
      </c>
      <c r="D21" s="148"/>
      <c r="E21" s="149"/>
      <c r="H21" s="47" t="str">
        <f t="shared" si="1"/>
        <v>1.2.1</v>
      </c>
      <c r="I21" s="50" t="str">
        <f t="shared" si="2"/>
        <v>ПИЛОВОЧНИК И ФАНЕРНЫЙ КРЯЖ</v>
      </c>
      <c r="J21" s="75" t="s">
        <v>32</v>
      </c>
      <c r="K21" s="113">
        <f>D21-(D22+D23)</f>
        <v>0</v>
      </c>
      <c r="L21" s="113">
        <f>E21-(E22+E23)</f>
        <v>0</v>
      </c>
      <c r="Q21" s="401"/>
      <c r="R21" s="408" t="s">
        <v>54</v>
      </c>
      <c r="S21" s="409" t="str">
        <f>IF(ISNUMBER(D64),D64,"missing data")</f>
        <v>missing data</v>
      </c>
      <c r="T21" s="409" t="str">
        <f>IF(ISNUMBER(E64),E64,"missing data")</f>
        <v>missing data</v>
      </c>
      <c r="U21" s="410" t="str">
        <f t="shared" si="0"/>
        <v>missing data</v>
      </c>
      <c r="V21" s="934"/>
      <c r="W21" s="274">
        <v>5.7</v>
      </c>
      <c r="X21" s="414"/>
      <c r="Y21" s="414"/>
      <c r="AA21" s="414"/>
      <c r="AB21" s="414"/>
      <c r="AC21" s="414"/>
    </row>
    <row r="22" spans="1:29" s="12" customFormat="1" ht="14.25" x14ac:dyDescent="0.2">
      <c r="A22" s="96" t="s">
        <v>55</v>
      </c>
      <c r="B22" s="51" t="s">
        <v>38</v>
      </c>
      <c r="C22" s="75" t="s">
        <v>32</v>
      </c>
      <c r="D22" s="148"/>
      <c r="E22" s="149"/>
      <c r="H22" s="47" t="str">
        <f t="shared" si="1"/>
        <v>1.2.1.C</v>
      </c>
      <c r="I22" s="51" t="str">
        <f t="shared" si="2"/>
        <v>Хвойные породы</v>
      </c>
      <c r="J22" s="75" t="s">
        <v>32</v>
      </c>
      <c r="K22" s="107"/>
      <c r="L22" s="107"/>
      <c r="Q22" s="269" t="s">
        <v>56</v>
      </c>
      <c r="R22" s="411" t="s">
        <v>33</v>
      </c>
      <c r="S22" s="412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412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413" t="str">
        <f t="shared" si="0"/>
        <v>missing data</v>
      </c>
      <c r="X22" s="414"/>
      <c r="Y22" s="414"/>
      <c r="Z22" s="414"/>
      <c r="AA22" s="414"/>
      <c r="AB22" s="414"/>
      <c r="AC22" s="414"/>
    </row>
    <row r="23" spans="1:29" s="12" customFormat="1" ht="14.25" x14ac:dyDescent="0.15">
      <c r="A23" s="96" t="s">
        <v>57</v>
      </c>
      <c r="B23" s="52" t="s">
        <v>41</v>
      </c>
      <c r="C23" s="75" t="s">
        <v>32</v>
      </c>
      <c r="D23" s="148"/>
      <c r="E23" s="149"/>
      <c r="H23" s="47" t="str">
        <f t="shared" si="1"/>
        <v>1.2.1.NC</v>
      </c>
      <c r="I23" s="51" t="str">
        <f t="shared" si="2"/>
        <v>Лиственные породы</v>
      </c>
      <c r="J23" s="75" t="s">
        <v>32</v>
      </c>
      <c r="K23" s="107"/>
      <c r="L23" s="107"/>
      <c r="Q23" s="264"/>
      <c r="R23" s="268" t="s">
        <v>58</v>
      </c>
      <c r="S23" s="270" t="str">
        <f>IF(ISNUMBER(S11*X31+S12-S22),S11*X31+S12-S22,"missing data")</f>
        <v>missing data</v>
      </c>
      <c r="T23" s="270" t="str">
        <f>IF(ISNUMBER(T11*X31+T12-T22),T11*X31+T12-T22,"missing data")</f>
        <v>missing data</v>
      </c>
      <c r="U23" s="278" t="str">
        <f t="shared" si="0"/>
        <v>missing data</v>
      </c>
      <c r="V23" s="273" t="s">
        <v>59</v>
      </c>
      <c r="X23" s="414"/>
      <c r="Z23" s="414"/>
      <c r="AA23" s="414"/>
      <c r="AB23" s="414"/>
      <c r="AC23" s="414"/>
    </row>
    <row r="24" spans="1:29" s="12" customFormat="1" ht="38.25" customHeight="1" x14ac:dyDescent="0.15">
      <c r="A24" s="659" t="s">
        <v>60</v>
      </c>
      <c r="B24" s="654" t="s">
        <v>61</v>
      </c>
      <c r="C24" s="75" t="s">
        <v>32</v>
      </c>
      <c r="D24" s="148"/>
      <c r="E24" s="149"/>
      <c r="H24" s="660" t="str">
        <f t="shared" si="1"/>
        <v>1.2.2</v>
      </c>
      <c r="I24" s="654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75" t="s">
        <v>32</v>
      </c>
      <c r="K24" s="113">
        <f>D24-(D25+D26)</f>
        <v>0</v>
      </c>
      <c r="L24" s="113">
        <f>E24-(E25+E26)</f>
        <v>0</v>
      </c>
      <c r="Q24" s="264"/>
      <c r="R24" s="414" t="s">
        <v>62</v>
      </c>
      <c r="S24" s="415" t="str">
        <f>IF(ISNUMBER(1-S22/S11),1-S22/S11,"missing data")</f>
        <v>missing data</v>
      </c>
      <c r="T24" s="415" t="str">
        <f>IF(ISNUMBER(1-T22/T11),1-T22/T11,"missing data")</f>
        <v>missing data</v>
      </c>
      <c r="V24" s="273" t="s">
        <v>63</v>
      </c>
      <c r="X24" s="414"/>
      <c r="Y24" s="414"/>
      <c r="Z24" s="414"/>
      <c r="AA24" s="414"/>
      <c r="AB24" s="414"/>
      <c r="AC24" s="414"/>
    </row>
    <row r="25" spans="1:29" s="12" customFormat="1" ht="14.25" x14ac:dyDescent="0.15">
      <c r="A25" s="96" t="s">
        <v>64</v>
      </c>
      <c r="B25" s="51" t="s">
        <v>38</v>
      </c>
      <c r="C25" s="75" t="s">
        <v>32</v>
      </c>
      <c r="D25" s="148"/>
      <c r="E25" s="149"/>
      <c r="H25" s="47" t="str">
        <f t="shared" si="1"/>
        <v>1.2.2.C</v>
      </c>
      <c r="I25" s="51" t="str">
        <f t="shared" si="2"/>
        <v>Хвойные породы</v>
      </c>
      <c r="J25" s="75" t="s">
        <v>32</v>
      </c>
      <c r="K25" s="107"/>
      <c r="L25" s="107"/>
      <c r="Q25" s="264"/>
      <c r="V25" s="273" t="s">
        <v>65</v>
      </c>
      <c r="X25" s="414"/>
      <c r="Y25" s="414"/>
      <c r="Z25" s="414"/>
      <c r="AA25" s="414"/>
      <c r="AB25" s="414"/>
      <c r="AC25" s="414"/>
    </row>
    <row r="26" spans="1:29" s="12" customFormat="1" ht="14.25" x14ac:dyDescent="0.2">
      <c r="A26" s="96" t="s">
        <v>66</v>
      </c>
      <c r="B26" s="52" t="s">
        <v>41</v>
      </c>
      <c r="C26" s="75" t="s">
        <v>32</v>
      </c>
      <c r="D26" s="148"/>
      <c r="E26" s="149"/>
      <c r="H26" s="47" t="str">
        <f t="shared" si="1"/>
        <v>1.2.2.NC</v>
      </c>
      <c r="I26" s="51" t="str">
        <f t="shared" si="2"/>
        <v>Лиственные породы</v>
      </c>
      <c r="J26" s="75" t="s">
        <v>32</v>
      </c>
      <c r="K26" s="107"/>
      <c r="L26" s="107"/>
      <c r="Q26" s="264"/>
      <c r="V26" s="266"/>
      <c r="W26" s="414"/>
      <c r="X26" s="414"/>
      <c r="Y26" s="414"/>
      <c r="Z26" s="414"/>
      <c r="AA26" s="414"/>
      <c r="AB26" s="414"/>
      <c r="AC26" s="414"/>
    </row>
    <row r="27" spans="1:29" s="12" customFormat="1" ht="14.25" x14ac:dyDescent="0.2">
      <c r="A27" s="96" t="s">
        <v>67</v>
      </c>
      <c r="B27" s="50" t="s">
        <v>68</v>
      </c>
      <c r="C27" s="75" t="s">
        <v>32</v>
      </c>
      <c r="D27" s="148">
        <v>0.78100000000000003</v>
      </c>
      <c r="E27" s="149">
        <v>5.1999999999999998E-2</v>
      </c>
      <c r="H27" s="47" t="str">
        <f t="shared" si="1"/>
        <v>1.2.3</v>
      </c>
      <c r="I27" s="50" t="str">
        <f t="shared" si="2"/>
        <v>ПРОЧИЕ СОРТИМЕНТЫ ДЕЛОВОГО КРУГЛОГО ЛЕСА</v>
      </c>
      <c r="J27" s="75" t="s">
        <v>32</v>
      </c>
      <c r="K27" s="113">
        <f>D27-(D28+D29)</f>
        <v>0</v>
      </c>
      <c r="L27" s="113">
        <f>E27-(E28+E29)</f>
        <v>0</v>
      </c>
      <c r="Q27" s="264"/>
      <c r="V27" s="266"/>
      <c r="W27" s="414"/>
      <c r="X27" s="414"/>
      <c r="Y27" s="414"/>
      <c r="Z27" s="406"/>
      <c r="AA27" s="414"/>
      <c r="AB27" s="414"/>
      <c r="AC27" s="414"/>
    </row>
    <row r="28" spans="1:29" s="12" customFormat="1" ht="14.25" x14ac:dyDescent="0.15">
      <c r="A28" s="96" t="s">
        <v>69</v>
      </c>
      <c r="B28" s="51" t="s">
        <v>38</v>
      </c>
      <c r="C28" s="75" t="s">
        <v>32</v>
      </c>
      <c r="D28" s="148"/>
      <c r="E28" s="149"/>
      <c r="H28" s="47" t="str">
        <f t="shared" si="1"/>
        <v>1.2.3.C</v>
      </c>
      <c r="I28" s="51" t="str">
        <f t="shared" si="2"/>
        <v>Хвойные породы</v>
      </c>
      <c r="J28" s="75" t="s">
        <v>32</v>
      </c>
      <c r="K28" s="107"/>
      <c r="L28" s="108"/>
      <c r="Q28" s="264"/>
      <c r="V28" s="407"/>
      <c r="W28" s="271" t="s">
        <v>70</v>
      </c>
      <c r="X28" s="275">
        <v>0.35</v>
      </c>
      <c r="Y28" s="414"/>
      <c r="Z28" s="936"/>
      <c r="AA28" s="414"/>
      <c r="AB28" s="414"/>
      <c r="AC28" s="414"/>
    </row>
    <row r="29" spans="1:29" s="12" customFormat="1" ht="14.25" x14ac:dyDescent="0.15">
      <c r="A29" s="96" t="s">
        <v>71</v>
      </c>
      <c r="B29" s="52" t="s">
        <v>41</v>
      </c>
      <c r="C29" s="75" t="s">
        <v>32</v>
      </c>
      <c r="D29" s="148">
        <v>0.78100000000000003</v>
      </c>
      <c r="E29" s="149">
        <v>5.1999999999999998E-2</v>
      </c>
      <c r="H29" s="47" t="str">
        <f t="shared" si="1"/>
        <v>1.2.3.NC</v>
      </c>
      <c r="I29" s="52" t="str">
        <f t="shared" si="2"/>
        <v>Лиственные породы</v>
      </c>
      <c r="J29" s="75" t="s">
        <v>32</v>
      </c>
      <c r="K29" s="109"/>
      <c r="L29" s="110"/>
      <c r="Q29" s="264"/>
      <c r="R29" s="267"/>
      <c r="S29" s="407"/>
      <c r="T29" s="407"/>
      <c r="U29" s="407"/>
      <c r="V29" s="407"/>
      <c r="W29" s="406" t="s">
        <v>72</v>
      </c>
      <c r="X29" s="275">
        <v>1</v>
      </c>
      <c r="Y29" s="414"/>
      <c r="Z29" s="414"/>
      <c r="AA29" s="414"/>
      <c r="AB29" s="414"/>
      <c r="AC29" s="414"/>
    </row>
    <row r="30" spans="1:29" s="18" customFormat="1" ht="12.75" customHeight="1" x14ac:dyDescent="0.15">
      <c r="A30" s="1070" t="s">
        <v>73</v>
      </c>
      <c r="B30" s="1068"/>
      <c r="C30" s="1068"/>
      <c r="D30" s="1068"/>
      <c r="E30" s="1071"/>
      <c r="H30" s="115" t="s">
        <v>0</v>
      </c>
      <c r="I30" s="1067" t="str">
        <f>A30</f>
        <v xml:space="preserve">  ПРОИЗВОДСТВО</v>
      </c>
      <c r="J30" s="1068"/>
      <c r="K30" s="1068"/>
      <c r="L30" s="1069"/>
      <c r="Q30" s="414"/>
      <c r="R30" s="12"/>
      <c r="S30" s="12"/>
      <c r="T30" s="12"/>
      <c r="U30" s="12"/>
      <c r="V30" s="414"/>
      <c r="W30" s="406" t="s">
        <v>74</v>
      </c>
      <c r="X30" s="276">
        <v>0.98499999999999999</v>
      </c>
      <c r="Y30" s="414"/>
      <c r="Z30" s="414"/>
      <c r="AA30" s="414"/>
      <c r="AB30" s="414"/>
      <c r="AC30" s="265"/>
    </row>
    <row r="31" spans="1:29" s="12" customFormat="1" x14ac:dyDescent="0.15">
      <c r="A31" s="301">
        <v>2</v>
      </c>
      <c r="B31" s="295" t="s">
        <v>75</v>
      </c>
      <c r="C31" s="294" t="s">
        <v>76</v>
      </c>
      <c r="D31" s="297"/>
      <c r="E31" s="302"/>
      <c r="H31" s="47">
        <f t="shared" si="1"/>
        <v>2</v>
      </c>
      <c r="I31" s="47" t="str">
        <f t="shared" si="2"/>
        <v>ДРЕВЕСНЫЙ УГОЛЬ</v>
      </c>
      <c r="J31" s="559" t="s">
        <v>76</v>
      </c>
      <c r="K31" s="107"/>
      <c r="L31" s="108"/>
      <c r="Q31" s="414"/>
    </row>
    <row r="32" spans="1:29" s="12" customFormat="1" ht="14.25" x14ac:dyDescent="0.15">
      <c r="A32" s="300">
        <v>3</v>
      </c>
      <c r="B32" s="293" t="s">
        <v>77</v>
      </c>
      <c r="C32" s="294" t="s">
        <v>78</v>
      </c>
      <c r="D32" s="297"/>
      <c r="E32" s="302"/>
      <c r="H32" s="47">
        <f t="shared" si="1"/>
        <v>3</v>
      </c>
      <c r="I32" s="937" t="str">
        <f t="shared" si="2"/>
        <v>ДРЕВЕСНАЯ ЩЕПА, СТРУЖКА И ОТХОДЫ</v>
      </c>
      <c r="J32" s="559" t="s">
        <v>78</v>
      </c>
      <c r="K32" s="105">
        <f>D32-(D33+D34)</f>
        <v>0</v>
      </c>
      <c r="L32" s="105">
        <f>E32-(E33+E34)</f>
        <v>0</v>
      </c>
    </row>
    <row r="33" spans="1:12" s="12" customFormat="1" ht="14.25" x14ac:dyDescent="0.15">
      <c r="A33" s="96" t="s">
        <v>79</v>
      </c>
      <c r="B33" s="48" t="s">
        <v>80</v>
      </c>
      <c r="C33" s="75" t="s">
        <v>78</v>
      </c>
      <c r="D33" s="148"/>
      <c r="E33" s="149"/>
      <c r="H33" s="47" t="str">
        <f>A33</f>
        <v>3.1</v>
      </c>
      <c r="I33" s="48" t="str">
        <f t="shared" si="2"/>
        <v>ДРЕВЕСНАЯ ЩЕПА И СТРУЖКА</v>
      </c>
      <c r="J33" s="75" t="s">
        <v>78</v>
      </c>
      <c r="K33" s="107"/>
      <c r="L33" s="108"/>
    </row>
    <row r="34" spans="1:12" s="12" customFormat="1" ht="14.25" x14ac:dyDescent="0.15">
      <c r="A34" s="96" t="s">
        <v>81</v>
      </c>
      <c r="B34" s="48" t="s">
        <v>82</v>
      </c>
      <c r="C34" s="75" t="s">
        <v>78</v>
      </c>
      <c r="D34" s="148"/>
      <c r="E34" s="149"/>
      <c r="H34" s="47" t="str">
        <f>A34</f>
        <v>3.2</v>
      </c>
      <c r="I34" s="48" t="str">
        <f t="shared" si="2"/>
        <v>ДРЕВЕСНЫЕ ОТХОДЫ (ВКЛЮЧАЯ ДРЕВЕСИНУ ДЛЯ АГЛОМЕРАТОВ)</v>
      </c>
      <c r="J34" s="75" t="s">
        <v>78</v>
      </c>
      <c r="K34" s="109"/>
      <c r="L34" s="110"/>
    </row>
    <row r="35" spans="1:12" s="12" customFormat="1" x14ac:dyDescent="0.15">
      <c r="A35" s="386">
        <v>4</v>
      </c>
      <c r="B35" s="295" t="s">
        <v>83</v>
      </c>
      <c r="C35" s="294" t="s">
        <v>76</v>
      </c>
      <c r="D35" s="297"/>
      <c r="E35" s="302"/>
      <c r="H35" s="47">
        <f t="shared" ref="H35" si="3">A35</f>
        <v>4</v>
      </c>
      <c r="I35" s="937" t="str">
        <f t="shared" ref="I35" si="4">B35</f>
        <v>БЫВШАЯ В УПОТРЕБЛЕНИИ РЕКУПЕРИРОВАННАЯ ДРЕВЕСИНА</v>
      </c>
      <c r="J35" s="559" t="s">
        <v>76</v>
      </c>
      <c r="K35" s="105"/>
      <c r="L35" s="106"/>
    </row>
    <row r="36" spans="1:12" s="12" customFormat="1" x14ac:dyDescent="0.15">
      <c r="A36" s="300" t="s">
        <v>84</v>
      </c>
      <c r="B36" s="293" t="s">
        <v>85</v>
      </c>
      <c r="C36" s="294" t="s">
        <v>76</v>
      </c>
      <c r="D36" s="297"/>
      <c r="E36" s="302"/>
      <c r="H36" s="47" t="str">
        <f t="shared" si="1"/>
        <v>5</v>
      </c>
      <c r="I36" s="937" t="str">
        <f t="shared" si="2"/>
        <v>ДРЕВЕСНЫЕ ПЕЛЛЕТЫ И ПРОЧИЕ АГЛОМЕРАТЫ</v>
      </c>
      <c r="J36" s="559" t="s">
        <v>76</v>
      </c>
      <c r="K36" s="105">
        <f>D36-(D37+D38)</f>
        <v>0</v>
      </c>
      <c r="L36" s="105">
        <f>E36-(E37+E38)</f>
        <v>0</v>
      </c>
    </row>
    <row r="37" spans="1:12" s="12" customFormat="1" x14ac:dyDescent="0.15">
      <c r="A37" s="96" t="s">
        <v>86</v>
      </c>
      <c r="B37" s="48" t="s">
        <v>87</v>
      </c>
      <c r="C37" s="75" t="s">
        <v>76</v>
      </c>
      <c r="D37" s="387"/>
      <c r="E37" s="388"/>
      <c r="H37" s="47" t="str">
        <f t="shared" si="1"/>
        <v>5.1</v>
      </c>
      <c r="I37" s="48" t="str">
        <f>B37</f>
        <v>ДРЕВЕСНЫЕ ПЕЛЛЕТЫ</v>
      </c>
      <c r="J37" s="75" t="s">
        <v>76</v>
      </c>
      <c r="K37" s="107"/>
      <c r="L37" s="108"/>
    </row>
    <row r="38" spans="1:12" s="12" customFormat="1" x14ac:dyDescent="0.15">
      <c r="A38" s="96" t="s">
        <v>88</v>
      </c>
      <c r="B38" s="48" t="s">
        <v>89</v>
      </c>
      <c r="C38" s="75" t="s">
        <v>76</v>
      </c>
      <c r="D38" s="387"/>
      <c r="E38" s="388"/>
      <c r="H38" s="47" t="str">
        <f t="shared" si="1"/>
        <v>5.2</v>
      </c>
      <c r="I38" s="48" t="str">
        <f>B38</f>
        <v>ПРОЧИЕ АГЛОМЕРАТЫ</v>
      </c>
      <c r="J38" s="75" t="s">
        <v>76</v>
      </c>
      <c r="K38" s="109"/>
      <c r="L38" s="110"/>
    </row>
    <row r="39" spans="1:12" s="12" customFormat="1" ht="14.25" x14ac:dyDescent="0.15">
      <c r="A39" s="389" t="s">
        <v>90</v>
      </c>
      <c r="B39" s="298" t="s">
        <v>91</v>
      </c>
      <c r="C39" s="294" t="s">
        <v>78</v>
      </c>
      <c r="D39" s="297">
        <v>0.29199999999999998</v>
      </c>
      <c r="E39" s="302">
        <v>0.10100000000000001</v>
      </c>
      <c r="H39" s="47" t="str">
        <f t="shared" si="1"/>
        <v>6</v>
      </c>
      <c r="I39" s="53" t="str">
        <f t="shared" si="2"/>
        <v>ПИЛОМАТЕРИАЛЫ (ВКЛЮЧАЯ ШПАЛЫ)</v>
      </c>
      <c r="J39" s="559" t="s">
        <v>78</v>
      </c>
      <c r="K39" s="105">
        <f>D39-(D40+D41)</f>
        <v>0</v>
      </c>
      <c r="L39" s="105">
        <f>E39-(E40+E41)</f>
        <v>0</v>
      </c>
    </row>
    <row r="40" spans="1:12" s="12" customFormat="1" ht="14.25" x14ac:dyDescent="0.15">
      <c r="A40" s="390" t="s">
        <v>92</v>
      </c>
      <c r="B40" s="48" t="s">
        <v>38</v>
      </c>
      <c r="C40" s="75" t="s">
        <v>78</v>
      </c>
      <c r="D40" s="387"/>
      <c r="E40" s="388"/>
      <c r="H40" s="47" t="str">
        <f t="shared" si="1"/>
        <v>6.C</v>
      </c>
      <c r="I40" s="48" t="str">
        <f t="shared" si="2"/>
        <v>Хвойные породы</v>
      </c>
      <c r="J40" s="75" t="s">
        <v>78</v>
      </c>
      <c r="K40" s="107"/>
      <c r="L40" s="108"/>
    </row>
    <row r="41" spans="1:12" s="12" customFormat="1" ht="14.25" x14ac:dyDescent="0.15">
      <c r="A41" s="390" t="s">
        <v>93</v>
      </c>
      <c r="B41" s="48" t="s">
        <v>41</v>
      </c>
      <c r="C41" s="75" t="s">
        <v>78</v>
      </c>
      <c r="D41" s="387">
        <v>0.29199999999999998</v>
      </c>
      <c r="E41" s="388">
        <v>0.10100000000000001</v>
      </c>
      <c r="H41" s="47" t="str">
        <f t="shared" si="1"/>
        <v>6.NC</v>
      </c>
      <c r="I41" s="48" t="str">
        <f t="shared" si="2"/>
        <v>Лиственные породы</v>
      </c>
      <c r="J41" s="75" t="s">
        <v>78</v>
      </c>
      <c r="K41" s="107"/>
      <c r="L41" s="108"/>
    </row>
    <row r="42" spans="1:12" s="12" customFormat="1" ht="14.25" x14ac:dyDescent="0.15">
      <c r="A42" s="96" t="s">
        <v>94</v>
      </c>
      <c r="B42" s="50" t="s">
        <v>50</v>
      </c>
      <c r="C42" s="75" t="s">
        <v>78</v>
      </c>
      <c r="D42" s="387"/>
      <c r="E42" s="388"/>
      <c r="H42" s="47" t="str">
        <f t="shared" si="1"/>
        <v>6.NC.T</v>
      </c>
      <c r="I42" s="50" t="str">
        <f t="shared" si="2"/>
        <v>в том числе тропические породы</v>
      </c>
      <c r="J42" s="75" t="s">
        <v>78</v>
      </c>
      <c r="K42" s="109" t="str">
        <f>IF(AND(ISNUMBER(D42/D41),D42&gt;D41),"&gt; 5.NC !!","")</f>
        <v/>
      </c>
      <c r="L42" s="110" t="str">
        <f>IF(AND(ISNUMBER(E42/E41),E42&gt;E41),"&gt; 5.NC !!","")</f>
        <v/>
      </c>
    </row>
    <row r="43" spans="1:12" s="12" customFormat="1" ht="14.25" x14ac:dyDescent="0.15">
      <c r="A43" s="389" t="s">
        <v>95</v>
      </c>
      <c r="B43" s="298" t="s">
        <v>96</v>
      </c>
      <c r="C43" s="294" t="s">
        <v>78</v>
      </c>
      <c r="D43" s="297"/>
      <c r="E43" s="302"/>
      <c r="H43" s="47" t="str">
        <f t="shared" ref="H43:H46" si="5">A43</f>
        <v>7</v>
      </c>
      <c r="I43" s="53" t="str">
        <f t="shared" ref="I43:I46" si="6">B43</f>
        <v>ШПОН</v>
      </c>
      <c r="J43" s="559" t="s">
        <v>78</v>
      </c>
      <c r="K43" s="105">
        <f>D43-(D44+D45)</f>
        <v>0</v>
      </c>
      <c r="L43" s="105">
        <f>E43-(E44+E45)</f>
        <v>0</v>
      </c>
    </row>
    <row r="44" spans="1:12" s="12" customFormat="1" ht="14.25" x14ac:dyDescent="0.15">
      <c r="A44" s="390" t="s">
        <v>97</v>
      </c>
      <c r="B44" s="48" t="s">
        <v>38</v>
      </c>
      <c r="C44" s="75" t="s">
        <v>78</v>
      </c>
      <c r="D44" s="387"/>
      <c r="E44" s="388"/>
      <c r="H44" s="47" t="str">
        <f t="shared" si="5"/>
        <v>7.C</v>
      </c>
      <c r="I44" s="50" t="str">
        <f t="shared" si="6"/>
        <v>Хвойные породы</v>
      </c>
      <c r="J44" s="75" t="s">
        <v>78</v>
      </c>
      <c r="K44" s="107"/>
      <c r="L44" s="108"/>
    </row>
    <row r="45" spans="1:12" s="12" customFormat="1" ht="14.25" x14ac:dyDescent="0.15">
      <c r="A45" s="390" t="s">
        <v>98</v>
      </c>
      <c r="B45" s="48" t="s">
        <v>41</v>
      </c>
      <c r="C45" s="75" t="s">
        <v>78</v>
      </c>
      <c r="D45" s="387"/>
      <c r="E45" s="388"/>
      <c r="H45" s="47" t="str">
        <f t="shared" si="5"/>
        <v>7.NC</v>
      </c>
      <c r="I45" s="50" t="str">
        <f t="shared" si="6"/>
        <v>Лиственные породы</v>
      </c>
      <c r="J45" s="75" t="s">
        <v>78</v>
      </c>
      <c r="K45" s="107"/>
      <c r="L45" s="108"/>
    </row>
    <row r="46" spans="1:12" s="12" customFormat="1" ht="14.25" x14ac:dyDescent="0.15">
      <c r="A46" s="391" t="s">
        <v>99</v>
      </c>
      <c r="B46" s="58" t="s">
        <v>50</v>
      </c>
      <c r="C46" s="75" t="s">
        <v>78</v>
      </c>
      <c r="D46" s="387"/>
      <c r="E46" s="388"/>
      <c r="H46" s="47" t="str">
        <f t="shared" si="5"/>
        <v>7.NC.T</v>
      </c>
      <c r="I46" s="51" t="str">
        <f t="shared" si="6"/>
        <v>в том числе тропические породы</v>
      </c>
      <c r="J46" s="75" t="s">
        <v>78</v>
      </c>
      <c r="K46" s="107"/>
      <c r="L46" s="108"/>
    </row>
    <row r="47" spans="1:12" s="12" customFormat="1" ht="14.25" x14ac:dyDescent="0.15">
      <c r="A47" s="300" t="s">
        <v>100</v>
      </c>
      <c r="B47" s="293" t="s">
        <v>101</v>
      </c>
      <c r="C47" s="296" t="s">
        <v>78</v>
      </c>
      <c r="D47" s="299"/>
      <c r="E47" s="303"/>
      <c r="H47" s="47" t="str">
        <f t="shared" si="1"/>
        <v>8</v>
      </c>
      <c r="I47" s="53" t="str">
        <f t="shared" si="2"/>
        <v>ЛИСТОВЫЕ ДРЕВЕСНЫЕ МАТЕРИАЛЫ</v>
      </c>
      <c r="J47" s="76" t="s">
        <v>78</v>
      </c>
      <c r="K47" s="105">
        <f>D47-(D48+D52+D54)</f>
        <v>0</v>
      </c>
      <c r="L47" s="105">
        <f>E47-(E48+E52+E54)</f>
        <v>0</v>
      </c>
    </row>
    <row r="48" spans="1:12" s="12" customFormat="1" ht="14.25" x14ac:dyDescent="0.15">
      <c r="A48" s="390" t="s">
        <v>102</v>
      </c>
      <c r="B48" s="48" t="s">
        <v>103</v>
      </c>
      <c r="C48" s="75" t="s">
        <v>78</v>
      </c>
      <c r="D48" s="387"/>
      <c r="E48" s="388"/>
      <c r="H48" s="47" t="str">
        <f t="shared" si="1"/>
        <v>8.1</v>
      </c>
      <c r="I48" s="48" t="str">
        <f t="shared" si="2"/>
        <v xml:space="preserve">ФАНЕРА  </v>
      </c>
      <c r="J48" s="75" t="s">
        <v>78</v>
      </c>
      <c r="K48" s="113">
        <f>D48-(D49+D50)</f>
        <v>0</v>
      </c>
      <c r="L48" s="113">
        <f>E48-(E49+E50)</f>
        <v>0</v>
      </c>
    </row>
    <row r="49" spans="1:12" s="12" customFormat="1" ht="14.25" x14ac:dyDescent="0.15">
      <c r="A49" s="390" t="s">
        <v>104</v>
      </c>
      <c r="B49" s="50" t="s">
        <v>38</v>
      </c>
      <c r="C49" s="75" t="s">
        <v>78</v>
      </c>
      <c r="D49" s="387"/>
      <c r="E49" s="388"/>
      <c r="H49" s="47" t="str">
        <f t="shared" si="1"/>
        <v>8.1.C</v>
      </c>
      <c r="I49" s="50" t="str">
        <f t="shared" si="2"/>
        <v>Хвойные породы</v>
      </c>
      <c r="J49" s="75" t="s">
        <v>78</v>
      </c>
      <c r="K49" s="107"/>
      <c r="L49" s="108"/>
    </row>
    <row r="50" spans="1:12" s="12" customFormat="1" ht="14.25" x14ac:dyDescent="0.15">
      <c r="A50" s="390" t="s">
        <v>105</v>
      </c>
      <c r="B50" s="50" t="s">
        <v>41</v>
      </c>
      <c r="C50" s="75" t="s">
        <v>78</v>
      </c>
      <c r="D50" s="387"/>
      <c r="E50" s="388"/>
      <c r="H50" s="47" t="str">
        <f t="shared" si="1"/>
        <v>8.1.NC</v>
      </c>
      <c r="I50" s="50" t="str">
        <f t="shared" si="2"/>
        <v>Лиственные породы</v>
      </c>
      <c r="J50" s="75" t="s">
        <v>78</v>
      </c>
      <c r="K50" s="107" t="s">
        <v>0</v>
      </c>
      <c r="L50" s="108"/>
    </row>
    <row r="51" spans="1:12" s="12" customFormat="1" ht="14.25" x14ac:dyDescent="0.15">
      <c r="A51" s="390" t="s">
        <v>106</v>
      </c>
      <c r="B51" s="52" t="s">
        <v>50</v>
      </c>
      <c r="C51" s="75" t="s">
        <v>78</v>
      </c>
      <c r="D51" s="387"/>
      <c r="E51" s="388"/>
      <c r="H51" s="47" t="str">
        <f t="shared" si="1"/>
        <v>8.1.NC.T</v>
      </c>
      <c r="I51" s="51" t="str">
        <f t="shared" si="2"/>
        <v>в том числе тропические породы</v>
      </c>
      <c r="J51" s="75" t="s">
        <v>78</v>
      </c>
      <c r="K51" s="107" t="str">
        <f>IF(AND(ISNUMBER(D51/D50),D51&gt;D50),"&gt; 6.1.NC !!","")</f>
        <v/>
      </c>
      <c r="L51" s="108" t="str">
        <f>IF(AND(ISNUMBER(E51/E50),E51&gt;E50),"&gt; 6.1.NC !!","")</f>
        <v/>
      </c>
    </row>
    <row r="52" spans="1:12" s="12" customFormat="1" ht="25.5" x14ac:dyDescent="0.15">
      <c r="A52" s="390" t="s">
        <v>107</v>
      </c>
      <c r="B52" s="630" t="s">
        <v>108</v>
      </c>
      <c r="C52" s="75" t="s">
        <v>78</v>
      </c>
      <c r="D52" s="387"/>
      <c r="E52" s="388"/>
      <c r="H52" s="47" t="str">
        <f t="shared" si="1"/>
        <v>8.2</v>
      </c>
      <c r="I52" s="938" t="str">
        <f t="shared" si="2"/>
        <v>СТРУЖЕЧНЫЕ ПЛИТЫ, ПЛИТЫ С ОРИЕНТИРОВАННОЙ СТРУЖКОЙ (OSB) И ПРОЧИЕ ПЛИТЫ ЭТОЙ КАТЕГОРИИ</v>
      </c>
      <c r="J52" s="75" t="s">
        <v>78</v>
      </c>
      <c r="K52" s="107"/>
      <c r="L52" s="108"/>
    </row>
    <row r="53" spans="1:12" s="12" customFormat="1" ht="14.25" x14ac:dyDescent="0.15">
      <c r="A53" s="390" t="s">
        <v>109</v>
      </c>
      <c r="B53" s="54" t="s">
        <v>110</v>
      </c>
      <c r="C53" s="75" t="s">
        <v>78</v>
      </c>
      <c r="D53" s="387"/>
      <c r="E53" s="388"/>
      <c r="H53" s="47" t="str">
        <f t="shared" si="1"/>
        <v>8.2.1</v>
      </c>
      <c r="I53" s="50" t="str">
        <f t="shared" si="2"/>
        <v>в том числе ПЛИТЫ С ОРИЕНТИРОВАННОЙ СТРУЖКОЙ (OSB)</v>
      </c>
      <c r="J53" s="75" t="s">
        <v>78</v>
      </c>
      <c r="K53" s="107" t="str">
        <f>IF(AND(ISNUMBER(D53/D52),D53&gt;D52),"&gt; 6.3 !!","")</f>
        <v/>
      </c>
      <c r="L53" s="108" t="str">
        <f>IF(AND(ISNUMBER(E53/E52),E53&gt;E52),"&gt; 6.3 !!","")</f>
        <v/>
      </c>
    </row>
    <row r="54" spans="1:12" s="12" customFormat="1" ht="14.25" x14ac:dyDescent="0.15">
      <c r="A54" s="390" t="s">
        <v>111</v>
      </c>
      <c r="B54" s="48" t="s">
        <v>112</v>
      </c>
      <c r="C54" s="75" t="s">
        <v>78</v>
      </c>
      <c r="D54" s="387"/>
      <c r="E54" s="388"/>
      <c r="H54" s="47" t="str">
        <f t="shared" si="1"/>
        <v>8.3</v>
      </c>
      <c r="I54" s="48" t="str">
        <f t="shared" si="2"/>
        <v>ДРЕВЕСНОВОЛОКНИСТЫЕ ПЛИТЫ</v>
      </c>
      <c r="J54" s="75" t="s">
        <v>78</v>
      </c>
      <c r="K54" s="113">
        <f>D54-(D55+D56+D57)</f>
        <v>0</v>
      </c>
      <c r="L54" s="113">
        <f>E54-(E55+E56+E57)</f>
        <v>0</v>
      </c>
    </row>
    <row r="55" spans="1:12" s="12" customFormat="1" ht="14.25" x14ac:dyDescent="0.15">
      <c r="A55" s="390" t="s">
        <v>113</v>
      </c>
      <c r="B55" s="50" t="s">
        <v>114</v>
      </c>
      <c r="C55" s="75" t="s">
        <v>78</v>
      </c>
      <c r="D55" s="387"/>
      <c r="E55" s="388"/>
      <c r="H55" s="47" t="str">
        <f t="shared" si="1"/>
        <v>8.3.1</v>
      </c>
      <c r="I55" s="50" t="str">
        <f t="shared" si="2"/>
        <v xml:space="preserve">ТВЕРДЫЕ ПЛИТЫ </v>
      </c>
      <c r="J55" s="75" t="s">
        <v>78</v>
      </c>
      <c r="K55" s="107"/>
      <c r="L55" s="108"/>
    </row>
    <row r="56" spans="1:12" s="12" customFormat="1" ht="25.5" x14ac:dyDescent="0.15">
      <c r="A56" s="390" t="s">
        <v>115</v>
      </c>
      <c r="B56" s="654" t="s">
        <v>116</v>
      </c>
      <c r="C56" s="75" t="s">
        <v>78</v>
      </c>
      <c r="D56" s="387"/>
      <c r="E56" s="388"/>
      <c r="H56" s="47" t="str">
        <f t="shared" si="1"/>
        <v>8.3.2</v>
      </c>
      <c r="I56" s="654" t="str">
        <f t="shared" si="2"/>
        <v>ДРЕВЕСНОВОЛОКНИСТЫЕ ПЛИТЫ СРЕДНЕЙ/ВЫСОКОЙ ПЛОТНОСТИ (MDF/HDF)</v>
      </c>
      <c r="J56" s="75" t="s">
        <v>78</v>
      </c>
      <c r="K56" s="107"/>
      <c r="L56" s="108"/>
    </row>
    <row r="57" spans="1:12" s="12" customFormat="1" ht="14.25" x14ac:dyDescent="0.15">
      <c r="A57" s="391" t="s">
        <v>117</v>
      </c>
      <c r="B57" s="58" t="s">
        <v>118</v>
      </c>
      <c r="C57" s="75" t="s">
        <v>78</v>
      </c>
      <c r="D57" s="387"/>
      <c r="E57" s="388"/>
      <c r="H57" s="47" t="str">
        <f t="shared" si="1"/>
        <v>8.3.3</v>
      </c>
      <c r="I57" s="55" t="str">
        <f t="shared" si="2"/>
        <v>ПРОЧИЕ ДРЕВЕСНОВОЛОКНИСТЫЕ ПЛИТЫ</v>
      </c>
      <c r="J57" s="75" t="s">
        <v>78</v>
      </c>
      <c r="K57" s="109"/>
      <c r="L57" s="110"/>
    </row>
    <row r="58" spans="1:12" s="12" customFormat="1" ht="12.75" customHeight="1" x14ac:dyDescent="0.15">
      <c r="A58" s="392" t="s">
        <v>119</v>
      </c>
      <c r="B58" s="295" t="s">
        <v>120</v>
      </c>
      <c r="C58" s="296" t="s">
        <v>76</v>
      </c>
      <c r="D58" s="299"/>
      <c r="E58" s="303"/>
      <c r="H58" s="47" t="str">
        <f t="shared" si="1"/>
        <v>9</v>
      </c>
      <c r="I58" s="53" t="str">
        <f t="shared" si="2"/>
        <v>ДРЕВЕСНАЯ МАССА</v>
      </c>
      <c r="J58" s="76" t="s">
        <v>76</v>
      </c>
      <c r="K58" s="105">
        <f>D58-(D59+D60+D64)</f>
        <v>0</v>
      </c>
      <c r="L58" s="105">
        <f>E58-(E59+E60+E64)</f>
        <v>0</v>
      </c>
    </row>
    <row r="59" spans="1:12" s="12" customFormat="1" ht="12.75" customHeight="1" x14ac:dyDescent="0.15">
      <c r="A59" s="393" t="s">
        <v>121</v>
      </c>
      <c r="B59" s="59" t="s">
        <v>122</v>
      </c>
      <c r="C59" s="76" t="s">
        <v>76</v>
      </c>
      <c r="D59" s="387"/>
      <c r="E59" s="388"/>
      <c r="H59" s="47" t="str">
        <f t="shared" si="1"/>
        <v>9.1</v>
      </c>
      <c r="I59" s="48" t="str">
        <f t="shared" si="2"/>
        <v>МЕХАНИЧЕСКАЯ ДРЕВЕСНАЯ МАССА И ПОЛУЦЕЛЛЮЛОЗА</v>
      </c>
      <c r="J59" s="76" t="s">
        <v>76</v>
      </c>
      <c r="K59" s="107"/>
      <c r="L59" s="108"/>
    </row>
    <row r="60" spans="1:12" s="12" customFormat="1" ht="12.75" customHeight="1" x14ac:dyDescent="0.15">
      <c r="A60" s="393" t="s">
        <v>123</v>
      </c>
      <c r="B60" s="48" t="s">
        <v>124</v>
      </c>
      <c r="C60" s="631" t="s">
        <v>76</v>
      </c>
      <c r="D60" s="387"/>
      <c r="E60" s="388"/>
      <c r="H60" s="47" t="str">
        <f t="shared" si="1"/>
        <v>9.2</v>
      </c>
      <c r="I60" s="48" t="str">
        <f t="shared" si="2"/>
        <v>ЦЕЛЛЮЛОЗА</v>
      </c>
      <c r="J60" s="631" t="s">
        <v>76</v>
      </c>
      <c r="K60" s="113">
        <f>D60-(D61+D63)</f>
        <v>0</v>
      </c>
      <c r="L60" s="113">
        <f>E60-(E61+E63)</f>
        <v>0</v>
      </c>
    </row>
    <row r="61" spans="1:12" s="12" customFormat="1" ht="12.75" customHeight="1" x14ac:dyDescent="0.15">
      <c r="A61" s="393" t="s">
        <v>125</v>
      </c>
      <c r="B61" s="50" t="s">
        <v>126</v>
      </c>
      <c r="C61" s="76" t="s">
        <v>76</v>
      </c>
      <c r="D61" s="387"/>
      <c r="E61" s="388"/>
      <c r="H61" s="47" t="str">
        <f t="shared" si="1"/>
        <v>9.2.1</v>
      </c>
      <c r="I61" s="50" t="str">
        <f t="shared" si="2"/>
        <v>СУЛЬФАТНАЯ ЦЕЛЛЮЛОЗА</v>
      </c>
      <c r="J61" s="76" t="s">
        <v>76</v>
      </c>
      <c r="K61" s="107"/>
      <c r="L61" s="108"/>
    </row>
    <row r="62" spans="1:12" s="12" customFormat="1" ht="12.75" customHeight="1" x14ac:dyDescent="0.15">
      <c r="A62" s="393" t="s">
        <v>127</v>
      </c>
      <c r="B62" s="51" t="s">
        <v>128</v>
      </c>
      <c r="C62" s="76" t="s">
        <v>76</v>
      </c>
      <c r="D62" s="387"/>
      <c r="E62" s="388"/>
      <c r="H62" s="47" t="str">
        <f t="shared" si="1"/>
        <v>9.2.1.1</v>
      </c>
      <c r="I62" s="51" t="str">
        <f t="shared" si="2"/>
        <v xml:space="preserve">в том числе БЕЛЕНАЯ </v>
      </c>
      <c r="J62" s="76" t="s">
        <v>76</v>
      </c>
      <c r="K62" s="107"/>
      <c r="L62" s="108"/>
    </row>
    <row r="63" spans="1:12" s="12" customFormat="1" ht="12.75" customHeight="1" x14ac:dyDescent="0.15">
      <c r="A63" s="393" t="s">
        <v>129</v>
      </c>
      <c r="B63" s="58" t="s">
        <v>130</v>
      </c>
      <c r="C63" s="76" t="s">
        <v>76</v>
      </c>
      <c r="D63" s="387"/>
      <c r="E63" s="388"/>
      <c r="H63" s="47" t="str">
        <f t="shared" si="1"/>
        <v>9.2.2</v>
      </c>
      <c r="I63" s="50" t="str">
        <f t="shared" si="2"/>
        <v>СУЛЬФИТНАЯ ЦЕЛЛЮЛОЗА</v>
      </c>
      <c r="J63" s="76" t="s">
        <v>76</v>
      </c>
      <c r="K63" s="107"/>
      <c r="L63" s="108"/>
    </row>
    <row r="64" spans="1:12" s="12" customFormat="1" ht="12.75" customHeight="1" x14ac:dyDescent="0.15">
      <c r="A64" s="391" t="s">
        <v>131</v>
      </c>
      <c r="B64" s="48" t="s">
        <v>132</v>
      </c>
      <c r="C64" s="76" t="s">
        <v>76</v>
      </c>
      <c r="D64" s="387"/>
      <c r="E64" s="388"/>
      <c r="H64" s="47" t="str">
        <f t="shared" si="1"/>
        <v>9.3</v>
      </c>
      <c r="I64" s="48" t="str">
        <f t="shared" si="2"/>
        <v>ЦЕЛЛЮЛОЗА ДЛЯ ХИМИЧЕСКОЙ ПЕРЕРАБОТКИ</v>
      </c>
      <c r="J64" s="76" t="s">
        <v>76</v>
      </c>
      <c r="K64" s="109"/>
      <c r="L64" s="110"/>
    </row>
    <row r="65" spans="1:12" s="12" customFormat="1" ht="12.75" customHeight="1" x14ac:dyDescent="0.15">
      <c r="A65" s="392" t="s">
        <v>133</v>
      </c>
      <c r="B65" s="295" t="s">
        <v>134</v>
      </c>
      <c r="C65" s="296" t="s">
        <v>76</v>
      </c>
      <c r="D65" s="299"/>
      <c r="E65" s="303"/>
      <c r="H65" s="47" t="str">
        <f t="shared" si="1"/>
        <v>10</v>
      </c>
      <c r="I65" s="53" t="str">
        <f t="shared" si="2"/>
        <v>ПРОЧИЕ ВИДЫ МАССЫ</v>
      </c>
      <c r="J65" s="76" t="s">
        <v>76</v>
      </c>
      <c r="K65" s="105">
        <f>D65-(D66+D67)</f>
        <v>0</v>
      </c>
      <c r="L65" s="106">
        <f>E65-(E66+E67)</f>
        <v>0</v>
      </c>
    </row>
    <row r="66" spans="1:12" s="12" customFormat="1" ht="12.75" customHeight="1" x14ac:dyDescent="0.15">
      <c r="A66" s="390" t="s">
        <v>135</v>
      </c>
      <c r="B66" s="56" t="s">
        <v>136</v>
      </c>
      <c r="C66" s="76" t="s">
        <v>76</v>
      </c>
      <c r="D66" s="387"/>
      <c r="E66" s="388"/>
      <c r="H66" s="47" t="str">
        <f t="shared" si="1"/>
        <v>10.1</v>
      </c>
      <c r="I66" s="56" t="str">
        <f t="shared" si="2"/>
        <v>МАССА ИЗ НЕДРЕВЕСНОГО ВОЛОКНА</v>
      </c>
      <c r="J66" s="76" t="s">
        <v>76</v>
      </c>
      <c r="K66" s="107"/>
      <c r="L66" s="108"/>
    </row>
    <row r="67" spans="1:12" s="12" customFormat="1" ht="12.75" customHeight="1" x14ac:dyDescent="0.15">
      <c r="A67" s="390" t="s">
        <v>137</v>
      </c>
      <c r="B67" s="57" t="s">
        <v>138</v>
      </c>
      <c r="C67" s="76" t="s">
        <v>76</v>
      </c>
      <c r="D67" s="387"/>
      <c r="E67" s="388"/>
      <c r="H67" s="47" t="str">
        <f t="shared" si="1"/>
        <v>10.2</v>
      </c>
      <c r="I67" s="939" t="str">
        <f t="shared" si="2"/>
        <v>МАССА ИЗ РЕКУПЕРИРОВАННОГО ВОЛОКНА</v>
      </c>
      <c r="J67" s="76" t="s">
        <v>76</v>
      </c>
      <c r="K67" s="109"/>
      <c r="L67" s="110"/>
    </row>
    <row r="68" spans="1:12" s="12" customFormat="1" ht="12.75" customHeight="1" x14ac:dyDescent="0.15">
      <c r="A68" s="301" t="s">
        <v>139</v>
      </c>
      <c r="B68" s="295" t="s">
        <v>140</v>
      </c>
      <c r="C68" s="296" t="s">
        <v>76</v>
      </c>
      <c r="D68" s="299"/>
      <c r="E68" s="303"/>
      <c r="H68" s="47" t="str">
        <f t="shared" si="1"/>
        <v>11</v>
      </c>
      <c r="I68" s="940" t="str">
        <f t="shared" si="2"/>
        <v>РЕКУПЕРИРОВАННАЯ БУМАГА (МАКУЛАТУРА)</v>
      </c>
      <c r="J68" s="76" t="s">
        <v>76</v>
      </c>
      <c r="K68" s="117"/>
      <c r="L68" s="118"/>
    </row>
    <row r="69" spans="1:12" s="12" customFormat="1" ht="12.75" customHeight="1" x14ac:dyDescent="0.15">
      <c r="A69" s="392" t="s">
        <v>141</v>
      </c>
      <c r="B69" s="295" t="s">
        <v>142</v>
      </c>
      <c r="C69" s="296" t="s">
        <v>76</v>
      </c>
      <c r="D69" s="299">
        <v>12.657999999999999</v>
      </c>
      <c r="E69" s="303">
        <v>11.63</v>
      </c>
      <c r="H69" s="47" t="str">
        <f t="shared" si="1"/>
        <v>12</v>
      </c>
      <c r="I69" s="53" t="str">
        <f t="shared" si="2"/>
        <v>БУМАГА И КАРТОН</v>
      </c>
      <c r="J69" s="76" t="s">
        <v>76</v>
      </c>
      <c r="K69" s="105">
        <f>D69-(D70+D75+D76+D81)</f>
        <v>0</v>
      </c>
      <c r="L69" s="105">
        <f>E69-(E70+E75+E76+E81)</f>
        <v>0</v>
      </c>
    </row>
    <row r="70" spans="1:12" s="12" customFormat="1" ht="12.75" customHeight="1" x14ac:dyDescent="0.15">
      <c r="A70" s="393" t="s">
        <v>143</v>
      </c>
      <c r="B70" s="48" t="s">
        <v>144</v>
      </c>
      <c r="C70" s="631" t="s">
        <v>76</v>
      </c>
      <c r="D70" s="387"/>
      <c r="E70" s="388"/>
      <c r="H70" s="47" t="str">
        <f t="shared" si="1"/>
        <v>12.1</v>
      </c>
      <c r="I70" s="48" t="str">
        <f t="shared" si="2"/>
        <v>ПОЛИГРАФИЧЕСКАЯ БУМАГА</v>
      </c>
      <c r="J70" s="631" t="s">
        <v>76</v>
      </c>
      <c r="K70" s="113">
        <f>D70-(D71+D72+D73+D74)</f>
        <v>0</v>
      </c>
      <c r="L70" s="114">
        <f>E70-(E71+E72+E73+E74)</f>
        <v>0</v>
      </c>
    </row>
    <row r="71" spans="1:12" s="12" customFormat="1" ht="12.75" customHeight="1" x14ac:dyDescent="0.15">
      <c r="A71" s="393" t="s">
        <v>145</v>
      </c>
      <c r="B71" s="50" t="s">
        <v>146</v>
      </c>
      <c r="C71" s="631" t="s">
        <v>76</v>
      </c>
      <c r="D71" s="387"/>
      <c r="E71" s="388"/>
      <c r="H71" s="47" t="str">
        <f t="shared" si="1"/>
        <v>12.1.1</v>
      </c>
      <c r="I71" s="50" t="str">
        <f t="shared" si="2"/>
        <v>ГАЗЕТНАЯ БУМАГА</v>
      </c>
      <c r="J71" s="631" t="s">
        <v>76</v>
      </c>
      <c r="K71" s="107"/>
      <c r="L71" s="108"/>
    </row>
    <row r="72" spans="1:12" s="12" customFormat="1" ht="12.75" customHeight="1" x14ac:dyDescent="0.15">
      <c r="A72" s="393" t="s">
        <v>147</v>
      </c>
      <c r="B72" s="50" t="s">
        <v>148</v>
      </c>
      <c r="C72" s="631" t="s">
        <v>76</v>
      </c>
      <c r="D72" s="387"/>
      <c r="E72" s="388"/>
      <c r="H72" s="47" t="str">
        <f t="shared" si="1"/>
        <v>12.1.2</v>
      </c>
      <c r="I72" s="50" t="str">
        <f t="shared" si="2"/>
        <v>НЕМЕЛОВАННАЯ БУМАГА С СОДЕРЖАНИЕМ ДРЕВЕСНОЙ МАССЫ</v>
      </c>
      <c r="J72" s="631" t="s">
        <v>76</v>
      </c>
      <c r="K72" s="107"/>
      <c r="L72" s="108"/>
    </row>
    <row r="73" spans="1:12" s="12" customFormat="1" ht="12.75" customHeight="1" x14ac:dyDescent="0.15">
      <c r="A73" s="393" t="s">
        <v>149</v>
      </c>
      <c r="B73" s="50" t="s">
        <v>150</v>
      </c>
      <c r="C73" s="631" t="s">
        <v>76</v>
      </c>
      <c r="D73" s="387"/>
      <c r="E73" s="388"/>
      <c r="H73" s="47" t="str">
        <f t="shared" si="1"/>
        <v>12.1.3</v>
      </c>
      <c r="I73" s="50" t="str">
        <f t="shared" si="2"/>
        <v>НЕМЕЛОВАННАЯ БУМАГА БЕЗ СОДЕРЖАНИЯ ДРЕВЕСНОЙ МАССЫ</v>
      </c>
      <c r="J73" s="631" t="s">
        <v>76</v>
      </c>
      <c r="K73" s="107"/>
      <c r="L73" s="108"/>
    </row>
    <row r="74" spans="1:12" s="12" customFormat="1" ht="12.75" customHeight="1" x14ac:dyDescent="0.15">
      <c r="A74" s="393" t="s">
        <v>151</v>
      </c>
      <c r="B74" s="58" t="s">
        <v>152</v>
      </c>
      <c r="C74" s="631" t="s">
        <v>76</v>
      </c>
      <c r="D74" s="387"/>
      <c r="E74" s="388"/>
      <c r="H74" s="47" t="str">
        <f t="shared" si="1"/>
        <v>12.1.4</v>
      </c>
      <c r="I74" s="50" t="str">
        <f t="shared" si="2"/>
        <v>МЕЛОВАННАЯ БУМАГА</v>
      </c>
      <c r="J74" s="631" t="s">
        <v>76</v>
      </c>
      <c r="K74" s="107"/>
      <c r="L74" s="108"/>
    </row>
    <row r="75" spans="1:12" s="12" customFormat="1" ht="12.75" customHeight="1" x14ac:dyDescent="0.15">
      <c r="A75" s="393">
        <v>12.2</v>
      </c>
      <c r="B75" s="59" t="s">
        <v>153</v>
      </c>
      <c r="C75" s="631" t="s">
        <v>76</v>
      </c>
      <c r="D75" s="387">
        <v>4.226</v>
      </c>
      <c r="E75" s="388">
        <v>3.1640000000000001</v>
      </c>
      <c r="H75" s="47">
        <f t="shared" si="1"/>
        <v>12.2</v>
      </c>
      <c r="I75" s="48" t="str">
        <f t="shared" si="2"/>
        <v>БЫТОВАЯ И ГИГИЕНИЧЕСКАЯ БУМАГА</v>
      </c>
      <c r="J75" s="631" t="s">
        <v>76</v>
      </c>
      <c r="K75" s="107"/>
      <c r="L75" s="108"/>
    </row>
    <row r="76" spans="1:12" s="12" customFormat="1" ht="12.75" customHeight="1" x14ac:dyDescent="0.15">
      <c r="A76" s="393">
        <v>12.3</v>
      </c>
      <c r="B76" s="48" t="s">
        <v>154</v>
      </c>
      <c r="C76" s="631" t="s">
        <v>76</v>
      </c>
      <c r="D76" s="387">
        <v>8.4320000000000004</v>
      </c>
      <c r="E76" s="388">
        <v>8.4659999999999993</v>
      </c>
      <c r="H76" s="47">
        <f t="shared" si="1"/>
        <v>12.3</v>
      </c>
      <c r="I76" s="48" t="str">
        <f t="shared" si="2"/>
        <v>УПАКОВОЧНЫЕ МАТЕРИАЛЫ</v>
      </c>
      <c r="J76" s="631" t="s">
        <v>76</v>
      </c>
      <c r="K76" s="113">
        <f>D76-(D77+D78+D79+D80)</f>
        <v>0</v>
      </c>
      <c r="L76" s="113">
        <f>E76-(E77+E78+E79+E80)</f>
        <v>0</v>
      </c>
    </row>
    <row r="77" spans="1:12" s="12" customFormat="1" ht="12.75" customHeight="1" x14ac:dyDescent="0.15">
      <c r="A77" s="393" t="s">
        <v>155</v>
      </c>
      <c r="B77" s="50" t="s">
        <v>156</v>
      </c>
      <c r="C77" s="631" t="s">
        <v>76</v>
      </c>
      <c r="D77" s="387"/>
      <c r="E77" s="388"/>
      <c r="H77" s="47" t="str">
        <f t="shared" si="1"/>
        <v>12.3.1</v>
      </c>
      <c r="I77" s="50" t="str">
        <f t="shared" si="2"/>
        <v>КАРТОНАЖНЫЕ МАТЕРИАЛЫ</v>
      </c>
      <c r="J77" s="631" t="s">
        <v>76</v>
      </c>
      <c r="K77" s="107"/>
      <c r="L77" s="108"/>
    </row>
    <row r="78" spans="1:12" s="12" customFormat="1" ht="12.75" customHeight="1" x14ac:dyDescent="0.15">
      <c r="A78" s="393" t="s">
        <v>157</v>
      </c>
      <c r="B78" s="50" t="s">
        <v>158</v>
      </c>
      <c r="C78" s="631" t="s">
        <v>76</v>
      </c>
      <c r="D78" s="387">
        <v>3.302</v>
      </c>
      <c r="E78" s="388">
        <v>3.298</v>
      </c>
      <c r="H78" s="47" t="str">
        <f t="shared" si="1"/>
        <v>12.3.2</v>
      </c>
      <c r="I78" s="50" t="str">
        <f>B78</f>
        <v>КОРОБОЧНЫЙ КАРТОН</v>
      </c>
      <c r="J78" s="631" t="s">
        <v>76</v>
      </c>
      <c r="K78" s="107"/>
      <c r="L78" s="108"/>
    </row>
    <row r="79" spans="1:12" s="12" customFormat="1" ht="12.75" customHeight="1" x14ac:dyDescent="0.15">
      <c r="A79" s="393" t="s">
        <v>159</v>
      </c>
      <c r="B79" s="50" t="s">
        <v>160</v>
      </c>
      <c r="C79" s="631" t="s">
        <v>76</v>
      </c>
      <c r="D79" s="394"/>
      <c r="E79" s="395"/>
      <c r="H79" s="47" t="str">
        <f>A79</f>
        <v>12.3.3</v>
      </c>
      <c r="I79" s="50" t="str">
        <f>B79</f>
        <v>ОБЕРТОЧНАЯ БУМАГА</v>
      </c>
      <c r="J79" s="631" t="s">
        <v>76</v>
      </c>
      <c r="K79" s="107"/>
      <c r="L79" s="108"/>
    </row>
    <row r="80" spans="1:12" s="12" customFormat="1" ht="27" customHeight="1" x14ac:dyDescent="0.15">
      <c r="A80" s="393" t="s">
        <v>161</v>
      </c>
      <c r="B80" s="633" t="s">
        <v>162</v>
      </c>
      <c r="C80" s="631" t="s">
        <v>76</v>
      </c>
      <c r="D80" s="394">
        <v>5.13</v>
      </c>
      <c r="E80" s="395">
        <v>5.1680000000000001</v>
      </c>
      <c r="H80" s="47" t="str">
        <f>A80</f>
        <v>12.3.4</v>
      </c>
      <c r="I80" s="654" t="str">
        <f>B80</f>
        <v>ПРОЧИЕ СОРТА БУМАГИ, ИСПОЛЬЗУЕМЫЕ ГЛАВНЫМ ОБРАЗОМ ДЛЯ УПАКОВКИ</v>
      </c>
      <c r="J80" s="631" t="s">
        <v>76</v>
      </c>
      <c r="K80" s="107"/>
      <c r="L80" s="108"/>
    </row>
    <row r="81" spans="1:17" s="12" customFormat="1" ht="27" customHeight="1" thickBot="1" x14ac:dyDescent="0.2">
      <c r="A81" s="396">
        <v>12.4</v>
      </c>
      <c r="B81" s="632" t="s">
        <v>163</v>
      </c>
      <c r="C81" s="662" t="s">
        <v>76</v>
      </c>
      <c r="D81" s="397"/>
      <c r="E81" s="398"/>
      <c r="H81" s="119">
        <f>A81</f>
        <v>12.4</v>
      </c>
      <c r="I81" s="632" t="str">
        <f>B81</f>
        <v>ПРОЧИЕ СОРТА БУМАГИ И КАРТОНА (НЕ ВКЛЮЧЕННЫЕ В ДРУГИЕ КАТЕГОРИИ)</v>
      </c>
      <c r="J81" s="662" t="s">
        <v>76</v>
      </c>
      <c r="K81" s="109"/>
      <c r="L81" s="110"/>
    </row>
    <row r="82" spans="1:17" s="12" customFormat="1" ht="13.15" customHeight="1" x14ac:dyDescent="0.15">
      <c r="A82" s="137"/>
      <c r="B82" s="137" t="s">
        <v>164</v>
      </c>
      <c r="C82" s="137"/>
      <c r="D82" s="941"/>
      <c r="E82" s="21"/>
      <c r="H82" s="19" t="s">
        <v>0</v>
      </c>
      <c r="I82" s="137"/>
    </row>
    <row r="83" spans="1:17" s="12" customFormat="1" ht="12.75" customHeight="1" x14ac:dyDescent="0.15">
      <c r="A83" s="137"/>
      <c r="B83" s="137" t="s">
        <v>165</v>
      </c>
      <c r="C83" s="137"/>
      <c r="D83" s="941"/>
      <c r="E83" s="21"/>
      <c r="H83" s="19" t="s">
        <v>0</v>
      </c>
    </row>
    <row r="84" spans="1:17" ht="12.75" customHeight="1" x14ac:dyDescent="0.2">
      <c r="A84" s="6"/>
      <c r="B84" s="137" t="s">
        <v>166</v>
      </c>
      <c r="H84" s="19" t="s">
        <v>0</v>
      </c>
      <c r="Q84" s="12"/>
    </row>
    <row r="85" spans="1:17" ht="12.75" customHeight="1" x14ac:dyDescent="0.2">
      <c r="A85" s="6"/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739</v>
      </c>
    </row>
    <row r="2" spans="2:2" x14ac:dyDescent="0.15">
      <c r="B2" s="152" t="e">
        <f>'CB1-Производство'!D13+'СВ2 | Первич. | Торговля'!D11+'СВ2 | Первич. | Торговля'!H11</f>
        <v>#VALUE!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740</v>
      </c>
      <c r="B1" t="s">
        <v>741</v>
      </c>
      <c r="C1" t="s">
        <v>742</v>
      </c>
      <c r="D1" t="s">
        <v>743</v>
      </c>
      <c r="E1" t="s">
        <v>744</v>
      </c>
      <c r="F1" t="s">
        <v>745</v>
      </c>
      <c r="G1" t="s">
        <v>746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77"/>
  <sheetViews>
    <sheetView workbookViewId="0">
      <pane ySplit="1" topLeftCell="A2" activePane="bottomLeft" state="frozen"/>
      <selection activeCell="F73" sqref="F73"/>
      <selection pane="bottomLeft" activeCell="C192" sqref="C192:C208"/>
    </sheetView>
  </sheetViews>
  <sheetFormatPr defaultColWidth="9" defaultRowHeight="15" x14ac:dyDescent="0.15"/>
  <cols>
    <col min="1" max="1" width="16.625" style="501" customWidth="1"/>
    <col min="2" max="2" width="13" style="501" bestFit="1" customWidth="1"/>
    <col min="3" max="3" width="13.625" style="553" customWidth="1"/>
    <col min="4" max="4" width="22.25" style="255" customWidth="1"/>
    <col min="5" max="16384" width="9" style="255"/>
  </cols>
  <sheetData>
    <row r="1" spans="1:4" ht="30.75" customHeight="1" thickTop="1" thickBot="1" x14ac:dyDescent="0.2">
      <c r="A1" s="473" t="s">
        <v>747</v>
      </c>
      <c r="B1" s="502" t="s">
        <v>748</v>
      </c>
      <c r="C1" s="502" t="s">
        <v>749</v>
      </c>
      <c r="D1" s="279" t="s">
        <v>750</v>
      </c>
    </row>
    <row r="2" spans="1:4" ht="15.75" thickTop="1" x14ac:dyDescent="0.25">
      <c r="A2" s="474">
        <v>1</v>
      </c>
      <c r="B2" s="503" t="s">
        <v>751</v>
      </c>
      <c r="C2" s="526" t="s">
        <v>752</v>
      </c>
      <c r="D2" s="256"/>
    </row>
    <row r="3" spans="1:4" x14ac:dyDescent="0.25">
      <c r="A3" s="475">
        <v>1</v>
      </c>
      <c r="B3" s="504" t="s">
        <v>751</v>
      </c>
      <c r="C3" s="527">
        <v>4403</v>
      </c>
      <c r="D3" s="257"/>
    </row>
    <row r="4" spans="1:4" x14ac:dyDescent="0.25">
      <c r="A4" s="476">
        <v>1</v>
      </c>
      <c r="B4" s="505" t="s">
        <v>753</v>
      </c>
      <c r="C4" s="527" t="s">
        <v>752</v>
      </c>
      <c r="D4" s="258"/>
    </row>
    <row r="5" spans="1:4" x14ac:dyDescent="0.25">
      <c r="A5" s="477">
        <v>1</v>
      </c>
      <c r="B5" s="506" t="s">
        <v>753</v>
      </c>
      <c r="C5" s="527">
        <v>4403</v>
      </c>
      <c r="D5" s="258"/>
    </row>
    <row r="6" spans="1:4" x14ac:dyDescent="0.25">
      <c r="A6" s="477">
        <v>1</v>
      </c>
      <c r="B6" s="506" t="s">
        <v>754</v>
      </c>
      <c r="C6" s="527" t="s">
        <v>752</v>
      </c>
      <c r="D6" s="258"/>
    </row>
    <row r="7" spans="1:4" x14ac:dyDescent="0.25">
      <c r="A7" s="477">
        <v>1</v>
      </c>
      <c r="B7" s="506" t="s">
        <v>754</v>
      </c>
      <c r="C7" s="527">
        <v>4403</v>
      </c>
      <c r="D7" s="258"/>
    </row>
    <row r="8" spans="1:4" x14ac:dyDescent="0.25">
      <c r="A8" s="357">
        <v>1</v>
      </c>
      <c r="B8" s="358" t="s">
        <v>755</v>
      </c>
      <c r="C8" s="527">
        <v>440111</v>
      </c>
      <c r="D8" s="349"/>
    </row>
    <row r="9" spans="1:4" x14ac:dyDescent="0.25">
      <c r="A9" s="357">
        <v>1</v>
      </c>
      <c r="B9" s="358" t="s">
        <v>755</v>
      </c>
      <c r="C9" s="527">
        <v>440112</v>
      </c>
      <c r="D9" s="349"/>
    </row>
    <row r="10" spans="1:4" ht="15.75" thickBot="1" x14ac:dyDescent="0.3">
      <c r="A10" s="357">
        <v>1</v>
      </c>
      <c r="B10" s="358" t="s">
        <v>755</v>
      </c>
      <c r="C10" s="527">
        <v>4403</v>
      </c>
      <c r="D10" s="349"/>
    </row>
    <row r="11" spans="1:4" ht="15.75" thickTop="1" x14ac:dyDescent="0.25">
      <c r="A11" s="474">
        <v>1.1000000000000001</v>
      </c>
      <c r="B11" s="503" t="s">
        <v>751</v>
      </c>
      <c r="C11" s="526" t="s">
        <v>752</v>
      </c>
      <c r="D11" s="258"/>
    </row>
    <row r="12" spans="1:4" x14ac:dyDescent="0.25">
      <c r="A12" s="357" t="s">
        <v>756</v>
      </c>
      <c r="B12" s="507" t="s">
        <v>753</v>
      </c>
      <c r="C12" s="359" t="s">
        <v>752</v>
      </c>
      <c r="D12" s="258"/>
    </row>
    <row r="13" spans="1:4" x14ac:dyDescent="0.25">
      <c r="A13" s="357" t="s">
        <v>756</v>
      </c>
      <c r="B13" s="507" t="s">
        <v>754</v>
      </c>
      <c r="C13" s="359" t="s">
        <v>752</v>
      </c>
      <c r="D13" s="258"/>
    </row>
    <row r="14" spans="1:4" x14ac:dyDescent="0.25">
      <c r="A14" s="357">
        <v>1.1000000000000001</v>
      </c>
      <c r="B14" s="358" t="s">
        <v>755</v>
      </c>
      <c r="C14" s="359">
        <v>440111</v>
      </c>
      <c r="D14" s="258"/>
    </row>
    <row r="15" spans="1:4" ht="15.75" thickBot="1" x14ac:dyDescent="0.3">
      <c r="A15" s="478" t="s">
        <v>756</v>
      </c>
      <c r="B15" s="358" t="s">
        <v>755</v>
      </c>
      <c r="C15" s="528">
        <v>440112</v>
      </c>
      <c r="D15" s="258"/>
    </row>
    <row r="16" spans="1:4" ht="15.75" thickTop="1" x14ac:dyDescent="0.25">
      <c r="A16" s="474" t="s">
        <v>757</v>
      </c>
      <c r="B16" s="503" t="s">
        <v>751</v>
      </c>
      <c r="C16" s="352" t="s">
        <v>752</v>
      </c>
      <c r="D16" s="361" t="s">
        <v>758</v>
      </c>
    </row>
    <row r="17" spans="1:4" x14ac:dyDescent="0.25">
      <c r="A17" s="357" t="s">
        <v>757</v>
      </c>
      <c r="B17" s="507" t="s">
        <v>753</v>
      </c>
      <c r="C17" s="350" t="s">
        <v>752</v>
      </c>
      <c r="D17" s="361" t="s">
        <v>758</v>
      </c>
    </row>
    <row r="18" spans="1:4" x14ac:dyDescent="0.25">
      <c r="A18" s="357" t="s">
        <v>757</v>
      </c>
      <c r="B18" s="507" t="s">
        <v>754</v>
      </c>
      <c r="C18" s="350" t="s">
        <v>752</v>
      </c>
      <c r="D18" s="361" t="s">
        <v>758</v>
      </c>
    </row>
    <row r="19" spans="1:4" ht="15.75" thickBot="1" x14ac:dyDescent="0.3">
      <c r="A19" s="357" t="s">
        <v>757</v>
      </c>
      <c r="B19" s="358" t="s">
        <v>755</v>
      </c>
      <c r="C19" s="359">
        <v>440111</v>
      </c>
      <c r="D19" s="349"/>
    </row>
    <row r="20" spans="1:4" ht="15.75" thickTop="1" x14ac:dyDescent="0.25">
      <c r="A20" s="474" t="s">
        <v>759</v>
      </c>
      <c r="B20" s="503" t="s">
        <v>751</v>
      </c>
      <c r="C20" s="352" t="s">
        <v>752</v>
      </c>
      <c r="D20" s="361" t="s">
        <v>758</v>
      </c>
    </row>
    <row r="21" spans="1:4" x14ac:dyDescent="0.25">
      <c r="A21" s="357" t="s">
        <v>759</v>
      </c>
      <c r="B21" s="507" t="s">
        <v>753</v>
      </c>
      <c r="C21" s="350" t="s">
        <v>752</v>
      </c>
      <c r="D21" s="361" t="s">
        <v>758</v>
      </c>
    </row>
    <row r="22" spans="1:4" x14ac:dyDescent="0.25">
      <c r="A22" s="357" t="s">
        <v>759</v>
      </c>
      <c r="B22" s="507" t="s">
        <v>754</v>
      </c>
      <c r="C22" s="350" t="s">
        <v>752</v>
      </c>
      <c r="D22" s="361" t="s">
        <v>758</v>
      </c>
    </row>
    <row r="23" spans="1:4" ht="15.75" thickBot="1" x14ac:dyDescent="0.3">
      <c r="A23" s="357" t="s">
        <v>759</v>
      </c>
      <c r="B23" s="358" t="s">
        <v>755</v>
      </c>
      <c r="C23" s="359">
        <v>440112</v>
      </c>
      <c r="D23" s="349"/>
    </row>
    <row r="24" spans="1:4" ht="15.75" thickTop="1" x14ac:dyDescent="0.25">
      <c r="A24" s="474">
        <v>1.2</v>
      </c>
      <c r="B24" s="503" t="s">
        <v>751</v>
      </c>
      <c r="C24" s="526">
        <v>4403</v>
      </c>
      <c r="D24" s="349"/>
    </row>
    <row r="25" spans="1:4" x14ac:dyDescent="0.25">
      <c r="A25" s="357">
        <v>1.2</v>
      </c>
      <c r="B25" s="507" t="s">
        <v>753</v>
      </c>
      <c r="C25" s="359">
        <v>4403</v>
      </c>
      <c r="D25" s="349"/>
    </row>
    <row r="26" spans="1:4" x14ac:dyDescent="0.25">
      <c r="A26" s="357">
        <v>1.2</v>
      </c>
      <c r="B26" s="507" t="s">
        <v>754</v>
      </c>
      <c r="C26" s="359">
        <v>4403</v>
      </c>
      <c r="D26" s="349"/>
    </row>
    <row r="27" spans="1:4" ht="15.75" thickBot="1" x14ac:dyDescent="0.3">
      <c r="A27" s="479">
        <v>1.2</v>
      </c>
      <c r="B27" s="508" t="s">
        <v>755</v>
      </c>
      <c r="C27" s="529">
        <v>4403</v>
      </c>
      <c r="D27" s="349"/>
    </row>
    <row r="28" spans="1:4" x14ac:dyDescent="0.25">
      <c r="A28" s="480" t="s">
        <v>45</v>
      </c>
      <c r="B28" s="509" t="s">
        <v>751</v>
      </c>
      <c r="C28" s="353">
        <v>440310</v>
      </c>
      <c r="D28" s="361" t="s">
        <v>758</v>
      </c>
    </row>
    <row r="29" spans="1:4" x14ac:dyDescent="0.25">
      <c r="A29" s="475" t="s">
        <v>760</v>
      </c>
      <c r="B29" s="504" t="s">
        <v>751</v>
      </c>
      <c r="C29" s="527">
        <v>440320</v>
      </c>
      <c r="D29" s="349"/>
    </row>
    <row r="30" spans="1:4" x14ac:dyDescent="0.25">
      <c r="A30" s="357" t="s">
        <v>45</v>
      </c>
      <c r="B30" s="358" t="s">
        <v>753</v>
      </c>
      <c r="C30" s="350">
        <v>440310</v>
      </c>
      <c r="D30" s="361" t="s">
        <v>758</v>
      </c>
    </row>
    <row r="31" spans="1:4" x14ac:dyDescent="0.25">
      <c r="A31" s="357" t="s">
        <v>45</v>
      </c>
      <c r="B31" s="507" t="s">
        <v>753</v>
      </c>
      <c r="C31" s="359" t="s">
        <v>761</v>
      </c>
      <c r="D31" s="349"/>
    </row>
    <row r="32" spans="1:4" x14ac:dyDescent="0.25">
      <c r="A32" s="357" t="s">
        <v>45</v>
      </c>
      <c r="B32" s="358" t="s">
        <v>754</v>
      </c>
      <c r="C32" s="350">
        <v>440310</v>
      </c>
      <c r="D32" s="361" t="s">
        <v>758</v>
      </c>
    </row>
    <row r="33" spans="1:4" x14ac:dyDescent="0.25">
      <c r="A33" s="357" t="s">
        <v>45</v>
      </c>
      <c r="B33" s="507" t="s">
        <v>754</v>
      </c>
      <c r="C33" s="359" t="s">
        <v>761</v>
      </c>
      <c r="D33" s="349"/>
    </row>
    <row r="34" spans="1:4" x14ac:dyDescent="0.25">
      <c r="A34" s="357" t="s">
        <v>45</v>
      </c>
      <c r="B34" s="358" t="s">
        <v>755</v>
      </c>
      <c r="C34" s="359">
        <v>440311</v>
      </c>
      <c r="D34" s="349"/>
    </row>
    <row r="35" spans="1:4" x14ac:dyDescent="0.25">
      <c r="A35" s="357" t="s">
        <v>45</v>
      </c>
      <c r="B35" s="358" t="s">
        <v>755</v>
      </c>
      <c r="C35" s="359">
        <v>440321</v>
      </c>
      <c r="D35" s="349"/>
    </row>
    <row r="36" spans="1:4" x14ac:dyDescent="0.25">
      <c r="A36" s="357" t="s">
        <v>45</v>
      </c>
      <c r="B36" s="358" t="s">
        <v>755</v>
      </c>
      <c r="C36" s="359">
        <v>440322</v>
      </c>
      <c r="D36" s="349"/>
    </row>
    <row r="37" spans="1:4" x14ac:dyDescent="0.25">
      <c r="A37" s="357" t="s">
        <v>45</v>
      </c>
      <c r="B37" s="358" t="s">
        <v>755</v>
      </c>
      <c r="C37" s="359">
        <v>440323</v>
      </c>
      <c r="D37" s="349"/>
    </row>
    <row r="38" spans="1:4" x14ac:dyDescent="0.25">
      <c r="A38" s="357" t="s">
        <v>45</v>
      </c>
      <c r="B38" s="358" t="s">
        <v>755</v>
      </c>
      <c r="C38" s="359">
        <v>440324</v>
      </c>
      <c r="D38" s="349"/>
    </row>
    <row r="39" spans="1:4" x14ac:dyDescent="0.25">
      <c r="A39" s="357" t="s">
        <v>45</v>
      </c>
      <c r="B39" s="358" t="s">
        <v>755</v>
      </c>
      <c r="C39" s="359">
        <v>440325</v>
      </c>
      <c r="D39" s="349"/>
    </row>
    <row r="40" spans="1:4" ht="15.75" thickBot="1" x14ac:dyDescent="0.3">
      <c r="A40" s="357" t="s">
        <v>45</v>
      </c>
      <c r="B40" s="358" t="s">
        <v>755</v>
      </c>
      <c r="C40" s="359">
        <v>440326</v>
      </c>
      <c r="D40" s="349"/>
    </row>
    <row r="41" spans="1:4" ht="15.75" thickTop="1" x14ac:dyDescent="0.25">
      <c r="A41" s="354" t="s">
        <v>47</v>
      </c>
      <c r="B41" s="355" t="s">
        <v>751</v>
      </c>
      <c r="C41" s="356">
        <v>440310</v>
      </c>
      <c r="D41" s="361" t="s">
        <v>758</v>
      </c>
    </row>
    <row r="42" spans="1:4" x14ac:dyDescent="0.25">
      <c r="A42" s="357" t="s">
        <v>47</v>
      </c>
      <c r="B42" s="358" t="s">
        <v>751</v>
      </c>
      <c r="C42" s="359" t="s">
        <v>762</v>
      </c>
      <c r="D42" s="349"/>
    </row>
    <row r="43" spans="1:4" x14ac:dyDescent="0.25">
      <c r="A43" s="357" t="s">
        <v>47</v>
      </c>
      <c r="B43" s="358" t="s">
        <v>751</v>
      </c>
      <c r="C43" s="359" t="s">
        <v>763</v>
      </c>
      <c r="D43" s="349"/>
    </row>
    <row r="44" spans="1:4" x14ac:dyDescent="0.25">
      <c r="A44" s="357" t="s">
        <v>47</v>
      </c>
      <c r="B44" s="358" t="s">
        <v>751</v>
      </c>
      <c r="C44" s="359" t="s">
        <v>764</v>
      </c>
      <c r="D44" s="349"/>
    </row>
    <row r="45" spans="1:4" x14ac:dyDescent="0.25">
      <c r="A45" s="357" t="s">
        <v>47</v>
      </c>
      <c r="B45" s="358" t="s">
        <v>751</v>
      </c>
      <c r="C45" s="359" t="s">
        <v>765</v>
      </c>
      <c r="D45" s="349"/>
    </row>
    <row r="46" spans="1:4" x14ac:dyDescent="0.25">
      <c r="A46" s="357" t="s">
        <v>766</v>
      </c>
      <c r="B46" s="358" t="s">
        <v>751</v>
      </c>
      <c r="C46" s="359" t="s">
        <v>767</v>
      </c>
      <c r="D46" s="349"/>
    </row>
    <row r="47" spans="1:4" x14ac:dyDescent="0.25">
      <c r="A47" s="357" t="s">
        <v>47</v>
      </c>
      <c r="B47" s="358" t="s">
        <v>753</v>
      </c>
      <c r="C47" s="350">
        <v>440310</v>
      </c>
      <c r="D47" s="361" t="s">
        <v>758</v>
      </c>
    </row>
    <row r="48" spans="1:4" x14ac:dyDescent="0.25">
      <c r="A48" s="357" t="s">
        <v>47</v>
      </c>
      <c r="B48" s="358" t="s">
        <v>753</v>
      </c>
      <c r="C48" s="359" t="s">
        <v>762</v>
      </c>
      <c r="D48" s="349"/>
    </row>
    <row r="49" spans="1:4" x14ac:dyDescent="0.25">
      <c r="A49" s="357" t="s">
        <v>47</v>
      </c>
      <c r="B49" s="358" t="s">
        <v>753</v>
      </c>
      <c r="C49" s="359" t="s">
        <v>763</v>
      </c>
      <c r="D49" s="349"/>
    </row>
    <row r="50" spans="1:4" x14ac:dyDescent="0.25">
      <c r="A50" s="357" t="s">
        <v>47</v>
      </c>
      <c r="B50" s="358" t="s">
        <v>753</v>
      </c>
      <c r="C50" s="359" t="s">
        <v>764</v>
      </c>
      <c r="D50" s="349"/>
    </row>
    <row r="51" spans="1:4" x14ac:dyDescent="0.25">
      <c r="A51" s="357" t="s">
        <v>47</v>
      </c>
      <c r="B51" s="358" t="s">
        <v>753</v>
      </c>
      <c r="C51" s="359" t="s">
        <v>765</v>
      </c>
      <c r="D51" s="258"/>
    </row>
    <row r="52" spans="1:4" x14ac:dyDescent="0.25">
      <c r="A52" s="357" t="s">
        <v>766</v>
      </c>
      <c r="B52" s="358" t="s">
        <v>753</v>
      </c>
      <c r="C52" s="359" t="s">
        <v>767</v>
      </c>
      <c r="D52" s="258"/>
    </row>
    <row r="53" spans="1:4" x14ac:dyDescent="0.25">
      <c r="A53" s="357" t="s">
        <v>47</v>
      </c>
      <c r="B53" s="358" t="s">
        <v>754</v>
      </c>
      <c r="C53" s="350">
        <v>440310</v>
      </c>
      <c r="D53" s="349" t="s">
        <v>758</v>
      </c>
    </row>
    <row r="54" spans="1:4" x14ac:dyDescent="0.25">
      <c r="A54" s="357" t="s">
        <v>47</v>
      </c>
      <c r="B54" s="358" t="s">
        <v>754</v>
      </c>
      <c r="C54" s="359" t="s">
        <v>762</v>
      </c>
      <c r="D54" s="258"/>
    </row>
    <row r="55" spans="1:4" x14ac:dyDescent="0.25">
      <c r="A55" s="357" t="s">
        <v>47</v>
      </c>
      <c r="B55" s="358" t="s">
        <v>754</v>
      </c>
      <c r="C55" s="359" t="s">
        <v>763</v>
      </c>
      <c r="D55" s="258"/>
    </row>
    <row r="56" spans="1:4" x14ac:dyDescent="0.25">
      <c r="A56" s="357" t="s">
        <v>47</v>
      </c>
      <c r="B56" s="358" t="s">
        <v>754</v>
      </c>
      <c r="C56" s="359" t="s">
        <v>764</v>
      </c>
      <c r="D56" s="258"/>
    </row>
    <row r="57" spans="1:4" x14ac:dyDescent="0.25">
      <c r="A57" s="357" t="s">
        <v>47</v>
      </c>
      <c r="B57" s="358" t="s">
        <v>754</v>
      </c>
      <c r="C57" s="359" t="s">
        <v>765</v>
      </c>
      <c r="D57" s="258"/>
    </row>
    <row r="58" spans="1:4" x14ac:dyDescent="0.25">
      <c r="A58" s="357" t="s">
        <v>47</v>
      </c>
      <c r="B58" s="358" t="s">
        <v>754</v>
      </c>
      <c r="C58" s="359">
        <v>440399</v>
      </c>
      <c r="D58" s="258"/>
    </row>
    <row r="59" spans="1:4" x14ac:dyDescent="0.25">
      <c r="A59" s="357" t="s">
        <v>47</v>
      </c>
      <c r="B59" s="358" t="s">
        <v>755</v>
      </c>
      <c r="C59" s="359">
        <v>440312</v>
      </c>
      <c r="D59" s="258"/>
    </row>
    <row r="60" spans="1:4" x14ac:dyDescent="0.25">
      <c r="A60" s="357" t="s">
        <v>47</v>
      </c>
      <c r="B60" s="358" t="s">
        <v>755</v>
      </c>
      <c r="C60" s="359">
        <v>440341</v>
      </c>
      <c r="D60" s="258"/>
    </row>
    <row r="61" spans="1:4" x14ac:dyDescent="0.25">
      <c r="A61" s="357" t="s">
        <v>47</v>
      </c>
      <c r="B61" s="358" t="s">
        <v>755</v>
      </c>
      <c r="C61" s="359">
        <v>440349</v>
      </c>
      <c r="D61" s="258"/>
    </row>
    <row r="62" spans="1:4" x14ac:dyDescent="0.25">
      <c r="A62" s="357" t="s">
        <v>47</v>
      </c>
      <c r="B62" s="358" t="s">
        <v>755</v>
      </c>
      <c r="C62" s="359">
        <v>440391</v>
      </c>
      <c r="D62" s="258"/>
    </row>
    <row r="63" spans="1:4" x14ac:dyDescent="0.25">
      <c r="A63" s="357" t="s">
        <v>47</v>
      </c>
      <c r="B63" s="358" t="s">
        <v>755</v>
      </c>
      <c r="C63" s="359">
        <v>440393</v>
      </c>
      <c r="D63" s="258"/>
    </row>
    <row r="64" spans="1:4" x14ac:dyDescent="0.25">
      <c r="A64" s="357" t="s">
        <v>47</v>
      </c>
      <c r="B64" s="358" t="s">
        <v>755</v>
      </c>
      <c r="C64" s="359">
        <v>440394</v>
      </c>
      <c r="D64" s="258"/>
    </row>
    <row r="65" spans="1:4" x14ac:dyDescent="0.25">
      <c r="A65" s="357" t="s">
        <v>47</v>
      </c>
      <c r="B65" s="358" t="s">
        <v>755</v>
      </c>
      <c r="C65" s="359">
        <v>440395</v>
      </c>
      <c r="D65" s="258"/>
    </row>
    <row r="66" spans="1:4" x14ac:dyDescent="0.25">
      <c r="A66" s="357" t="s">
        <v>47</v>
      </c>
      <c r="B66" s="358" t="s">
        <v>755</v>
      </c>
      <c r="C66" s="359">
        <v>440396</v>
      </c>
      <c r="D66" s="258"/>
    </row>
    <row r="67" spans="1:4" x14ac:dyDescent="0.25">
      <c r="A67" s="357" t="s">
        <v>47</v>
      </c>
      <c r="B67" s="358" t="s">
        <v>755</v>
      </c>
      <c r="C67" s="359">
        <v>440397</v>
      </c>
      <c r="D67" s="258"/>
    </row>
    <row r="68" spans="1:4" x14ac:dyDescent="0.25">
      <c r="A68" s="357" t="s">
        <v>47</v>
      </c>
      <c r="B68" s="358" t="s">
        <v>755</v>
      </c>
      <c r="C68" s="359">
        <v>440398</v>
      </c>
      <c r="D68" s="258"/>
    </row>
    <row r="69" spans="1:4" ht="15.75" thickBot="1" x14ac:dyDescent="0.3">
      <c r="A69" s="357" t="s">
        <v>47</v>
      </c>
      <c r="B69" s="510" t="s">
        <v>755</v>
      </c>
      <c r="C69" s="359">
        <v>440399</v>
      </c>
      <c r="D69" s="258"/>
    </row>
    <row r="70" spans="1:4" ht="15.75" thickTop="1" x14ac:dyDescent="0.25">
      <c r="A70" s="481" t="s">
        <v>768</v>
      </c>
      <c r="B70" s="503" t="s">
        <v>751</v>
      </c>
      <c r="C70" s="360">
        <v>440310</v>
      </c>
      <c r="D70" s="361" t="s">
        <v>758</v>
      </c>
    </row>
    <row r="71" spans="1:4" x14ac:dyDescent="0.25">
      <c r="A71" s="357" t="s">
        <v>49</v>
      </c>
      <c r="B71" s="504" t="s">
        <v>751</v>
      </c>
      <c r="C71" s="359" t="s">
        <v>762</v>
      </c>
      <c r="D71" s="258"/>
    </row>
    <row r="72" spans="1:4" x14ac:dyDescent="0.25">
      <c r="A72" s="482" t="s">
        <v>768</v>
      </c>
      <c r="B72" s="504" t="s">
        <v>751</v>
      </c>
      <c r="C72" s="532" t="s">
        <v>763</v>
      </c>
      <c r="D72" s="258"/>
    </row>
    <row r="73" spans="1:4" x14ac:dyDescent="0.25">
      <c r="A73" s="483" t="s">
        <v>768</v>
      </c>
      <c r="B73" s="504" t="s">
        <v>751</v>
      </c>
      <c r="C73" s="362" t="s">
        <v>767</v>
      </c>
      <c r="D73" s="361" t="s">
        <v>758</v>
      </c>
    </row>
    <row r="74" spans="1:4" x14ac:dyDescent="0.25">
      <c r="A74" s="476" t="s">
        <v>768</v>
      </c>
      <c r="B74" s="505" t="s">
        <v>753</v>
      </c>
      <c r="C74" s="362">
        <v>440310</v>
      </c>
      <c r="D74" s="361" t="s">
        <v>758</v>
      </c>
    </row>
    <row r="75" spans="1:4" x14ac:dyDescent="0.25">
      <c r="A75" s="476" t="s">
        <v>768</v>
      </c>
      <c r="B75" s="505" t="s">
        <v>753</v>
      </c>
      <c r="C75" s="533" t="s">
        <v>762</v>
      </c>
      <c r="D75" s="258"/>
    </row>
    <row r="76" spans="1:4" x14ac:dyDescent="0.25">
      <c r="A76" s="484" t="s">
        <v>768</v>
      </c>
      <c r="B76" s="511" t="s">
        <v>753</v>
      </c>
      <c r="C76" s="367" t="s">
        <v>763</v>
      </c>
      <c r="D76" s="258"/>
    </row>
    <row r="77" spans="1:4" x14ac:dyDescent="0.25">
      <c r="A77" s="476" t="s">
        <v>768</v>
      </c>
      <c r="B77" s="505" t="s">
        <v>753</v>
      </c>
      <c r="C77" s="369" t="s">
        <v>767</v>
      </c>
      <c r="D77" s="361" t="s">
        <v>758</v>
      </c>
    </row>
    <row r="78" spans="1:4" x14ac:dyDescent="0.25">
      <c r="A78" s="357" t="s">
        <v>768</v>
      </c>
      <c r="B78" s="358" t="s">
        <v>754</v>
      </c>
      <c r="C78" s="362">
        <v>440310</v>
      </c>
      <c r="D78" s="361" t="s">
        <v>758</v>
      </c>
    </row>
    <row r="79" spans="1:4" x14ac:dyDescent="0.25">
      <c r="A79" s="357" t="s">
        <v>768</v>
      </c>
      <c r="B79" s="358" t="s">
        <v>754</v>
      </c>
      <c r="C79" s="359" t="s">
        <v>762</v>
      </c>
      <c r="D79" s="258"/>
    </row>
    <row r="80" spans="1:4" x14ac:dyDescent="0.25">
      <c r="A80" s="357" t="s">
        <v>768</v>
      </c>
      <c r="B80" s="358" t="s">
        <v>754</v>
      </c>
      <c r="C80" s="359" t="s">
        <v>763</v>
      </c>
      <c r="D80" s="258"/>
    </row>
    <row r="81" spans="1:4" x14ac:dyDescent="0.25">
      <c r="A81" s="357" t="s">
        <v>49</v>
      </c>
      <c r="B81" s="358" t="s">
        <v>754</v>
      </c>
      <c r="C81" s="350" t="s">
        <v>767</v>
      </c>
      <c r="D81" s="349" t="s">
        <v>758</v>
      </c>
    </row>
    <row r="82" spans="1:4" x14ac:dyDescent="0.25">
      <c r="A82" s="357" t="s">
        <v>49</v>
      </c>
      <c r="B82" s="358" t="s">
        <v>755</v>
      </c>
      <c r="C82" s="350">
        <v>440312</v>
      </c>
      <c r="D82" s="349" t="s">
        <v>758</v>
      </c>
    </row>
    <row r="83" spans="1:4" x14ac:dyDescent="0.25">
      <c r="A83" s="357" t="s">
        <v>49</v>
      </c>
      <c r="B83" s="358" t="s">
        <v>755</v>
      </c>
      <c r="C83" s="359">
        <v>440341</v>
      </c>
      <c r="D83" s="258"/>
    </row>
    <row r="84" spans="1:4" ht="15.75" thickBot="1" x14ac:dyDescent="0.3">
      <c r="A84" s="478" t="s">
        <v>768</v>
      </c>
      <c r="B84" s="510" t="s">
        <v>755</v>
      </c>
      <c r="C84" s="528">
        <v>440349</v>
      </c>
      <c r="D84" s="361"/>
    </row>
    <row r="85" spans="1:4" ht="15.75" thickTop="1" x14ac:dyDescent="0.25">
      <c r="A85" s="481">
        <v>2</v>
      </c>
      <c r="B85" s="503" t="s">
        <v>751</v>
      </c>
      <c r="C85" s="360">
        <v>440200</v>
      </c>
      <c r="D85" s="361" t="s">
        <v>758</v>
      </c>
    </row>
    <row r="86" spans="1:4" x14ac:dyDescent="0.25">
      <c r="A86" s="476" t="s">
        <v>769</v>
      </c>
      <c r="B86" s="505" t="s">
        <v>753</v>
      </c>
      <c r="C86" s="533" t="s">
        <v>770</v>
      </c>
      <c r="D86" s="258"/>
    </row>
    <row r="87" spans="1:4" x14ac:dyDescent="0.25">
      <c r="A87" s="485" t="s">
        <v>769</v>
      </c>
      <c r="B87" s="512" t="s">
        <v>754</v>
      </c>
      <c r="C87" s="534" t="s">
        <v>770</v>
      </c>
      <c r="D87" s="258"/>
    </row>
    <row r="88" spans="1:4" ht="15.75" thickBot="1" x14ac:dyDescent="0.3">
      <c r="A88" s="486" t="s">
        <v>769</v>
      </c>
      <c r="B88" s="513" t="s">
        <v>755</v>
      </c>
      <c r="C88" s="535" t="s">
        <v>770</v>
      </c>
      <c r="D88" s="258"/>
    </row>
    <row r="89" spans="1:4" ht="15.75" thickTop="1" x14ac:dyDescent="0.25">
      <c r="A89" s="481">
        <v>3</v>
      </c>
      <c r="B89" s="503" t="s">
        <v>751</v>
      </c>
      <c r="C89" s="531">
        <v>440121</v>
      </c>
      <c r="D89" s="258"/>
    </row>
    <row r="90" spans="1:4" x14ac:dyDescent="0.25">
      <c r="A90" s="482">
        <v>3</v>
      </c>
      <c r="B90" s="504" t="s">
        <v>751</v>
      </c>
      <c r="C90" s="532">
        <v>440122</v>
      </c>
      <c r="D90" s="258"/>
    </row>
    <row r="91" spans="1:4" x14ac:dyDescent="0.25">
      <c r="A91" s="357">
        <v>3</v>
      </c>
      <c r="B91" s="504" t="s">
        <v>751</v>
      </c>
      <c r="C91" s="350">
        <v>440130</v>
      </c>
      <c r="D91" s="361" t="s">
        <v>758</v>
      </c>
    </row>
    <row r="92" spans="1:4" x14ac:dyDescent="0.25">
      <c r="A92" s="476">
        <v>3</v>
      </c>
      <c r="B92" s="505" t="s">
        <v>753</v>
      </c>
      <c r="C92" s="533" t="s">
        <v>771</v>
      </c>
      <c r="D92" s="258"/>
    </row>
    <row r="93" spans="1:4" x14ac:dyDescent="0.25">
      <c r="A93" s="357">
        <v>3</v>
      </c>
      <c r="B93" s="358" t="s">
        <v>753</v>
      </c>
      <c r="C93" s="359" t="s">
        <v>772</v>
      </c>
      <c r="D93" s="258"/>
    </row>
    <row r="94" spans="1:4" x14ac:dyDescent="0.25">
      <c r="A94" s="357">
        <v>3</v>
      </c>
      <c r="B94" s="358" t="s">
        <v>753</v>
      </c>
      <c r="C94" s="350">
        <v>440130</v>
      </c>
      <c r="D94" s="361" t="s">
        <v>758</v>
      </c>
    </row>
    <row r="95" spans="1:4" x14ac:dyDescent="0.25">
      <c r="A95" s="357">
        <v>3</v>
      </c>
      <c r="B95" s="358" t="s">
        <v>754</v>
      </c>
      <c r="C95" s="359" t="s">
        <v>771</v>
      </c>
      <c r="D95" s="258"/>
    </row>
    <row r="96" spans="1:4" x14ac:dyDescent="0.25">
      <c r="A96" s="357">
        <v>3</v>
      </c>
      <c r="B96" s="358" t="s">
        <v>754</v>
      </c>
      <c r="C96" s="359" t="s">
        <v>772</v>
      </c>
      <c r="D96" s="258"/>
    </row>
    <row r="97" spans="1:4" x14ac:dyDescent="0.25">
      <c r="A97" s="357">
        <v>3</v>
      </c>
      <c r="B97" s="358" t="s">
        <v>754</v>
      </c>
      <c r="C97" s="350">
        <v>440139</v>
      </c>
      <c r="D97" s="349" t="s">
        <v>758</v>
      </c>
    </row>
    <row r="98" spans="1:4" x14ac:dyDescent="0.25">
      <c r="A98" s="357">
        <v>3</v>
      </c>
      <c r="B98" s="358" t="s">
        <v>755</v>
      </c>
      <c r="C98" s="359">
        <v>440121</v>
      </c>
      <c r="D98" s="258"/>
    </row>
    <row r="99" spans="1:4" x14ac:dyDescent="0.25">
      <c r="A99" s="357">
        <v>3</v>
      </c>
      <c r="B99" s="358" t="s">
        <v>755</v>
      </c>
      <c r="C99" s="359" t="s">
        <v>772</v>
      </c>
      <c r="D99" s="258"/>
    </row>
    <row r="100" spans="1:4" ht="15.75" thickBot="1" x14ac:dyDescent="0.3">
      <c r="A100" s="478">
        <v>3</v>
      </c>
      <c r="B100" s="510" t="s">
        <v>755</v>
      </c>
      <c r="C100" s="528">
        <v>440140</v>
      </c>
      <c r="D100" s="259"/>
    </row>
    <row r="101" spans="1:4" ht="15.75" thickTop="1" x14ac:dyDescent="0.25">
      <c r="A101" s="481">
        <v>3.1</v>
      </c>
      <c r="B101" s="503" t="s">
        <v>751</v>
      </c>
      <c r="C101" s="531">
        <v>440121</v>
      </c>
      <c r="D101" s="258"/>
    </row>
    <row r="102" spans="1:4" x14ac:dyDescent="0.25">
      <c r="A102" s="482">
        <v>3.1</v>
      </c>
      <c r="B102" s="504" t="s">
        <v>751</v>
      </c>
      <c r="C102" s="532">
        <v>440122</v>
      </c>
      <c r="D102" s="258"/>
    </row>
    <row r="103" spans="1:4" x14ac:dyDescent="0.25">
      <c r="A103" s="476" t="s">
        <v>773</v>
      </c>
      <c r="B103" s="505" t="s">
        <v>753</v>
      </c>
      <c r="C103" s="533" t="s">
        <v>771</v>
      </c>
      <c r="D103" s="258"/>
    </row>
    <row r="104" spans="1:4" x14ac:dyDescent="0.25">
      <c r="A104" s="477" t="s">
        <v>773</v>
      </c>
      <c r="B104" s="506" t="s">
        <v>753</v>
      </c>
      <c r="C104" s="536" t="s">
        <v>772</v>
      </c>
      <c r="D104" s="258"/>
    </row>
    <row r="105" spans="1:4" x14ac:dyDescent="0.25">
      <c r="A105" s="477" t="s">
        <v>773</v>
      </c>
      <c r="B105" s="506" t="s">
        <v>754</v>
      </c>
      <c r="C105" s="536" t="s">
        <v>771</v>
      </c>
      <c r="D105" s="258"/>
    </row>
    <row r="106" spans="1:4" x14ac:dyDescent="0.25">
      <c r="A106" s="484" t="s">
        <v>79</v>
      </c>
      <c r="B106" s="511" t="s">
        <v>754</v>
      </c>
      <c r="C106" s="367" t="s">
        <v>772</v>
      </c>
      <c r="D106" s="258"/>
    </row>
    <row r="107" spans="1:4" x14ac:dyDescent="0.25">
      <c r="A107" s="484" t="s">
        <v>79</v>
      </c>
      <c r="B107" s="511" t="s">
        <v>755</v>
      </c>
      <c r="C107" s="536" t="s">
        <v>771</v>
      </c>
      <c r="D107" s="258"/>
    </row>
    <row r="108" spans="1:4" ht="15.75" thickBot="1" x14ac:dyDescent="0.3">
      <c r="A108" s="484" t="s">
        <v>79</v>
      </c>
      <c r="B108" s="511" t="s">
        <v>755</v>
      </c>
      <c r="C108" s="367" t="s">
        <v>772</v>
      </c>
      <c r="D108" s="258"/>
    </row>
    <row r="109" spans="1:4" ht="15.75" thickTop="1" x14ac:dyDescent="0.25">
      <c r="A109" s="481">
        <v>3.2</v>
      </c>
      <c r="B109" s="503" t="s">
        <v>751</v>
      </c>
      <c r="C109" s="360">
        <v>440130</v>
      </c>
      <c r="D109" s="361" t="s">
        <v>758</v>
      </c>
    </row>
    <row r="110" spans="1:4" x14ac:dyDescent="0.25">
      <c r="A110" s="476" t="s">
        <v>774</v>
      </c>
      <c r="B110" s="505" t="s">
        <v>754</v>
      </c>
      <c r="C110" s="369">
        <v>440130</v>
      </c>
      <c r="D110" s="361" t="s">
        <v>758</v>
      </c>
    </row>
    <row r="111" spans="1:4" x14ac:dyDescent="0.25">
      <c r="A111" s="485" t="s">
        <v>81</v>
      </c>
      <c r="B111" s="512" t="s">
        <v>754</v>
      </c>
      <c r="C111" s="366" t="s">
        <v>775</v>
      </c>
      <c r="D111" s="361" t="s">
        <v>758</v>
      </c>
    </row>
    <row r="112" spans="1:4" ht="15.75" thickBot="1" x14ac:dyDescent="0.3">
      <c r="A112" s="486" t="s">
        <v>81</v>
      </c>
      <c r="B112" s="513" t="s">
        <v>755</v>
      </c>
      <c r="C112" s="363">
        <v>440140</v>
      </c>
      <c r="D112" s="361" t="s">
        <v>758</v>
      </c>
    </row>
    <row r="113" spans="1:4" ht="15.75" thickTop="1" x14ac:dyDescent="0.25">
      <c r="A113" s="481">
        <v>4</v>
      </c>
      <c r="B113" s="503" t="s">
        <v>751</v>
      </c>
      <c r="C113" s="360">
        <v>440130</v>
      </c>
      <c r="D113" s="349" t="s">
        <v>758</v>
      </c>
    </row>
    <row r="114" spans="1:4" x14ac:dyDescent="0.25">
      <c r="A114" s="485">
        <v>4</v>
      </c>
      <c r="B114" s="512" t="s">
        <v>753</v>
      </c>
      <c r="C114" s="366">
        <v>440130</v>
      </c>
      <c r="D114" s="349" t="s">
        <v>758</v>
      </c>
    </row>
    <row r="115" spans="1:4" x14ac:dyDescent="0.25">
      <c r="A115" s="485">
        <v>4</v>
      </c>
      <c r="B115" s="512" t="s">
        <v>754</v>
      </c>
      <c r="C115" s="365">
        <v>440139</v>
      </c>
      <c r="D115" s="349" t="s">
        <v>758</v>
      </c>
    </row>
    <row r="116" spans="1:4" ht="15.75" thickBot="1" x14ac:dyDescent="0.3">
      <c r="A116" s="487">
        <v>4</v>
      </c>
      <c r="B116" s="514" t="s">
        <v>755</v>
      </c>
      <c r="C116" s="363">
        <v>440140</v>
      </c>
      <c r="D116" s="361" t="s">
        <v>758</v>
      </c>
    </row>
    <row r="117" spans="1:4" ht="15.75" thickTop="1" x14ac:dyDescent="0.25">
      <c r="A117" s="481">
        <v>5</v>
      </c>
      <c r="B117" s="503" t="s">
        <v>751</v>
      </c>
      <c r="C117" s="360">
        <v>440130</v>
      </c>
      <c r="D117" s="349" t="s">
        <v>758</v>
      </c>
    </row>
    <row r="118" spans="1:4" x14ac:dyDescent="0.25">
      <c r="A118" s="485">
        <v>5</v>
      </c>
      <c r="B118" s="512" t="s">
        <v>753</v>
      </c>
      <c r="C118" s="366">
        <v>440130</v>
      </c>
      <c r="D118" s="349" t="s">
        <v>758</v>
      </c>
    </row>
    <row r="119" spans="1:4" x14ac:dyDescent="0.25">
      <c r="A119" s="485">
        <v>5</v>
      </c>
      <c r="B119" s="512" t="s">
        <v>754</v>
      </c>
      <c r="C119" s="367">
        <v>440131</v>
      </c>
      <c r="D119" s="349"/>
    </row>
    <row r="120" spans="1:4" x14ac:dyDescent="0.25">
      <c r="A120" s="485">
        <v>5</v>
      </c>
      <c r="B120" s="512" t="s">
        <v>754</v>
      </c>
      <c r="C120" s="365">
        <v>440139</v>
      </c>
      <c r="D120" s="349" t="s">
        <v>758</v>
      </c>
    </row>
    <row r="121" spans="1:4" x14ac:dyDescent="0.25">
      <c r="A121" s="485">
        <v>5</v>
      </c>
      <c r="B121" s="512" t="s">
        <v>755</v>
      </c>
      <c r="C121" s="367">
        <v>440131</v>
      </c>
      <c r="D121" s="349"/>
    </row>
    <row r="122" spans="1:4" ht="15.75" thickBot="1" x14ac:dyDescent="0.3">
      <c r="A122" s="487">
        <v>5</v>
      </c>
      <c r="B122" s="514" t="s">
        <v>755</v>
      </c>
      <c r="C122" s="535">
        <v>440139</v>
      </c>
      <c r="D122" s="361"/>
    </row>
    <row r="123" spans="1:4" ht="15.75" thickTop="1" x14ac:dyDescent="0.25">
      <c r="A123" s="481">
        <v>5.0999999999999996</v>
      </c>
      <c r="B123" s="503" t="s">
        <v>751</v>
      </c>
      <c r="C123" s="360">
        <v>440130</v>
      </c>
      <c r="D123" s="349" t="s">
        <v>758</v>
      </c>
    </row>
    <row r="124" spans="1:4" x14ac:dyDescent="0.25">
      <c r="A124" s="485">
        <v>5.0999999999999996</v>
      </c>
      <c r="B124" s="512" t="s">
        <v>753</v>
      </c>
      <c r="C124" s="366" t="s">
        <v>776</v>
      </c>
      <c r="D124" s="361" t="s">
        <v>758</v>
      </c>
    </row>
    <row r="125" spans="1:4" x14ac:dyDescent="0.25">
      <c r="A125" s="485">
        <v>5.0999999999999996</v>
      </c>
      <c r="B125" s="512" t="s">
        <v>754</v>
      </c>
      <c r="C125" s="534" t="s">
        <v>777</v>
      </c>
      <c r="D125" s="259"/>
    </row>
    <row r="126" spans="1:4" ht="15.75" thickBot="1" x14ac:dyDescent="0.3">
      <c r="A126" s="486">
        <v>5.0999999999999996</v>
      </c>
      <c r="B126" s="513" t="s">
        <v>755</v>
      </c>
      <c r="C126" s="535" t="s">
        <v>777</v>
      </c>
      <c r="D126" s="258"/>
    </row>
    <row r="127" spans="1:4" ht="15.75" thickTop="1" x14ac:dyDescent="0.25">
      <c r="A127" s="481">
        <v>5.2</v>
      </c>
      <c r="B127" s="503" t="s">
        <v>751</v>
      </c>
      <c r="C127" s="360">
        <v>440130</v>
      </c>
      <c r="D127" s="349" t="s">
        <v>758</v>
      </c>
    </row>
    <row r="128" spans="1:4" x14ac:dyDescent="0.25">
      <c r="A128" s="485">
        <v>5.2</v>
      </c>
      <c r="B128" s="512" t="s">
        <v>753</v>
      </c>
      <c r="C128" s="366" t="s">
        <v>776</v>
      </c>
      <c r="D128" s="361" t="s">
        <v>758</v>
      </c>
    </row>
    <row r="129" spans="1:4" x14ac:dyDescent="0.25">
      <c r="A129" s="485">
        <v>5.2</v>
      </c>
      <c r="B129" s="512" t="s">
        <v>754</v>
      </c>
      <c r="C129" s="366">
        <v>440139</v>
      </c>
      <c r="D129" s="361" t="s">
        <v>758</v>
      </c>
    </row>
    <row r="130" spans="1:4" ht="15.75" thickBot="1" x14ac:dyDescent="0.3">
      <c r="A130" s="486">
        <v>5.2</v>
      </c>
      <c r="B130" s="513" t="s">
        <v>755</v>
      </c>
      <c r="C130" s="535">
        <v>440139</v>
      </c>
      <c r="D130" s="259"/>
    </row>
    <row r="131" spans="1:4" ht="15.75" thickTop="1" x14ac:dyDescent="0.25">
      <c r="A131" s="488">
        <v>6</v>
      </c>
      <c r="B131" s="515" t="s">
        <v>751</v>
      </c>
      <c r="C131" s="537">
        <v>4406</v>
      </c>
      <c r="D131" s="259"/>
    </row>
    <row r="132" spans="1:4" x14ac:dyDescent="0.25">
      <c r="A132" s="485">
        <v>6</v>
      </c>
      <c r="B132" s="512" t="s">
        <v>751</v>
      </c>
      <c r="C132" s="534">
        <v>4407</v>
      </c>
      <c r="D132" s="259"/>
    </row>
    <row r="133" spans="1:4" x14ac:dyDescent="0.25">
      <c r="A133" s="485">
        <v>6</v>
      </c>
      <c r="B133" s="512" t="s">
        <v>753</v>
      </c>
      <c r="C133" s="534">
        <v>4406</v>
      </c>
      <c r="D133" s="259"/>
    </row>
    <row r="134" spans="1:4" x14ac:dyDescent="0.25">
      <c r="A134" s="485">
        <v>6</v>
      </c>
      <c r="B134" s="512" t="s">
        <v>753</v>
      </c>
      <c r="C134" s="536">
        <v>4407</v>
      </c>
      <c r="D134" s="259"/>
    </row>
    <row r="135" spans="1:4" x14ac:dyDescent="0.25">
      <c r="A135" s="485">
        <v>6</v>
      </c>
      <c r="B135" s="512" t="s">
        <v>754</v>
      </c>
      <c r="C135" s="536">
        <v>4406</v>
      </c>
      <c r="D135" s="259"/>
    </row>
    <row r="136" spans="1:4" x14ac:dyDescent="0.25">
      <c r="A136" s="485">
        <v>6</v>
      </c>
      <c r="B136" s="512" t="s">
        <v>754</v>
      </c>
      <c r="C136" s="536">
        <v>4407</v>
      </c>
      <c r="D136" s="259"/>
    </row>
    <row r="137" spans="1:4" x14ac:dyDescent="0.25">
      <c r="A137" s="485">
        <v>6</v>
      </c>
      <c r="B137" s="512" t="s">
        <v>755</v>
      </c>
      <c r="C137" s="367">
        <v>4406</v>
      </c>
      <c r="D137" s="259"/>
    </row>
    <row r="138" spans="1:4" ht="15.75" thickBot="1" x14ac:dyDescent="0.3">
      <c r="A138" s="487">
        <v>6</v>
      </c>
      <c r="B138" s="514" t="s">
        <v>755</v>
      </c>
      <c r="C138" s="535">
        <v>4407</v>
      </c>
      <c r="D138" s="259"/>
    </row>
    <row r="139" spans="1:4" ht="15.75" thickTop="1" x14ac:dyDescent="0.25">
      <c r="A139" s="488" t="s">
        <v>92</v>
      </c>
      <c r="B139" s="515" t="s">
        <v>751</v>
      </c>
      <c r="C139" s="368">
        <v>440610</v>
      </c>
      <c r="D139" s="361" t="s">
        <v>758</v>
      </c>
    </row>
    <row r="140" spans="1:4" x14ac:dyDescent="0.25">
      <c r="A140" s="485" t="s">
        <v>92</v>
      </c>
      <c r="B140" s="512" t="s">
        <v>751</v>
      </c>
      <c r="C140" s="366">
        <v>440690</v>
      </c>
      <c r="D140" s="361" t="s">
        <v>758</v>
      </c>
    </row>
    <row r="141" spans="1:4" x14ac:dyDescent="0.25">
      <c r="A141" s="485" t="s">
        <v>92</v>
      </c>
      <c r="B141" s="512" t="s">
        <v>751</v>
      </c>
      <c r="C141" s="534">
        <v>440710</v>
      </c>
      <c r="D141" s="258"/>
    </row>
    <row r="142" spans="1:4" x14ac:dyDescent="0.25">
      <c r="A142" s="485" t="s">
        <v>92</v>
      </c>
      <c r="B142" s="512" t="s">
        <v>753</v>
      </c>
      <c r="C142" s="366">
        <v>440610</v>
      </c>
      <c r="D142" s="349" t="s">
        <v>758</v>
      </c>
    </row>
    <row r="143" spans="1:4" x14ac:dyDescent="0.25">
      <c r="A143" s="485" t="s">
        <v>92</v>
      </c>
      <c r="B143" s="512" t="s">
        <v>753</v>
      </c>
      <c r="C143" s="366">
        <v>440690</v>
      </c>
      <c r="D143" s="349" t="s">
        <v>758</v>
      </c>
    </row>
    <row r="144" spans="1:4" x14ac:dyDescent="0.25">
      <c r="A144" s="485" t="s">
        <v>92</v>
      </c>
      <c r="B144" s="512" t="s">
        <v>753</v>
      </c>
      <c r="C144" s="534">
        <v>440710</v>
      </c>
      <c r="D144" s="258"/>
    </row>
    <row r="145" spans="1:4" x14ac:dyDescent="0.25">
      <c r="A145" s="485" t="s">
        <v>92</v>
      </c>
      <c r="B145" s="512" t="s">
        <v>754</v>
      </c>
      <c r="C145" s="366">
        <v>440610</v>
      </c>
      <c r="D145" s="349" t="s">
        <v>758</v>
      </c>
    </row>
    <row r="146" spans="1:4" x14ac:dyDescent="0.25">
      <c r="A146" s="485" t="s">
        <v>92</v>
      </c>
      <c r="B146" s="512" t="s">
        <v>754</v>
      </c>
      <c r="C146" s="366">
        <v>440690</v>
      </c>
      <c r="D146" s="349" t="s">
        <v>758</v>
      </c>
    </row>
    <row r="147" spans="1:4" x14ac:dyDescent="0.25">
      <c r="A147" s="485" t="s">
        <v>92</v>
      </c>
      <c r="B147" s="512" t="s">
        <v>754</v>
      </c>
      <c r="C147" s="534">
        <v>440710</v>
      </c>
      <c r="D147" s="258"/>
    </row>
    <row r="148" spans="1:4" x14ac:dyDescent="0.25">
      <c r="A148" s="485" t="s">
        <v>92</v>
      </c>
      <c r="B148" s="512" t="s">
        <v>755</v>
      </c>
      <c r="C148" s="534">
        <v>440611</v>
      </c>
      <c r="D148" s="258"/>
    </row>
    <row r="149" spans="1:4" x14ac:dyDescent="0.25">
      <c r="A149" s="485" t="s">
        <v>92</v>
      </c>
      <c r="B149" s="512" t="s">
        <v>755</v>
      </c>
      <c r="C149" s="534">
        <v>440691</v>
      </c>
      <c r="D149" s="258"/>
    </row>
    <row r="150" spans="1:4" x14ac:dyDescent="0.25">
      <c r="A150" s="485" t="s">
        <v>92</v>
      </c>
      <c r="B150" s="512" t="s">
        <v>755</v>
      </c>
      <c r="C150" s="534">
        <v>440711</v>
      </c>
      <c r="D150" s="258"/>
    </row>
    <row r="151" spans="1:4" x14ac:dyDescent="0.25">
      <c r="A151" s="485" t="s">
        <v>92</v>
      </c>
      <c r="B151" s="512" t="s">
        <v>755</v>
      </c>
      <c r="C151" s="534">
        <v>440712</v>
      </c>
      <c r="D151" s="258"/>
    </row>
    <row r="152" spans="1:4" ht="15.75" thickBot="1" x14ac:dyDescent="0.3">
      <c r="A152" s="485" t="s">
        <v>92</v>
      </c>
      <c r="B152" s="512" t="s">
        <v>755</v>
      </c>
      <c r="C152" s="534">
        <v>440719</v>
      </c>
      <c r="D152" s="349"/>
    </row>
    <row r="153" spans="1:4" ht="15.75" thickTop="1" x14ac:dyDescent="0.25">
      <c r="A153" s="488" t="s">
        <v>93</v>
      </c>
      <c r="B153" s="515" t="s">
        <v>751</v>
      </c>
      <c r="C153" s="368">
        <v>440610</v>
      </c>
      <c r="D153" s="361" t="s">
        <v>758</v>
      </c>
    </row>
    <row r="154" spans="1:4" x14ac:dyDescent="0.25">
      <c r="A154" s="485" t="s">
        <v>93</v>
      </c>
      <c r="B154" s="512" t="s">
        <v>751</v>
      </c>
      <c r="C154" s="366">
        <v>440690</v>
      </c>
      <c r="D154" s="361" t="s">
        <v>758</v>
      </c>
    </row>
    <row r="155" spans="1:4" x14ac:dyDescent="0.25">
      <c r="A155" s="485" t="s">
        <v>93</v>
      </c>
      <c r="B155" s="512" t="s">
        <v>751</v>
      </c>
      <c r="C155" s="534">
        <v>440724</v>
      </c>
      <c r="D155" s="258"/>
    </row>
    <row r="156" spans="1:4" x14ac:dyDescent="0.25">
      <c r="A156" s="485" t="s">
        <v>93</v>
      </c>
      <c r="B156" s="512" t="s">
        <v>751</v>
      </c>
      <c r="C156" s="534">
        <v>440725</v>
      </c>
      <c r="D156" s="258"/>
    </row>
    <row r="157" spans="1:4" x14ac:dyDescent="0.25">
      <c r="A157" s="485" t="s">
        <v>93</v>
      </c>
      <c r="B157" s="512" t="s">
        <v>751</v>
      </c>
      <c r="C157" s="534">
        <v>440726</v>
      </c>
      <c r="D157" s="258"/>
    </row>
    <row r="158" spans="1:4" x14ac:dyDescent="0.25">
      <c r="A158" s="485" t="s">
        <v>93</v>
      </c>
      <c r="B158" s="512" t="s">
        <v>751</v>
      </c>
      <c r="C158" s="534">
        <v>440729</v>
      </c>
      <c r="D158" s="258"/>
    </row>
    <row r="159" spans="1:4" x14ac:dyDescent="0.25">
      <c r="A159" s="485" t="s">
        <v>93</v>
      </c>
      <c r="B159" s="512" t="s">
        <v>751</v>
      </c>
      <c r="C159" s="534">
        <v>440791</v>
      </c>
      <c r="D159" s="258"/>
    </row>
    <row r="160" spans="1:4" x14ac:dyDescent="0.25">
      <c r="A160" s="485" t="s">
        <v>93</v>
      </c>
      <c r="B160" s="512" t="s">
        <v>751</v>
      </c>
      <c r="C160" s="534">
        <v>440792</v>
      </c>
      <c r="D160" s="258"/>
    </row>
    <row r="161" spans="1:4" x14ac:dyDescent="0.25">
      <c r="A161" s="485" t="s">
        <v>93</v>
      </c>
      <c r="B161" s="512" t="s">
        <v>751</v>
      </c>
      <c r="C161" s="534">
        <v>440799</v>
      </c>
      <c r="D161" s="258"/>
    </row>
    <row r="162" spans="1:4" x14ac:dyDescent="0.25">
      <c r="A162" s="485" t="s">
        <v>93</v>
      </c>
      <c r="B162" s="512" t="s">
        <v>753</v>
      </c>
      <c r="C162" s="366">
        <v>440610</v>
      </c>
      <c r="D162" s="349" t="s">
        <v>758</v>
      </c>
    </row>
    <row r="163" spans="1:4" x14ac:dyDescent="0.25">
      <c r="A163" s="485" t="s">
        <v>93</v>
      </c>
      <c r="B163" s="512" t="s">
        <v>753</v>
      </c>
      <c r="C163" s="366">
        <v>440690</v>
      </c>
      <c r="D163" s="349" t="s">
        <v>758</v>
      </c>
    </row>
    <row r="164" spans="1:4" x14ac:dyDescent="0.25">
      <c r="A164" s="476" t="s">
        <v>93</v>
      </c>
      <c r="B164" s="505" t="s">
        <v>753</v>
      </c>
      <c r="C164" s="533" t="s">
        <v>778</v>
      </c>
      <c r="D164" s="258"/>
    </row>
    <row r="165" spans="1:4" x14ac:dyDescent="0.25">
      <c r="A165" s="477" t="s">
        <v>93</v>
      </c>
      <c r="B165" s="506" t="s">
        <v>753</v>
      </c>
      <c r="C165" s="536" t="s">
        <v>779</v>
      </c>
      <c r="D165" s="258"/>
    </row>
    <row r="166" spans="1:4" x14ac:dyDescent="0.25">
      <c r="A166" s="477" t="s">
        <v>93</v>
      </c>
      <c r="B166" s="506" t="s">
        <v>753</v>
      </c>
      <c r="C166" s="536" t="s">
        <v>780</v>
      </c>
      <c r="D166" s="258"/>
    </row>
    <row r="167" spans="1:4" x14ac:dyDescent="0.25">
      <c r="A167" s="477" t="s">
        <v>93</v>
      </c>
      <c r="B167" s="506" t="s">
        <v>753</v>
      </c>
      <c r="C167" s="536" t="s">
        <v>781</v>
      </c>
      <c r="D167" s="258"/>
    </row>
    <row r="168" spans="1:4" x14ac:dyDescent="0.25">
      <c r="A168" s="477" t="s">
        <v>93</v>
      </c>
      <c r="B168" s="506" t="s">
        <v>753</v>
      </c>
      <c r="C168" s="536" t="s">
        <v>782</v>
      </c>
      <c r="D168" s="258"/>
    </row>
    <row r="169" spans="1:4" x14ac:dyDescent="0.25">
      <c r="A169" s="477" t="s">
        <v>93</v>
      </c>
      <c r="B169" s="506" t="s">
        <v>753</v>
      </c>
      <c r="C169" s="536" t="s">
        <v>783</v>
      </c>
      <c r="D169" s="258"/>
    </row>
    <row r="170" spans="1:4" x14ac:dyDescent="0.25">
      <c r="A170" s="477" t="s">
        <v>93</v>
      </c>
      <c r="B170" s="506" t="s">
        <v>753</v>
      </c>
      <c r="C170" s="536" t="s">
        <v>784</v>
      </c>
      <c r="D170" s="258"/>
    </row>
    <row r="171" spans="1:4" x14ac:dyDescent="0.25">
      <c r="A171" s="477" t="s">
        <v>93</v>
      </c>
      <c r="B171" s="506" t="s">
        <v>753</v>
      </c>
      <c r="C171" s="536" t="s">
        <v>785</v>
      </c>
      <c r="D171" s="258"/>
    </row>
    <row r="172" spans="1:4" x14ac:dyDescent="0.25">
      <c r="A172" s="477" t="s">
        <v>93</v>
      </c>
      <c r="B172" s="506" t="s">
        <v>753</v>
      </c>
      <c r="C172" s="536" t="s">
        <v>786</v>
      </c>
      <c r="D172" s="258"/>
    </row>
    <row r="173" spans="1:4" x14ac:dyDescent="0.25">
      <c r="A173" s="477" t="s">
        <v>93</v>
      </c>
      <c r="B173" s="506" t="s">
        <v>753</v>
      </c>
      <c r="C173" s="536" t="s">
        <v>787</v>
      </c>
      <c r="D173" s="258"/>
    </row>
    <row r="174" spans="1:4" x14ac:dyDescent="0.25">
      <c r="A174" s="477" t="s">
        <v>93</v>
      </c>
      <c r="B174" s="506" t="s">
        <v>753</v>
      </c>
      <c r="C174" s="536" t="s">
        <v>788</v>
      </c>
      <c r="D174" s="258"/>
    </row>
    <row r="175" spans="1:4" x14ac:dyDescent="0.25">
      <c r="A175" s="477" t="s">
        <v>93</v>
      </c>
      <c r="B175" s="506" t="s">
        <v>753</v>
      </c>
      <c r="C175" s="536" t="s">
        <v>789</v>
      </c>
      <c r="D175" s="258"/>
    </row>
    <row r="176" spans="1:4" x14ac:dyDescent="0.25">
      <c r="A176" s="477" t="s">
        <v>93</v>
      </c>
      <c r="B176" s="506" t="s">
        <v>753</v>
      </c>
      <c r="C176" s="536" t="s">
        <v>790</v>
      </c>
      <c r="D176" s="258"/>
    </row>
    <row r="177" spans="1:4" x14ac:dyDescent="0.25">
      <c r="A177" s="477" t="s">
        <v>93</v>
      </c>
      <c r="B177" s="506" t="s">
        <v>754</v>
      </c>
      <c r="C177" s="364">
        <v>440610</v>
      </c>
      <c r="D177" s="349" t="s">
        <v>758</v>
      </c>
    </row>
    <row r="178" spans="1:4" x14ac:dyDescent="0.25">
      <c r="A178" s="477" t="s">
        <v>93</v>
      </c>
      <c r="B178" s="506" t="s">
        <v>754</v>
      </c>
      <c r="C178" s="364">
        <v>440690</v>
      </c>
      <c r="D178" s="349" t="s">
        <v>758</v>
      </c>
    </row>
    <row r="179" spans="1:4" x14ac:dyDescent="0.25">
      <c r="A179" s="477" t="s">
        <v>93</v>
      </c>
      <c r="B179" s="506" t="s">
        <v>754</v>
      </c>
      <c r="C179" s="536" t="s">
        <v>778</v>
      </c>
      <c r="D179" s="258"/>
    </row>
    <row r="180" spans="1:4" x14ac:dyDescent="0.25">
      <c r="A180" s="477" t="s">
        <v>93</v>
      </c>
      <c r="B180" s="506" t="s">
        <v>754</v>
      </c>
      <c r="C180" s="536" t="s">
        <v>779</v>
      </c>
      <c r="D180" s="258"/>
    </row>
    <row r="181" spans="1:4" x14ac:dyDescent="0.25">
      <c r="A181" s="477" t="s">
        <v>93</v>
      </c>
      <c r="B181" s="506" t="s">
        <v>754</v>
      </c>
      <c r="C181" s="536" t="s">
        <v>780</v>
      </c>
      <c r="D181" s="258"/>
    </row>
    <row r="182" spans="1:4" x14ac:dyDescent="0.25">
      <c r="A182" s="477" t="s">
        <v>93</v>
      </c>
      <c r="B182" s="506" t="s">
        <v>754</v>
      </c>
      <c r="C182" s="536" t="s">
        <v>781</v>
      </c>
      <c r="D182" s="258"/>
    </row>
    <row r="183" spans="1:4" x14ac:dyDescent="0.25">
      <c r="A183" s="477" t="s">
        <v>93</v>
      </c>
      <c r="B183" s="506" t="s">
        <v>754</v>
      </c>
      <c r="C183" s="536" t="s">
        <v>782</v>
      </c>
      <c r="D183" s="258"/>
    </row>
    <row r="184" spans="1:4" x14ac:dyDescent="0.25">
      <c r="A184" s="477" t="s">
        <v>93</v>
      </c>
      <c r="B184" s="506" t="s">
        <v>754</v>
      </c>
      <c r="C184" s="536" t="s">
        <v>783</v>
      </c>
      <c r="D184" s="258"/>
    </row>
    <row r="185" spans="1:4" x14ac:dyDescent="0.25">
      <c r="A185" s="477" t="s">
        <v>93</v>
      </c>
      <c r="B185" s="506" t="s">
        <v>754</v>
      </c>
      <c r="C185" s="536" t="s">
        <v>784</v>
      </c>
      <c r="D185" s="258"/>
    </row>
    <row r="186" spans="1:4" x14ac:dyDescent="0.25">
      <c r="A186" s="477" t="s">
        <v>93</v>
      </c>
      <c r="B186" s="506" t="s">
        <v>754</v>
      </c>
      <c r="C186" s="536" t="s">
        <v>785</v>
      </c>
      <c r="D186" s="258"/>
    </row>
    <row r="187" spans="1:4" x14ac:dyDescent="0.25">
      <c r="A187" s="477" t="s">
        <v>93</v>
      </c>
      <c r="B187" s="506" t="s">
        <v>754</v>
      </c>
      <c r="C187" s="536" t="s">
        <v>786</v>
      </c>
      <c r="D187" s="258"/>
    </row>
    <row r="188" spans="1:4" x14ac:dyDescent="0.25">
      <c r="A188" s="477" t="s">
        <v>93</v>
      </c>
      <c r="B188" s="506" t="s">
        <v>754</v>
      </c>
      <c r="C188" s="536" t="s">
        <v>787</v>
      </c>
      <c r="D188" s="258"/>
    </row>
    <row r="189" spans="1:4" x14ac:dyDescent="0.25">
      <c r="A189" s="477" t="s">
        <v>93</v>
      </c>
      <c r="B189" s="506" t="s">
        <v>754</v>
      </c>
      <c r="C189" s="536" t="s">
        <v>788</v>
      </c>
      <c r="D189" s="258"/>
    </row>
    <row r="190" spans="1:4" x14ac:dyDescent="0.25">
      <c r="A190" s="477" t="s">
        <v>93</v>
      </c>
      <c r="B190" s="506" t="s">
        <v>754</v>
      </c>
      <c r="C190" s="536" t="s">
        <v>789</v>
      </c>
      <c r="D190" s="258"/>
    </row>
    <row r="191" spans="1:4" x14ac:dyDescent="0.25">
      <c r="A191" s="477" t="s">
        <v>93</v>
      </c>
      <c r="B191" s="511" t="s">
        <v>754</v>
      </c>
      <c r="C191" s="367" t="s">
        <v>790</v>
      </c>
      <c r="D191" s="258"/>
    </row>
    <row r="192" spans="1:4" x14ac:dyDescent="0.25">
      <c r="A192" s="477" t="s">
        <v>93</v>
      </c>
      <c r="B192" s="511" t="s">
        <v>755</v>
      </c>
      <c r="C192" s="367">
        <v>4406.12</v>
      </c>
      <c r="D192" s="258"/>
    </row>
    <row r="193" spans="1:4" x14ac:dyDescent="0.25">
      <c r="A193" s="477" t="s">
        <v>93</v>
      </c>
      <c r="B193" s="511" t="s">
        <v>755</v>
      </c>
      <c r="C193" s="367">
        <v>4406.92</v>
      </c>
      <c r="D193" s="258"/>
    </row>
    <row r="194" spans="1:4" x14ac:dyDescent="0.25">
      <c r="A194" s="477" t="s">
        <v>93</v>
      </c>
      <c r="B194" s="511" t="s">
        <v>755</v>
      </c>
      <c r="C194" s="367">
        <v>4407.21</v>
      </c>
      <c r="D194" s="258"/>
    </row>
    <row r="195" spans="1:4" x14ac:dyDescent="0.25">
      <c r="A195" s="477" t="s">
        <v>93</v>
      </c>
      <c r="B195" s="511" t="s">
        <v>755</v>
      </c>
      <c r="C195" s="367">
        <v>4407.22</v>
      </c>
      <c r="D195" s="258"/>
    </row>
    <row r="196" spans="1:4" x14ac:dyDescent="0.25">
      <c r="A196" s="477" t="s">
        <v>93</v>
      </c>
      <c r="B196" s="511" t="s">
        <v>755</v>
      </c>
      <c r="C196" s="367">
        <v>4407.25</v>
      </c>
      <c r="D196" s="258"/>
    </row>
    <row r="197" spans="1:4" x14ac:dyDescent="0.25">
      <c r="A197" s="477" t="s">
        <v>93</v>
      </c>
      <c r="B197" s="511" t="s">
        <v>755</v>
      </c>
      <c r="C197" s="367">
        <v>4407.26</v>
      </c>
      <c r="D197" s="258"/>
    </row>
    <row r="198" spans="1:4" x14ac:dyDescent="0.25">
      <c r="A198" s="477" t="s">
        <v>93</v>
      </c>
      <c r="B198" s="511" t="s">
        <v>755</v>
      </c>
      <c r="C198" s="367">
        <v>4407.2700000000004</v>
      </c>
      <c r="D198" s="258"/>
    </row>
    <row r="199" spans="1:4" x14ac:dyDescent="0.25">
      <c r="A199" s="477" t="s">
        <v>93</v>
      </c>
      <c r="B199" s="511" t="s">
        <v>755</v>
      </c>
      <c r="C199" s="367">
        <v>4407.28</v>
      </c>
      <c r="D199" s="258"/>
    </row>
    <row r="200" spans="1:4" x14ac:dyDescent="0.25">
      <c r="A200" s="477" t="s">
        <v>93</v>
      </c>
      <c r="B200" s="511" t="s">
        <v>755</v>
      </c>
      <c r="C200" s="367">
        <v>4407.29</v>
      </c>
      <c r="D200" s="258"/>
    </row>
    <row r="201" spans="1:4" x14ac:dyDescent="0.25">
      <c r="A201" s="477" t="s">
        <v>93</v>
      </c>
      <c r="B201" s="511" t="s">
        <v>755</v>
      </c>
      <c r="C201" s="367">
        <v>4407.91</v>
      </c>
      <c r="D201" s="258"/>
    </row>
    <row r="202" spans="1:4" x14ac:dyDescent="0.25">
      <c r="A202" s="477" t="s">
        <v>93</v>
      </c>
      <c r="B202" s="511" t="s">
        <v>755</v>
      </c>
      <c r="C202" s="367">
        <v>4407.92</v>
      </c>
      <c r="D202" s="258"/>
    </row>
    <row r="203" spans="1:4" x14ac:dyDescent="0.25">
      <c r="A203" s="477" t="s">
        <v>93</v>
      </c>
      <c r="B203" s="511" t="s">
        <v>755</v>
      </c>
      <c r="C203" s="367">
        <v>4407.93</v>
      </c>
      <c r="D203" s="258"/>
    </row>
    <row r="204" spans="1:4" x14ac:dyDescent="0.25">
      <c r="A204" s="477" t="s">
        <v>93</v>
      </c>
      <c r="B204" s="511" t="s">
        <v>755</v>
      </c>
      <c r="C204" s="367">
        <v>4407.9399999999996</v>
      </c>
      <c r="D204" s="258"/>
    </row>
    <row r="205" spans="1:4" x14ac:dyDescent="0.25">
      <c r="A205" s="477" t="s">
        <v>93</v>
      </c>
      <c r="B205" s="511" t="s">
        <v>755</v>
      </c>
      <c r="C205" s="367">
        <v>4407.95</v>
      </c>
      <c r="D205" s="258"/>
    </row>
    <row r="206" spans="1:4" x14ac:dyDescent="0.25">
      <c r="A206" s="477" t="s">
        <v>93</v>
      </c>
      <c r="B206" s="511" t="s">
        <v>755</v>
      </c>
      <c r="C206" s="367">
        <v>4407.96</v>
      </c>
      <c r="D206" s="258"/>
    </row>
    <row r="207" spans="1:4" x14ac:dyDescent="0.25">
      <c r="A207" s="477" t="s">
        <v>93</v>
      </c>
      <c r="B207" s="511" t="s">
        <v>755</v>
      </c>
      <c r="C207" s="367">
        <v>4407.97</v>
      </c>
      <c r="D207" s="258"/>
    </row>
    <row r="208" spans="1:4" ht="15.75" thickBot="1" x14ac:dyDescent="0.3">
      <c r="A208" s="486" t="s">
        <v>93</v>
      </c>
      <c r="B208" s="513" t="s">
        <v>755</v>
      </c>
      <c r="C208" s="535">
        <v>4407.99</v>
      </c>
      <c r="D208" s="258"/>
    </row>
    <row r="209" spans="1:4" ht="15.75" thickTop="1" x14ac:dyDescent="0.25">
      <c r="A209" s="485" t="s">
        <v>94</v>
      </c>
      <c r="B209" s="512" t="s">
        <v>751</v>
      </c>
      <c r="C209" s="366">
        <v>440610</v>
      </c>
      <c r="D209" s="361" t="s">
        <v>758</v>
      </c>
    </row>
    <row r="210" spans="1:4" x14ac:dyDescent="0.25">
      <c r="A210" s="485" t="s">
        <v>94</v>
      </c>
      <c r="B210" s="512" t="s">
        <v>751</v>
      </c>
      <c r="C210" s="366">
        <v>440690</v>
      </c>
      <c r="D210" s="361" t="s">
        <v>758</v>
      </c>
    </row>
    <row r="211" spans="1:4" x14ac:dyDescent="0.25">
      <c r="A211" s="485" t="s">
        <v>94</v>
      </c>
      <c r="B211" s="512" t="s">
        <v>751</v>
      </c>
      <c r="C211" s="534">
        <v>440724</v>
      </c>
      <c r="D211" s="258"/>
    </row>
    <row r="212" spans="1:4" x14ac:dyDescent="0.25">
      <c r="A212" s="485" t="s">
        <v>94</v>
      </c>
      <c r="B212" s="512" t="s">
        <v>751</v>
      </c>
      <c r="C212" s="534">
        <v>440725</v>
      </c>
      <c r="D212" s="258"/>
    </row>
    <row r="213" spans="1:4" x14ac:dyDescent="0.25">
      <c r="A213" s="485" t="s">
        <v>94</v>
      </c>
      <c r="B213" s="512" t="s">
        <v>751</v>
      </c>
      <c r="C213" s="534">
        <v>440726</v>
      </c>
      <c r="D213" s="258"/>
    </row>
    <row r="214" spans="1:4" x14ac:dyDescent="0.25">
      <c r="A214" s="485" t="s">
        <v>94</v>
      </c>
      <c r="B214" s="512" t="s">
        <v>751</v>
      </c>
      <c r="C214" s="534">
        <v>440729</v>
      </c>
      <c r="D214" s="258"/>
    </row>
    <row r="215" spans="1:4" x14ac:dyDescent="0.25">
      <c r="A215" s="485" t="s">
        <v>94</v>
      </c>
      <c r="B215" s="512" t="s">
        <v>751</v>
      </c>
      <c r="C215" s="366">
        <v>440799</v>
      </c>
      <c r="D215" s="361" t="s">
        <v>758</v>
      </c>
    </row>
    <row r="216" spans="1:4" x14ac:dyDescent="0.25">
      <c r="A216" s="485" t="s">
        <v>94</v>
      </c>
      <c r="B216" s="512" t="s">
        <v>753</v>
      </c>
      <c r="C216" s="366">
        <v>440610</v>
      </c>
      <c r="D216" s="361" t="s">
        <v>758</v>
      </c>
    </row>
    <row r="217" spans="1:4" x14ac:dyDescent="0.25">
      <c r="A217" s="485" t="s">
        <v>94</v>
      </c>
      <c r="B217" s="512" t="s">
        <v>753</v>
      </c>
      <c r="C217" s="366">
        <v>440690</v>
      </c>
      <c r="D217" s="361" t="s">
        <v>758</v>
      </c>
    </row>
    <row r="218" spans="1:4" x14ac:dyDescent="0.25">
      <c r="A218" s="477" t="s">
        <v>94</v>
      </c>
      <c r="B218" s="506" t="s">
        <v>753</v>
      </c>
      <c r="C218" s="536" t="s">
        <v>778</v>
      </c>
      <c r="D218" s="258"/>
    </row>
    <row r="219" spans="1:4" x14ac:dyDescent="0.25">
      <c r="A219" s="477" t="s">
        <v>94</v>
      </c>
      <c r="B219" s="506" t="s">
        <v>753</v>
      </c>
      <c r="C219" s="536" t="s">
        <v>779</v>
      </c>
      <c r="D219" s="258"/>
    </row>
    <row r="220" spans="1:4" x14ac:dyDescent="0.25">
      <c r="A220" s="477" t="s">
        <v>94</v>
      </c>
      <c r="B220" s="506" t="s">
        <v>753</v>
      </c>
      <c r="C220" s="536" t="s">
        <v>780</v>
      </c>
      <c r="D220" s="258"/>
    </row>
    <row r="221" spans="1:4" x14ac:dyDescent="0.25">
      <c r="A221" s="477" t="s">
        <v>94</v>
      </c>
      <c r="B221" s="506" t="s">
        <v>753</v>
      </c>
      <c r="C221" s="536" t="s">
        <v>781</v>
      </c>
      <c r="D221" s="258"/>
    </row>
    <row r="222" spans="1:4" x14ac:dyDescent="0.25">
      <c r="A222" s="477" t="s">
        <v>94</v>
      </c>
      <c r="B222" s="506" t="s">
        <v>753</v>
      </c>
      <c r="C222" s="536" t="s">
        <v>782</v>
      </c>
      <c r="D222" s="258"/>
    </row>
    <row r="223" spans="1:4" x14ac:dyDescent="0.25">
      <c r="A223" s="477" t="s">
        <v>94</v>
      </c>
      <c r="B223" s="506" t="s">
        <v>753</v>
      </c>
      <c r="C223" s="536" t="s">
        <v>783</v>
      </c>
      <c r="D223" s="258"/>
    </row>
    <row r="224" spans="1:4" x14ac:dyDescent="0.25">
      <c r="A224" s="477" t="s">
        <v>94</v>
      </c>
      <c r="B224" s="506" t="s">
        <v>753</v>
      </c>
      <c r="C224" s="536" t="s">
        <v>784</v>
      </c>
      <c r="D224" s="258"/>
    </row>
    <row r="225" spans="1:4" x14ac:dyDescent="0.25">
      <c r="A225" s="477" t="s">
        <v>94</v>
      </c>
      <c r="B225" s="506" t="s">
        <v>753</v>
      </c>
      <c r="C225" s="364" t="s">
        <v>790</v>
      </c>
      <c r="D225" s="361" t="s">
        <v>758</v>
      </c>
    </row>
    <row r="226" spans="1:4" x14ac:dyDescent="0.25">
      <c r="A226" s="477" t="s">
        <v>94</v>
      </c>
      <c r="B226" s="506" t="s">
        <v>754</v>
      </c>
      <c r="C226" s="364">
        <v>440610</v>
      </c>
      <c r="D226" s="361" t="s">
        <v>758</v>
      </c>
    </row>
    <row r="227" spans="1:4" x14ac:dyDescent="0.25">
      <c r="A227" s="477" t="s">
        <v>94</v>
      </c>
      <c r="B227" s="506" t="s">
        <v>754</v>
      </c>
      <c r="C227" s="364">
        <v>440690</v>
      </c>
      <c r="D227" s="361" t="s">
        <v>758</v>
      </c>
    </row>
    <row r="228" spans="1:4" x14ac:dyDescent="0.25">
      <c r="A228" s="477" t="s">
        <v>94</v>
      </c>
      <c r="B228" s="506" t="s">
        <v>754</v>
      </c>
      <c r="C228" s="536" t="s">
        <v>778</v>
      </c>
      <c r="D228" s="258"/>
    </row>
    <row r="229" spans="1:4" x14ac:dyDescent="0.25">
      <c r="A229" s="477" t="s">
        <v>94</v>
      </c>
      <c r="B229" s="506" t="s">
        <v>754</v>
      </c>
      <c r="C229" s="536" t="s">
        <v>779</v>
      </c>
      <c r="D229" s="258"/>
    </row>
    <row r="230" spans="1:4" x14ac:dyDescent="0.25">
      <c r="A230" s="477" t="s">
        <v>94</v>
      </c>
      <c r="B230" s="506" t="s">
        <v>754</v>
      </c>
      <c r="C230" s="536" t="s">
        <v>780</v>
      </c>
      <c r="D230" s="258"/>
    </row>
    <row r="231" spans="1:4" x14ac:dyDescent="0.25">
      <c r="A231" s="477" t="s">
        <v>94</v>
      </c>
      <c r="B231" s="506" t="s">
        <v>754</v>
      </c>
      <c r="C231" s="536" t="s">
        <v>781</v>
      </c>
      <c r="D231" s="258"/>
    </row>
    <row r="232" spans="1:4" x14ac:dyDescent="0.25">
      <c r="A232" s="477" t="s">
        <v>94</v>
      </c>
      <c r="B232" s="506" t="s">
        <v>754</v>
      </c>
      <c r="C232" s="536" t="s">
        <v>782</v>
      </c>
      <c r="D232" s="258"/>
    </row>
    <row r="233" spans="1:4" x14ac:dyDescent="0.25">
      <c r="A233" s="477" t="s">
        <v>94</v>
      </c>
      <c r="B233" s="506" t="s">
        <v>754</v>
      </c>
      <c r="C233" s="536" t="s">
        <v>783</v>
      </c>
      <c r="D233" s="258"/>
    </row>
    <row r="234" spans="1:4" x14ac:dyDescent="0.25">
      <c r="A234" s="477" t="s">
        <v>94</v>
      </c>
      <c r="B234" s="506" t="s">
        <v>754</v>
      </c>
      <c r="C234" s="536" t="s">
        <v>784</v>
      </c>
      <c r="D234" s="258"/>
    </row>
    <row r="235" spans="1:4" x14ac:dyDescent="0.25">
      <c r="A235" s="484" t="s">
        <v>94</v>
      </c>
      <c r="B235" s="511" t="s">
        <v>754</v>
      </c>
      <c r="C235" s="365" t="s">
        <v>790</v>
      </c>
      <c r="D235" s="349" t="s">
        <v>758</v>
      </c>
    </row>
    <row r="236" spans="1:4" x14ac:dyDescent="0.25">
      <c r="A236" s="484" t="s">
        <v>94</v>
      </c>
      <c r="B236" s="511" t="s">
        <v>755</v>
      </c>
      <c r="C236" s="365">
        <v>440612</v>
      </c>
      <c r="D236" s="361" t="s">
        <v>758</v>
      </c>
    </row>
    <row r="237" spans="1:4" x14ac:dyDescent="0.25">
      <c r="A237" s="484" t="s">
        <v>94</v>
      </c>
      <c r="B237" s="511" t="s">
        <v>755</v>
      </c>
      <c r="C237" s="365">
        <v>440692</v>
      </c>
      <c r="D237" s="361" t="s">
        <v>758</v>
      </c>
    </row>
    <row r="238" spans="1:4" x14ac:dyDescent="0.25">
      <c r="A238" s="484" t="s">
        <v>94</v>
      </c>
      <c r="B238" s="511" t="s">
        <v>755</v>
      </c>
      <c r="C238" s="367">
        <v>440721</v>
      </c>
      <c r="D238" s="258"/>
    </row>
    <row r="239" spans="1:4" x14ac:dyDescent="0.25">
      <c r="A239" s="484" t="s">
        <v>94</v>
      </c>
      <c r="B239" s="511" t="s">
        <v>755</v>
      </c>
      <c r="C239" s="367">
        <v>440722</v>
      </c>
      <c r="D239" s="258"/>
    </row>
    <row r="240" spans="1:4" x14ac:dyDescent="0.25">
      <c r="A240" s="484" t="s">
        <v>94</v>
      </c>
      <c r="B240" s="511" t="s">
        <v>755</v>
      </c>
      <c r="C240" s="367">
        <v>440725</v>
      </c>
      <c r="D240" s="258"/>
    </row>
    <row r="241" spans="1:4" x14ac:dyDescent="0.25">
      <c r="A241" s="484" t="s">
        <v>94</v>
      </c>
      <c r="B241" s="511" t="s">
        <v>755</v>
      </c>
      <c r="C241" s="367">
        <v>440726</v>
      </c>
      <c r="D241" s="258"/>
    </row>
    <row r="242" spans="1:4" x14ac:dyDescent="0.25">
      <c r="A242" s="484" t="s">
        <v>94</v>
      </c>
      <c r="B242" s="511" t="s">
        <v>755</v>
      </c>
      <c r="C242" s="367">
        <v>440727</v>
      </c>
      <c r="D242" s="258"/>
    </row>
    <row r="243" spans="1:4" x14ac:dyDescent="0.25">
      <c r="A243" s="484" t="s">
        <v>94</v>
      </c>
      <c r="B243" s="511" t="s">
        <v>755</v>
      </c>
      <c r="C243" s="367">
        <v>440728</v>
      </c>
      <c r="D243" s="258"/>
    </row>
    <row r="244" spans="1:4" ht="15.75" thickBot="1" x14ac:dyDescent="0.3">
      <c r="A244" s="484" t="s">
        <v>94</v>
      </c>
      <c r="B244" s="511" t="s">
        <v>755</v>
      </c>
      <c r="C244" s="367">
        <v>440729</v>
      </c>
      <c r="D244" s="258"/>
    </row>
    <row r="245" spans="1:4" ht="15.75" thickTop="1" x14ac:dyDescent="0.25">
      <c r="A245" s="488">
        <v>7</v>
      </c>
      <c r="B245" s="515" t="s">
        <v>751</v>
      </c>
      <c r="C245" s="537">
        <v>4408</v>
      </c>
      <c r="D245" s="259"/>
    </row>
    <row r="246" spans="1:4" x14ac:dyDescent="0.25">
      <c r="A246" s="477">
        <v>7</v>
      </c>
      <c r="B246" s="506" t="s">
        <v>753</v>
      </c>
      <c r="C246" s="536">
        <v>4408</v>
      </c>
      <c r="D246" s="258"/>
    </row>
    <row r="247" spans="1:4" x14ac:dyDescent="0.25">
      <c r="A247" s="477">
        <v>7</v>
      </c>
      <c r="B247" s="506" t="s">
        <v>754</v>
      </c>
      <c r="C247" s="536">
        <v>4408</v>
      </c>
      <c r="D247" s="259"/>
    </row>
    <row r="248" spans="1:4" ht="15.75" thickBot="1" x14ac:dyDescent="0.3">
      <c r="A248" s="486">
        <v>7</v>
      </c>
      <c r="B248" s="513" t="s">
        <v>755</v>
      </c>
      <c r="C248" s="536">
        <v>4408</v>
      </c>
      <c r="D248" s="259"/>
    </row>
    <row r="249" spans="1:4" ht="15.75" thickTop="1" x14ac:dyDescent="0.25">
      <c r="A249" s="488" t="s">
        <v>97</v>
      </c>
      <c r="B249" s="515" t="s">
        <v>751</v>
      </c>
      <c r="C249" s="537">
        <v>440810</v>
      </c>
      <c r="D249" s="259"/>
    </row>
    <row r="250" spans="1:4" x14ac:dyDescent="0.25">
      <c r="A250" s="477" t="s">
        <v>97</v>
      </c>
      <c r="B250" s="506" t="s">
        <v>753</v>
      </c>
      <c r="C250" s="536" t="s">
        <v>791</v>
      </c>
      <c r="D250" s="258"/>
    </row>
    <row r="251" spans="1:4" x14ac:dyDescent="0.25">
      <c r="A251" s="484" t="s">
        <v>97</v>
      </c>
      <c r="B251" s="511" t="s">
        <v>754</v>
      </c>
      <c r="C251" s="367" t="s">
        <v>791</v>
      </c>
      <c r="D251" s="258"/>
    </row>
    <row r="252" spans="1:4" ht="15.75" thickBot="1" x14ac:dyDescent="0.3">
      <c r="A252" s="486" t="s">
        <v>97</v>
      </c>
      <c r="B252" s="513" t="s">
        <v>755</v>
      </c>
      <c r="C252" s="535" t="s">
        <v>791</v>
      </c>
      <c r="D252" s="258"/>
    </row>
    <row r="253" spans="1:4" ht="15.75" thickTop="1" x14ac:dyDescent="0.25">
      <c r="A253" s="488" t="s">
        <v>98</v>
      </c>
      <c r="B253" s="515" t="s">
        <v>751</v>
      </c>
      <c r="C253" s="538">
        <v>440831</v>
      </c>
      <c r="D253" s="258"/>
    </row>
    <row r="254" spans="1:4" x14ac:dyDescent="0.25">
      <c r="A254" s="485" t="s">
        <v>98</v>
      </c>
      <c r="B254" s="512" t="s">
        <v>751</v>
      </c>
      <c r="C254" s="539">
        <v>440839</v>
      </c>
      <c r="D254" s="258"/>
    </row>
    <row r="255" spans="1:4" x14ac:dyDescent="0.25">
      <c r="A255" s="485" t="s">
        <v>98</v>
      </c>
      <c r="B255" s="512" t="s">
        <v>751</v>
      </c>
      <c r="C255" s="534">
        <v>440890</v>
      </c>
      <c r="D255" s="259"/>
    </row>
    <row r="256" spans="1:4" x14ac:dyDescent="0.25">
      <c r="A256" s="477" t="s">
        <v>98</v>
      </c>
      <c r="B256" s="506" t="s">
        <v>753</v>
      </c>
      <c r="C256" s="536" t="s">
        <v>792</v>
      </c>
      <c r="D256" s="258"/>
    </row>
    <row r="257" spans="1:4" x14ac:dyDescent="0.25">
      <c r="A257" s="477" t="s">
        <v>98</v>
      </c>
      <c r="B257" s="506" t="s">
        <v>753</v>
      </c>
      <c r="C257" s="536" t="s">
        <v>793</v>
      </c>
      <c r="D257" s="258"/>
    </row>
    <row r="258" spans="1:4" x14ac:dyDescent="0.25">
      <c r="A258" s="477" t="s">
        <v>98</v>
      </c>
      <c r="B258" s="506" t="s">
        <v>753</v>
      </c>
      <c r="C258" s="536" t="s">
        <v>794</v>
      </c>
      <c r="D258" s="258"/>
    </row>
    <row r="259" spans="1:4" x14ac:dyDescent="0.25">
      <c r="A259" s="477" t="s">
        <v>98</v>
      </c>
      <c r="B259" s="506" t="s">
        <v>754</v>
      </c>
      <c r="C259" s="536" t="s">
        <v>792</v>
      </c>
      <c r="D259" s="258"/>
    </row>
    <row r="260" spans="1:4" x14ac:dyDescent="0.25">
      <c r="A260" s="477" t="s">
        <v>98</v>
      </c>
      <c r="B260" s="506" t="s">
        <v>754</v>
      </c>
      <c r="C260" s="536" t="s">
        <v>793</v>
      </c>
      <c r="D260" s="258"/>
    </row>
    <row r="261" spans="1:4" x14ac:dyDescent="0.25">
      <c r="A261" s="484" t="s">
        <v>98</v>
      </c>
      <c r="B261" s="511" t="s">
        <v>754</v>
      </c>
      <c r="C261" s="367" t="s">
        <v>794</v>
      </c>
      <c r="D261" s="258"/>
    </row>
    <row r="262" spans="1:4" x14ac:dyDescent="0.25">
      <c r="A262" s="484" t="s">
        <v>98</v>
      </c>
      <c r="B262" s="511" t="s">
        <v>755</v>
      </c>
      <c r="C262" s="367">
        <v>440831</v>
      </c>
      <c r="D262" s="258"/>
    </row>
    <row r="263" spans="1:4" x14ac:dyDescent="0.25">
      <c r="A263" s="484" t="s">
        <v>98</v>
      </c>
      <c r="B263" s="511" t="s">
        <v>755</v>
      </c>
      <c r="C263" s="367">
        <v>440839</v>
      </c>
      <c r="D263" s="258"/>
    </row>
    <row r="264" spans="1:4" ht="15.75" thickBot="1" x14ac:dyDescent="0.3">
      <c r="A264" s="484" t="s">
        <v>98</v>
      </c>
      <c r="B264" s="511" t="s">
        <v>755</v>
      </c>
      <c r="C264" s="535">
        <v>440890</v>
      </c>
      <c r="D264" s="258"/>
    </row>
    <row r="265" spans="1:4" ht="15.75" thickTop="1" x14ac:dyDescent="0.25">
      <c r="A265" s="488" t="s">
        <v>99</v>
      </c>
      <c r="B265" s="515" t="s">
        <v>751</v>
      </c>
      <c r="C265" s="538">
        <v>440831</v>
      </c>
      <c r="D265" s="258"/>
    </row>
    <row r="266" spans="1:4" x14ac:dyDescent="0.25">
      <c r="A266" s="485" t="s">
        <v>99</v>
      </c>
      <c r="B266" s="512" t="s">
        <v>751</v>
      </c>
      <c r="C266" s="539">
        <v>440839</v>
      </c>
      <c r="D266" s="258"/>
    </row>
    <row r="267" spans="1:4" x14ac:dyDescent="0.25">
      <c r="A267" s="485" t="s">
        <v>99</v>
      </c>
      <c r="B267" s="512" t="s">
        <v>751</v>
      </c>
      <c r="C267" s="366">
        <v>440890</v>
      </c>
      <c r="D267" s="361" t="s">
        <v>758</v>
      </c>
    </row>
    <row r="268" spans="1:4" x14ac:dyDescent="0.25">
      <c r="A268" s="477" t="s">
        <v>99</v>
      </c>
      <c r="B268" s="506" t="s">
        <v>753</v>
      </c>
      <c r="C268" s="536" t="s">
        <v>792</v>
      </c>
      <c r="D268" s="258"/>
    </row>
    <row r="269" spans="1:4" x14ac:dyDescent="0.25">
      <c r="A269" s="477" t="s">
        <v>99</v>
      </c>
      <c r="B269" s="506" t="s">
        <v>753</v>
      </c>
      <c r="C269" s="536" t="s">
        <v>793</v>
      </c>
      <c r="D269" s="258"/>
    </row>
    <row r="270" spans="1:4" x14ac:dyDescent="0.25">
      <c r="A270" s="477" t="s">
        <v>99</v>
      </c>
      <c r="B270" s="506" t="s">
        <v>753</v>
      </c>
      <c r="C270" s="364" t="s">
        <v>794</v>
      </c>
      <c r="D270" s="361" t="s">
        <v>758</v>
      </c>
    </row>
    <row r="271" spans="1:4" x14ac:dyDescent="0.25">
      <c r="A271" s="477" t="s">
        <v>99</v>
      </c>
      <c r="B271" s="506" t="s">
        <v>754</v>
      </c>
      <c r="C271" s="536" t="s">
        <v>792</v>
      </c>
      <c r="D271" s="258"/>
    </row>
    <row r="272" spans="1:4" x14ac:dyDescent="0.25">
      <c r="A272" s="477" t="s">
        <v>99</v>
      </c>
      <c r="B272" s="506" t="s">
        <v>754</v>
      </c>
      <c r="C272" s="536" t="s">
        <v>793</v>
      </c>
      <c r="D272" s="258"/>
    </row>
    <row r="273" spans="1:4" x14ac:dyDescent="0.25">
      <c r="A273" s="484" t="s">
        <v>99</v>
      </c>
      <c r="B273" s="511" t="s">
        <v>754</v>
      </c>
      <c r="C273" s="365" t="s">
        <v>794</v>
      </c>
      <c r="D273" s="349" t="s">
        <v>758</v>
      </c>
    </row>
    <row r="274" spans="1:4" x14ac:dyDescent="0.25">
      <c r="A274" s="484" t="s">
        <v>99</v>
      </c>
      <c r="B274" s="511" t="s">
        <v>755</v>
      </c>
      <c r="C274" s="367">
        <v>440831</v>
      </c>
      <c r="D274" s="258"/>
    </row>
    <row r="275" spans="1:4" ht="15.75" thickBot="1" x14ac:dyDescent="0.3">
      <c r="A275" s="486" t="s">
        <v>99</v>
      </c>
      <c r="B275" s="513" t="s">
        <v>755</v>
      </c>
      <c r="C275" s="535">
        <v>440839</v>
      </c>
      <c r="D275" s="259"/>
    </row>
    <row r="276" spans="1:4" ht="15.75" thickTop="1" x14ac:dyDescent="0.25">
      <c r="A276" s="485">
        <v>8</v>
      </c>
      <c r="B276" s="512" t="s">
        <v>751</v>
      </c>
      <c r="C276" s="539">
        <v>4410</v>
      </c>
      <c r="D276" s="259"/>
    </row>
    <row r="277" spans="1:4" x14ac:dyDescent="0.25">
      <c r="A277" s="485">
        <v>8</v>
      </c>
      <c r="B277" s="512" t="s">
        <v>751</v>
      </c>
      <c r="C277" s="539">
        <v>4411</v>
      </c>
      <c r="D277" s="259"/>
    </row>
    <row r="278" spans="1:4" x14ac:dyDescent="0.25">
      <c r="A278" s="477">
        <v>8</v>
      </c>
      <c r="B278" s="506" t="s">
        <v>751</v>
      </c>
      <c r="C278" s="527">
        <v>441213</v>
      </c>
      <c r="D278" s="259"/>
    </row>
    <row r="279" spans="1:4" x14ac:dyDescent="0.25">
      <c r="A279" s="477">
        <v>8</v>
      </c>
      <c r="B279" s="506" t="s">
        <v>751</v>
      </c>
      <c r="C279" s="527">
        <v>441214</v>
      </c>
      <c r="D279" s="259"/>
    </row>
    <row r="280" spans="1:4" x14ac:dyDescent="0.25">
      <c r="A280" s="477">
        <v>8</v>
      </c>
      <c r="B280" s="506" t="s">
        <v>751</v>
      </c>
      <c r="C280" s="527">
        <v>441219</v>
      </c>
      <c r="D280" s="259"/>
    </row>
    <row r="281" spans="1:4" x14ac:dyDescent="0.25">
      <c r="A281" s="477">
        <v>8</v>
      </c>
      <c r="B281" s="506" t="s">
        <v>751</v>
      </c>
      <c r="C281" s="348" t="s">
        <v>795</v>
      </c>
      <c r="D281" s="361" t="s">
        <v>758</v>
      </c>
    </row>
    <row r="282" spans="1:4" x14ac:dyDescent="0.25">
      <c r="A282" s="477">
        <v>8</v>
      </c>
      <c r="B282" s="506" t="s">
        <v>753</v>
      </c>
      <c r="C282" s="527" t="s">
        <v>796</v>
      </c>
      <c r="D282" s="259"/>
    </row>
    <row r="283" spans="1:4" x14ac:dyDescent="0.25">
      <c r="A283" s="477">
        <v>8</v>
      </c>
      <c r="B283" s="506" t="s">
        <v>753</v>
      </c>
      <c r="C283" s="527">
        <v>4411</v>
      </c>
      <c r="D283" s="259"/>
    </row>
    <row r="284" spans="1:4" x14ac:dyDescent="0.25">
      <c r="A284" s="477">
        <v>8</v>
      </c>
      <c r="B284" s="506" t="s">
        <v>753</v>
      </c>
      <c r="C284" s="527" t="s">
        <v>797</v>
      </c>
      <c r="D284" s="259"/>
    </row>
    <row r="285" spans="1:4" x14ac:dyDescent="0.25">
      <c r="A285" s="477">
        <v>8</v>
      </c>
      <c r="B285" s="506" t="s">
        <v>753</v>
      </c>
      <c r="C285" s="527" t="s">
        <v>798</v>
      </c>
      <c r="D285" s="259"/>
    </row>
    <row r="286" spans="1:4" x14ac:dyDescent="0.25">
      <c r="A286" s="477">
        <v>8</v>
      </c>
      <c r="B286" s="506" t="s">
        <v>753</v>
      </c>
      <c r="C286" s="527" t="s">
        <v>799</v>
      </c>
      <c r="D286" s="259"/>
    </row>
    <row r="287" spans="1:4" x14ac:dyDescent="0.25">
      <c r="A287" s="477">
        <v>8</v>
      </c>
      <c r="B287" s="506" t="s">
        <v>753</v>
      </c>
      <c r="C287" s="527" t="s">
        <v>800</v>
      </c>
      <c r="D287" s="259"/>
    </row>
    <row r="288" spans="1:4" x14ac:dyDescent="0.25">
      <c r="A288" s="477">
        <v>8</v>
      </c>
      <c r="B288" s="506" t="s">
        <v>753</v>
      </c>
      <c r="C288" s="527" t="s">
        <v>795</v>
      </c>
      <c r="D288" s="259"/>
    </row>
    <row r="289" spans="1:4" x14ac:dyDescent="0.25">
      <c r="A289" s="477">
        <v>8</v>
      </c>
      <c r="B289" s="506" t="s">
        <v>754</v>
      </c>
      <c r="C289" s="527" t="s">
        <v>796</v>
      </c>
      <c r="D289" s="259"/>
    </row>
    <row r="290" spans="1:4" x14ac:dyDescent="0.25">
      <c r="A290" s="477">
        <v>8</v>
      </c>
      <c r="B290" s="506" t="s">
        <v>754</v>
      </c>
      <c r="C290" s="527">
        <v>4411</v>
      </c>
      <c r="D290" s="259"/>
    </row>
    <row r="291" spans="1:4" x14ac:dyDescent="0.25">
      <c r="A291" s="477">
        <v>8</v>
      </c>
      <c r="B291" s="506" t="s">
        <v>754</v>
      </c>
      <c r="C291" s="527" t="s">
        <v>797</v>
      </c>
      <c r="D291" s="259"/>
    </row>
    <row r="292" spans="1:4" x14ac:dyDescent="0.25">
      <c r="A292" s="477">
        <v>8</v>
      </c>
      <c r="B292" s="506" t="s">
        <v>754</v>
      </c>
      <c r="C292" s="527" t="s">
        <v>798</v>
      </c>
      <c r="D292" s="259"/>
    </row>
    <row r="293" spans="1:4" x14ac:dyDescent="0.25">
      <c r="A293" s="477">
        <v>8</v>
      </c>
      <c r="B293" s="506" t="s">
        <v>754</v>
      </c>
      <c r="C293" s="527" t="s">
        <v>799</v>
      </c>
      <c r="D293" s="259"/>
    </row>
    <row r="294" spans="1:4" x14ac:dyDescent="0.25">
      <c r="A294" s="477">
        <v>8</v>
      </c>
      <c r="B294" s="506" t="s">
        <v>754</v>
      </c>
      <c r="C294" s="527" t="s">
        <v>800</v>
      </c>
      <c r="D294" s="259"/>
    </row>
    <row r="295" spans="1:4" x14ac:dyDescent="0.25">
      <c r="A295" s="484">
        <v>8</v>
      </c>
      <c r="B295" s="511" t="s">
        <v>754</v>
      </c>
      <c r="C295" s="527" t="s">
        <v>795</v>
      </c>
      <c r="D295" s="259"/>
    </row>
    <row r="296" spans="1:4" x14ac:dyDescent="0.25">
      <c r="A296" s="484">
        <v>8</v>
      </c>
      <c r="B296" s="511" t="s">
        <v>755</v>
      </c>
      <c r="C296" s="527">
        <v>4410</v>
      </c>
      <c r="D296" s="259"/>
    </row>
    <row r="297" spans="1:4" x14ac:dyDescent="0.25">
      <c r="A297" s="484">
        <v>8</v>
      </c>
      <c r="B297" s="511" t="s">
        <v>755</v>
      </c>
      <c r="C297" s="527">
        <v>4411</v>
      </c>
      <c r="D297" s="259"/>
    </row>
    <row r="298" spans="1:4" x14ac:dyDescent="0.25">
      <c r="A298" s="484">
        <v>8</v>
      </c>
      <c r="B298" s="511" t="s">
        <v>755</v>
      </c>
      <c r="C298" s="527">
        <v>441231</v>
      </c>
      <c r="D298" s="259"/>
    </row>
    <row r="299" spans="1:4" x14ac:dyDescent="0.25">
      <c r="A299" s="484">
        <v>8</v>
      </c>
      <c r="B299" s="511" t="s">
        <v>755</v>
      </c>
      <c r="C299" s="527">
        <v>441233</v>
      </c>
      <c r="D299" s="259"/>
    </row>
    <row r="300" spans="1:4" x14ac:dyDescent="0.25">
      <c r="A300" s="484">
        <v>8</v>
      </c>
      <c r="B300" s="511" t="s">
        <v>755</v>
      </c>
      <c r="C300" s="527">
        <v>441234</v>
      </c>
      <c r="D300" s="259"/>
    </row>
    <row r="301" spans="1:4" x14ac:dyDescent="0.25">
      <c r="A301" s="484">
        <v>8</v>
      </c>
      <c r="B301" s="511" t="s">
        <v>755</v>
      </c>
      <c r="C301" s="527">
        <v>441239</v>
      </c>
      <c r="D301" s="259"/>
    </row>
    <row r="302" spans="1:4" x14ac:dyDescent="0.25">
      <c r="A302" s="484">
        <v>8</v>
      </c>
      <c r="B302" s="511" t="s">
        <v>755</v>
      </c>
      <c r="C302" s="527">
        <v>441294</v>
      </c>
      <c r="D302" s="259"/>
    </row>
    <row r="303" spans="1:4" ht="15.75" thickBot="1" x14ac:dyDescent="0.3">
      <c r="A303" s="484">
        <v>8</v>
      </c>
      <c r="B303" s="511" t="s">
        <v>755</v>
      </c>
      <c r="C303" s="527">
        <v>441299</v>
      </c>
      <c r="D303" s="259"/>
    </row>
    <row r="304" spans="1:4" ht="15.75" thickTop="1" x14ac:dyDescent="0.25">
      <c r="A304" s="488">
        <v>8.1</v>
      </c>
      <c r="B304" s="515" t="s">
        <v>751</v>
      </c>
      <c r="C304" s="537">
        <v>441213</v>
      </c>
      <c r="D304" s="259"/>
    </row>
    <row r="305" spans="1:4" x14ac:dyDescent="0.25">
      <c r="A305" s="485">
        <v>8.1</v>
      </c>
      <c r="B305" s="512" t="s">
        <v>751</v>
      </c>
      <c r="C305" s="359">
        <v>441214</v>
      </c>
      <c r="D305" s="259"/>
    </row>
    <row r="306" spans="1:4" x14ac:dyDescent="0.25">
      <c r="A306" s="485">
        <v>8.1</v>
      </c>
      <c r="B306" s="512" t="s">
        <v>751</v>
      </c>
      <c r="C306" s="359">
        <v>441219</v>
      </c>
      <c r="D306" s="259"/>
    </row>
    <row r="307" spans="1:4" x14ac:dyDescent="0.25">
      <c r="A307" s="485">
        <v>8.1</v>
      </c>
      <c r="B307" s="512" t="s">
        <v>751</v>
      </c>
      <c r="C307" s="350">
        <v>441299</v>
      </c>
      <c r="D307" s="361" t="s">
        <v>758</v>
      </c>
    </row>
    <row r="308" spans="1:4" x14ac:dyDescent="0.25">
      <c r="A308" s="476">
        <v>8.1</v>
      </c>
      <c r="B308" s="505" t="s">
        <v>753</v>
      </c>
      <c r="C308" s="533" t="s">
        <v>797</v>
      </c>
      <c r="D308" s="259"/>
    </row>
    <row r="309" spans="1:4" x14ac:dyDescent="0.25">
      <c r="A309" s="477">
        <v>8.1</v>
      </c>
      <c r="B309" s="506" t="s">
        <v>753</v>
      </c>
      <c r="C309" s="536" t="s">
        <v>798</v>
      </c>
      <c r="D309" s="259"/>
    </row>
    <row r="310" spans="1:4" x14ac:dyDescent="0.25">
      <c r="A310" s="477">
        <v>8.1</v>
      </c>
      <c r="B310" s="506" t="s">
        <v>753</v>
      </c>
      <c r="C310" s="536" t="s">
        <v>799</v>
      </c>
      <c r="D310" s="259"/>
    </row>
    <row r="311" spans="1:4" x14ac:dyDescent="0.25">
      <c r="A311" s="477">
        <v>8.1</v>
      </c>
      <c r="B311" s="506" t="s">
        <v>753</v>
      </c>
      <c r="C311" s="536" t="s">
        <v>800</v>
      </c>
      <c r="D311" s="259"/>
    </row>
    <row r="312" spans="1:4" x14ac:dyDescent="0.25">
      <c r="A312" s="477">
        <v>8.1</v>
      </c>
      <c r="B312" s="506" t="s">
        <v>753</v>
      </c>
      <c r="C312" s="536" t="s">
        <v>795</v>
      </c>
      <c r="D312" s="259"/>
    </row>
    <row r="313" spans="1:4" x14ac:dyDescent="0.25">
      <c r="A313" s="485">
        <v>8.1</v>
      </c>
      <c r="B313" s="512" t="s">
        <v>754</v>
      </c>
      <c r="C313" s="534">
        <v>441231</v>
      </c>
      <c r="D313" s="259"/>
    </row>
    <row r="314" spans="1:4" x14ac:dyDescent="0.25">
      <c r="A314" s="485">
        <v>8.1</v>
      </c>
      <c r="B314" s="512" t="s">
        <v>754</v>
      </c>
      <c r="C314" s="534">
        <v>441232</v>
      </c>
      <c r="D314" s="259"/>
    </row>
    <row r="315" spans="1:4" x14ac:dyDescent="0.25">
      <c r="A315" s="485">
        <v>8.1</v>
      </c>
      <c r="B315" s="512" t="s">
        <v>754</v>
      </c>
      <c r="C315" s="534">
        <v>441239</v>
      </c>
      <c r="D315" s="259"/>
    </row>
    <row r="316" spans="1:4" x14ac:dyDescent="0.25">
      <c r="A316" s="485">
        <v>8.1</v>
      </c>
      <c r="B316" s="512" t="s">
        <v>754</v>
      </c>
      <c r="C316" s="534">
        <v>441294</v>
      </c>
      <c r="D316" s="259"/>
    </row>
    <row r="317" spans="1:4" x14ac:dyDescent="0.25">
      <c r="A317" s="485">
        <v>8.1</v>
      </c>
      <c r="B317" s="512" t="s">
        <v>754</v>
      </c>
      <c r="C317" s="534">
        <v>441299</v>
      </c>
      <c r="D317" s="259"/>
    </row>
    <row r="318" spans="1:4" x14ac:dyDescent="0.25">
      <c r="A318" s="485">
        <v>8.1</v>
      </c>
      <c r="B318" s="512" t="s">
        <v>755</v>
      </c>
      <c r="C318" s="534">
        <v>441231</v>
      </c>
      <c r="D318" s="259"/>
    </row>
    <row r="319" spans="1:4" x14ac:dyDescent="0.25">
      <c r="A319" s="485">
        <v>8.1</v>
      </c>
      <c r="B319" s="512" t="s">
        <v>755</v>
      </c>
      <c r="C319" s="534">
        <v>441233</v>
      </c>
      <c r="D319" s="259"/>
    </row>
    <row r="320" spans="1:4" x14ac:dyDescent="0.25">
      <c r="A320" s="485">
        <v>8.1</v>
      </c>
      <c r="B320" s="512" t="s">
        <v>755</v>
      </c>
      <c r="C320" s="534">
        <v>441234</v>
      </c>
      <c r="D320" s="259"/>
    </row>
    <row r="321" spans="1:4" x14ac:dyDescent="0.25">
      <c r="A321" s="485">
        <v>8.1</v>
      </c>
      <c r="B321" s="512" t="s">
        <v>755</v>
      </c>
      <c r="C321" s="534">
        <v>441239</v>
      </c>
      <c r="D321" s="259"/>
    </row>
    <row r="322" spans="1:4" x14ac:dyDescent="0.25">
      <c r="A322" s="485">
        <v>8.1</v>
      </c>
      <c r="B322" s="512" t="s">
        <v>755</v>
      </c>
      <c r="C322" s="534">
        <v>441294</v>
      </c>
      <c r="D322" s="259"/>
    </row>
    <row r="323" spans="1:4" ht="15.75" thickBot="1" x14ac:dyDescent="0.3">
      <c r="A323" s="487">
        <v>8.1</v>
      </c>
      <c r="B323" s="512" t="s">
        <v>755</v>
      </c>
      <c r="C323" s="540">
        <v>441299</v>
      </c>
      <c r="D323" s="259"/>
    </row>
    <row r="324" spans="1:4" ht="15.75" thickTop="1" x14ac:dyDescent="0.25">
      <c r="A324" s="488" t="s">
        <v>104</v>
      </c>
      <c r="B324" s="515" t="s">
        <v>751</v>
      </c>
      <c r="C324" s="537">
        <v>441219</v>
      </c>
      <c r="D324" s="259"/>
    </row>
    <row r="325" spans="1:4" x14ac:dyDescent="0.25">
      <c r="A325" s="485" t="s">
        <v>104</v>
      </c>
      <c r="B325" s="512" t="s">
        <v>751</v>
      </c>
      <c r="C325" s="366">
        <v>441299</v>
      </c>
      <c r="D325" s="361" t="s">
        <v>758</v>
      </c>
    </row>
    <row r="326" spans="1:4" x14ac:dyDescent="0.25">
      <c r="A326" s="477" t="s">
        <v>104</v>
      </c>
      <c r="B326" s="506" t="s">
        <v>753</v>
      </c>
      <c r="C326" s="536" t="s">
        <v>799</v>
      </c>
      <c r="D326" s="258"/>
    </row>
    <row r="327" spans="1:4" x14ac:dyDescent="0.25">
      <c r="A327" s="485" t="s">
        <v>104</v>
      </c>
      <c r="B327" s="512" t="s">
        <v>753</v>
      </c>
      <c r="C327" s="366">
        <v>441294</v>
      </c>
      <c r="D327" s="361" t="s">
        <v>758</v>
      </c>
    </row>
    <row r="328" spans="1:4" x14ac:dyDescent="0.25">
      <c r="A328" s="485" t="s">
        <v>104</v>
      </c>
      <c r="B328" s="512" t="s">
        <v>753</v>
      </c>
      <c r="C328" s="366">
        <v>441299</v>
      </c>
      <c r="D328" s="361" t="s">
        <v>758</v>
      </c>
    </row>
    <row r="329" spans="1:4" x14ac:dyDescent="0.25">
      <c r="A329" s="357" t="s">
        <v>104</v>
      </c>
      <c r="B329" s="358" t="s">
        <v>754</v>
      </c>
      <c r="C329" s="359" t="s">
        <v>799</v>
      </c>
      <c r="D329" s="258"/>
    </row>
    <row r="330" spans="1:4" x14ac:dyDescent="0.25">
      <c r="A330" s="357" t="s">
        <v>104</v>
      </c>
      <c r="B330" s="358" t="s">
        <v>754</v>
      </c>
      <c r="C330" s="350">
        <v>441294</v>
      </c>
      <c r="D330" s="361" t="s">
        <v>758</v>
      </c>
    </row>
    <row r="331" spans="1:4" x14ac:dyDescent="0.25">
      <c r="A331" s="357" t="s">
        <v>104</v>
      </c>
      <c r="B331" s="358" t="s">
        <v>754</v>
      </c>
      <c r="C331" s="350">
        <v>441299</v>
      </c>
      <c r="D331" s="361" t="s">
        <v>758</v>
      </c>
    </row>
    <row r="332" spans="1:4" x14ac:dyDescent="0.25">
      <c r="A332" s="357" t="s">
        <v>104</v>
      </c>
      <c r="B332" s="358" t="s">
        <v>755</v>
      </c>
      <c r="C332" s="359">
        <v>441239</v>
      </c>
      <c r="D332" s="259"/>
    </row>
    <row r="333" spans="1:4" x14ac:dyDescent="0.25">
      <c r="A333" s="357" t="s">
        <v>104</v>
      </c>
      <c r="B333" s="358" t="s">
        <v>755</v>
      </c>
      <c r="C333" s="350">
        <v>441294</v>
      </c>
      <c r="D333" s="361" t="s">
        <v>758</v>
      </c>
    </row>
    <row r="334" spans="1:4" ht="15.75" thickBot="1" x14ac:dyDescent="0.3">
      <c r="A334" s="478" t="s">
        <v>104</v>
      </c>
      <c r="B334" s="510" t="s">
        <v>755</v>
      </c>
      <c r="C334" s="351">
        <v>441299</v>
      </c>
      <c r="D334" s="361" t="s">
        <v>758</v>
      </c>
    </row>
    <row r="335" spans="1:4" ht="15.75" thickTop="1" x14ac:dyDescent="0.25">
      <c r="A335" s="354" t="s">
        <v>105</v>
      </c>
      <c r="B335" s="355" t="s">
        <v>751</v>
      </c>
      <c r="C335" s="530">
        <v>441213</v>
      </c>
      <c r="D335" s="259"/>
    </row>
    <row r="336" spans="1:4" x14ac:dyDescent="0.25">
      <c r="A336" s="357" t="s">
        <v>105</v>
      </c>
      <c r="B336" s="358" t="s">
        <v>751</v>
      </c>
      <c r="C336" s="359">
        <v>441214</v>
      </c>
      <c r="D336" s="259"/>
    </row>
    <row r="337" spans="1:4" x14ac:dyDescent="0.25">
      <c r="A337" s="357" t="s">
        <v>105</v>
      </c>
      <c r="B337" s="358" t="s">
        <v>751</v>
      </c>
      <c r="C337" s="350">
        <v>441299</v>
      </c>
      <c r="D337" s="361" t="s">
        <v>758</v>
      </c>
    </row>
    <row r="338" spans="1:4" x14ac:dyDescent="0.25">
      <c r="A338" s="476" t="s">
        <v>105</v>
      </c>
      <c r="B338" s="505" t="s">
        <v>753</v>
      </c>
      <c r="C338" s="533" t="s">
        <v>797</v>
      </c>
      <c r="D338" s="258"/>
    </row>
    <row r="339" spans="1:4" x14ac:dyDescent="0.25">
      <c r="A339" s="477" t="s">
        <v>105</v>
      </c>
      <c r="B339" s="506" t="s">
        <v>753</v>
      </c>
      <c r="C339" s="536" t="s">
        <v>798</v>
      </c>
      <c r="D339" s="258"/>
    </row>
    <row r="340" spans="1:4" x14ac:dyDescent="0.25">
      <c r="A340" s="477" t="s">
        <v>105</v>
      </c>
      <c r="B340" s="506" t="s">
        <v>753</v>
      </c>
      <c r="C340" s="364" t="s">
        <v>800</v>
      </c>
      <c r="D340" s="349" t="s">
        <v>758</v>
      </c>
    </row>
    <row r="341" spans="1:4" x14ac:dyDescent="0.25">
      <c r="A341" s="477" t="s">
        <v>105</v>
      </c>
      <c r="B341" s="506" t="s">
        <v>753</v>
      </c>
      <c r="C341" s="364" t="s">
        <v>795</v>
      </c>
      <c r="D341" s="349" t="s">
        <v>758</v>
      </c>
    </row>
    <row r="342" spans="1:4" x14ac:dyDescent="0.25">
      <c r="A342" s="477" t="s">
        <v>105</v>
      </c>
      <c r="B342" s="506" t="s">
        <v>754</v>
      </c>
      <c r="C342" s="536" t="s">
        <v>797</v>
      </c>
      <c r="D342" s="258"/>
    </row>
    <row r="343" spans="1:4" x14ac:dyDescent="0.25">
      <c r="A343" s="477" t="s">
        <v>105</v>
      </c>
      <c r="B343" s="506" t="s">
        <v>754</v>
      </c>
      <c r="C343" s="536" t="s">
        <v>798</v>
      </c>
      <c r="D343" s="258"/>
    </row>
    <row r="344" spans="1:4" x14ac:dyDescent="0.25">
      <c r="A344" s="477" t="s">
        <v>105</v>
      </c>
      <c r="B344" s="506" t="s">
        <v>754</v>
      </c>
      <c r="C344" s="364" t="s">
        <v>800</v>
      </c>
      <c r="D344" s="349" t="s">
        <v>758</v>
      </c>
    </row>
    <row r="345" spans="1:4" x14ac:dyDescent="0.25">
      <c r="A345" s="484" t="s">
        <v>105</v>
      </c>
      <c r="B345" s="511" t="s">
        <v>754</v>
      </c>
      <c r="C345" s="365" t="s">
        <v>795</v>
      </c>
      <c r="D345" s="349" t="s">
        <v>758</v>
      </c>
    </row>
    <row r="346" spans="1:4" x14ac:dyDescent="0.25">
      <c r="A346" s="484" t="s">
        <v>105</v>
      </c>
      <c r="B346" s="511" t="s">
        <v>755</v>
      </c>
      <c r="C346" s="367">
        <v>441231</v>
      </c>
      <c r="D346" s="258"/>
    </row>
    <row r="347" spans="1:4" x14ac:dyDescent="0.25">
      <c r="A347" s="484" t="s">
        <v>105</v>
      </c>
      <c r="B347" s="511" t="s">
        <v>755</v>
      </c>
      <c r="C347" s="367">
        <v>441233</v>
      </c>
      <c r="D347" s="258"/>
    </row>
    <row r="348" spans="1:4" x14ac:dyDescent="0.25">
      <c r="A348" s="484" t="s">
        <v>105</v>
      </c>
      <c r="B348" s="511" t="s">
        <v>755</v>
      </c>
      <c r="C348" s="367">
        <v>441234</v>
      </c>
      <c r="D348" s="258"/>
    </row>
    <row r="349" spans="1:4" x14ac:dyDescent="0.25">
      <c r="A349" s="484" t="s">
        <v>105</v>
      </c>
      <c r="B349" s="511" t="s">
        <v>755</v>
      </c>
      <c r="C349" s="365">
        <v>441294</v>
      </c>
      <c r="D349" s="349" t="s">
        <v>758</v>
      </c>
    </row>
    <row r="350" spans="1:4" ht="15.75" thickBot="1" x14ac:dyDescent="0.3">
      <c r="A350" s="484" t="s">
        <v>105</v>
      </c>
      <c r="B350" s="511" t="s">
        <v>755</v>
      </c>
      <c r="C350" s="363">
        <v>441299</v>
      </c>
      <c r="D350" s="349" t="s">
        <v>758</v>
      </c>
    </row>
    <row r="351" spans="1:4" ht="15.75" thickTop="1" x14ac:dyDescent="0.25">
      <c r="A351" s="488" t="s">
        <v>106</v>
      </c>
      <c r="B351" s="515" t="s">
        <v>751</v>
      </c>
      <c r="C351" s="537">
        <v>441213</v>
      </c>
      <c r="D351" s="258"/>
    </row>
    <row r="352" spans="1:4" x14ac:dyDescent="0.25">
      <c r="A352" s="485" t="s">
        <v>106</v>
      </c>
      <c r="B352" s="512" t="s">
        <v>751</v>
      </c>
      <c r="C352" s="366">
        <v>441214</v>
      </c>
      <c r="D352" s="349" t="s">
        <v>758</v>
      </c>
    </row>
    <row r="353" spans="1:4" x14ac:dyDescent="0.25">
      <c r="A353" s="485" t="s">
        <v>106</v>
      </c>
      <c r="B353" s="512" t="s">
        <v>751</v>
      </c>
      <c r="C353" s="350">
        <v>441299</v>
      </c>
      <c r="D353" s="349" t="s">
        <v>758</v>
      </c>
    </row>
    <row r="354" spans="1:4" x14ac:dyDescent="0.25">
      <c r="A354" s="476" t="s">
        <v>106</v>
      </c>
      <c r="B354" s="505" t="s">
        <v>753</v>
      </c>
      <c r="C354" s="533" t="s">
        <v>797</v>
      </c>
      <c r="D354" s="258"/>
    </row>
    <row r="355" spans="1:4" x14ac:dyDescent="0.25">
      <c r="A355" s="477" t="s">
        <v>106</v>
      </c>
      <c r="B355" s="506" t="s">
        <v>753</v>
      </c>
      <c r="C355" s="364" t="s">
        <v>798</v>
      </c>
      <c r="D355" s="349" t="s">
        <v>758</v>
      </c>
    </row>
    <row r="356" spans="1:4" x14ac:dyDescent="0.25">
      <c r="A356" s="477" t="s">
        <v>106</v>
      </c>
      <c r="B356" s="506" t="s">
        <v>753</v>
      </c>
      <c r="C356" s="364" t="s">
        <v>800</v>
      </c>
      <c r="D356" s="361" t="s">
        <v>758</v>
      </c>
    </row>
    <row r="357" spans="1:4" x14ac:dyDescent="0.25">
      <c r="A357" s="477" t="s">
        <v>106</v>
      </c>
      <c r="B357" s="506" t="s">
        <v>753</v>
      </c>
      <c r="C357" s="364" t="s">
        <v>795</v>
      </c>
      <c r="D357" s="361" t="s">
        <v>758</v>
      </c>
    </row>
    <row r="358" spans="1:4" x14ac:dyDescent="0.25">
      <c r="A358" s="477" t="s">
        <v>106</v>
      </c>
      <c r="B358" s="506" t="s">
        <v>754</v>
      </c>
      <c r="C358" s="536" t="s">
        <v>797</v>
      </c>
      <c r="D358" s="258"/>
    </row>
    <row r="359" spans="1:4" x14ac:dyDescent="0.25">
      <c r="A359" s="477" t="s">
        <v>106</v>
      </c>
      <c r="B359" s="506" t="s">
        <v>754</v>
      </c>
      <c r="C359" s="364" t="s">
        <v>798</v>
      </c>
      <c r="D359" s="361" t="s">
        <v>758</v>
      </c>
    </row>
    <row r="360" spans="1:4" x14ac:dyDescent="0.25">
      <c r="A360" s="477" t="s">
        <v>106</v>
      </c>
      <c r="B360" s="506" t="s">
        <v>754</v>
      </c>
      <c r="C360" s="364" t="s">
        <v>800</v>
      </c>
      <c r="D360" s="361" t="s">
        <v>758</v>
      </c>
    </row>
    <row r="361" spans="1:4" x14ac:dyDescent="0.25">
      <c r="A361" s="484" t="s">
        <v>106</v>
      </c>
      <c r="B361" s="511" t="s">
        <v>754</v>
      </c>
      <c r="C361" s="365" t="s">
        <v>795</v>
      </c>
      <c r="D361" s="361" t="s">
        <v>758</v>
      </c>
    </row>
    <row r="362" spans="1:4" x14ac:dyDescent="0.25">
      <c r="A362" s="484" t="s">
        <v>106</v>
      </c>
      <c r="B362" s="511" t="s">
        <v>755</v>
      </c>
      <c r="C362" s="367">
        <v>441231</v>
      </c>
      <c r="D362" s="259"/>
    </row>
    <row r="363" spans="1:4" x14ac:dyDescent="0.25">
      <c r="A363" s="484" t="s">
        <v>106</v>
      </c>
      <c r="B363" s="511" t="s">
        <v>755</v>
      </c>
      <c r="C363" s="365">
        <v>441294</v>
      </c>
      <c r="D363" s="361" t="s">
        <v>758</v>
      </c>
    </row>
    <row r="364" spans="1:4" ht="15.75" thickBot="1" x14ac:dyDescent="0.3">
      <c r="A364" s="484" t="s">
        <v>106</v>
      </c>
      <c r="B364" s="511" t="s">
        <v>755</v>
      </c>
      <c r="C364" s="363">
        <v>441299</v>
      </c>
      <c r="D364" s="361" t="s">
        <v>758</v>
      </c>
    </row>
    <row r="365" spans="1:4" ht="15.75" thickTop="1" x14ac:dyDescent="0.25">
      <c r="A365" s="354">
        <v>8.1999999999999993</v>
      </c>
      <c r="B365" s="355" t="s">
        <v>751</v>
      </c>
      <c r="C365" s="530">
        <v>4410</v>
      </c>
      <c r="D365" s="258"/>
    </row>
    <row r="366" spans="1:4" x14ac:dyDescent="0.25">
      <c r="A366" s="357">
        <v>8.1999999999999993</v>
      </c>
      <c r="B366" s="358" t="s">
        <v>753</v>
      </c>
      <c r="C366" s="359">
        <v>4410</v>
      </c>
      <c r="D366" s="258"/>
    </row>
    <row r="367" spans="1:4" x14ac:dyDescent="0.25">
      <c r="A367" s="357">
        <v>8.1999999999999993</v>
      </c>
      <c r="B367" s="358" t="s">
        <v>754</v>
      </c>
      <c r="C367" s="359">
        <v>4410</v>
      </c>
      <c r="D367" s="258"/>
    </row>
    <row r="368" spans="1:4" ht="15.75" thickBot="1" x14ac:dyDescent="0.3">
      <c r="A368" s="357">
        <v>8.1999999999999993</v>
      </c>
      <c r="B368" s="358" t="s">
        <v>755</v>
      </c>
      <c r="C368" s="359">
        <v>4410</v>
      </c>
      <c r="D368" s="258"/>
    </row>
    <row r="369" spans="1:4" ht="15.75" thickTop="1" x14ac:dyDescent="0.25">
      <c r="A369" s="354" t="s">
        <v>109</v>
      </c>
      <c r="B369" s="355" t="s">
        <v>751</v>
      </c>
      <c r="C369" s="356">
        <v>441021</v>
      </c>
      <c r="D369" s="349" t="s">
        <v>758</v>
      </c>
    </row>
    <row r="370" spans="1:4" x14ac:dyDescent="0.25">
      <c r="A370" s="357" t="s">
        <v>109</v>
      </c>
      <c r="B370" s="358" t="s">
        <v>751</v>
      </c>
      <c r="C370" s="350">
        <v>441029</v>
      </c>
      <c r="D370" s="349" t="s">
        <v>758</v>
      </c>
    </row>
    <row r="371" spans="1:4" x14ac:dyDescent="0.25">
      <c r="A371" s="476" t="s">
        <v>109</v>
      </c>
      <c r="B371" s="505" t="s">
        <v>753</v>
      </c>
      <c r="C371" s="533" t="s">
        <v>801</v>
      </c>
      <c r="D371" s="258"/>
    </row>
    <row r="372" spans="1:4" x14ac:dyDescent="0.25">
      <c r="A372" s="485" t="s">
        <v>109</v>
      </c>
      <c r="B372" s="512" t="s">
        <v>754</v>
      </c>
      <c r="C372" s="534" t="s">
        <v>801</v>
      </c>
      <c r="D372" s="258"/>
    </row>
    <row r="373" spans="1:4" ht="15.75" thickBot="1" x14ac:dyDescent="0.3">
      <c r="A373" s="486" t="s">
        <v>109</v>
      </c>
      <c r="B373" s="513" t="s">
        <v>755</v>
      </c>
      <c r="C373" s="535" t="s">
        <v>801</v>
      </c>
      <c r="D373" s="258"/>
    </row>
    <row r="374" spans="1:4" ht="15.75" thickTop="1" x14ac:dyDescent="0.25">
      <c r="A374" s="354">
        <v>8.3000000000000007</v>
      </c>
      <c r="B374" s="355" t="s">
        <v>751</v>
      </c>
      <c r="C374" s="530">
        <v>4411</v>
      </c>
      <c r="D374" s="258"/>
    </row>
    <row r="375" spans="1:4" x14ac:dyDescent="0.25">
      <c r="A375" s="476">
        <v>8.3000000000000007</v>
      </c>
      <c r="B375" s="505" t="s">
        <v>753</v>
      </c>
      <c r="C375" s="533">
        <v>4411</v>
      </c>
      <c r="D375" s="258"/>
    </row>
    <row r="376" spans="1:4" x14ac:dyDescent="0.25">
      <c r="A376" s="357">
        <v>8.3000000000000007</v>
      </c>
      <c r="B376" s="358" t="s">
        <v>754</v>
      </c>
      <c r="C376" s="359">
        <v>4411</v>
      </c>
      <c r="D376" s="258"/>
    </row>
    <row r="377" spans="1:4" ht="15.75" thickBot="1" x14ac:dyDescent="0.3">
      <c r="A377" s="357">
        <v>8.3000000000000007</v>
      </c>
      <c r="B377" s="358" t="s">
        <v>755</v>
      </c>
      <c r="C377" s="359">
        <v>4411</v>
      </c>
      <c r="D377" s="258"/>
    </row>
    <row r="378" spans="1:4" ht="15.75" thickTop="1" x14ac:dyDescent="0.25">
      <c r="A378" s="354" t="s">
        <v>113</v>
      </c>
      <c r="B378" s="355" t="s">
        <v>751</v>
      </c>
      <c r="C378" s="356">
        <v>441111</v>
      </c>
      <c r="D378" s="349" t="s">
        <v>758</v>
      </c>
    </row>
    <row r="379" spans="1:4" x14ac:dyDescent="0.25">
      <c r="A379" s="357" t="s">
        <v>113</v>
      </c>
      <c r="B379" s="358" t="s">
        <v>751</v>
      </c>
      <c r="C379" s="350">
        <v>441119</v>
      </c>
      <c r="D379" s="349" t="s">
        <v>758</v>
      </c>
    </row>
    <row r="380" spans="1:4" x14ac:dyDescent="0.25">
      <c r="A380" s="476" t="s">
        <v>113</v>
      </c>
      <c r="B380" s="505" t="s">
        <v>753</v>
      </c>
      <c r="C380" s="533" t="s">
        <v>802</v>
      </c>
      <c r="D380" s="258"/>
    </row>
    <row r="381" spans="1:4" x14ac:dyDescent="0.25">
      <c r="A381" s="485" t="s">
        <v>113</v>
      </c>
      <c r="B381" s="512" t="s">
        <v>754</v>
      </c>
      <c r="C381" s="534" t="s">
        <v>802</v>
      </c>
      <c r="D381" s="258"/>
    </row>
    <row r="382" spans="1:4" ht="15.75" thickBot="1" x14ac:dyDescent="0.3">
      <c r="A382" s="486" t="s">
        <v>113</v>
      </c>
      <c r="B382" s="513" t="s">
        <v>755</v>
      </c>
      <c r="C382" s="535" t="s">
        <v>802</v>
      </c>
      <c r="D382" s="258"/>
    </row>
    <row r="383" spans="1:4" ht="15.75" thickTop="1" x14ac:dyDescent="0.25">
      <c r="A383" s="354" t="s">
        <v>115</v>
      </c>
      <c r="B383" s="355" t="s">
        <v>751</v>
      </c>
      <c r="C383" s="356">
        <v>441111</v>
      </c>
      <c r="D383" s="349" t="s">
        <v>758</v>
      </c>
    </row>
    <row r="384" spans="1:4" x14ac:dyDescent="0.25">
      <c r="A384" s="357" t="s">
        <v>115</v>
      </c>
      <c r="B384" s="358" t="s">
        <v>751</v>
      </c>
      <c r="C384" s="350">
        <v>441119</v>
      </c>
      <c r="D384" s="349" t="s">
        <v>758</v>
      </c>
    </row>
    <row r="385" spans="1:4" x14ac:dyDescent="0.25">
      <c r="A385" s="357" t="s">
        <v>115</v>
      </c>
      <c r="B385" s="358" t="s">
        <v>751</v>
      </c>
      <c r="C385" s="350">
        <v>441121</v>
      </c>
      <c r="D385" s="349" t="s">
        <v>758</v>
      </c>
    </row>
    <row r="386" spans="1:4" x14ac:dyDescent="0.25">
      <c r="A386" s="357" t="s">
        <v>115</v>
      </c>
      <c r="B386" s="358" t="s">
        <v>751</v>
      </c>
      <c r="C386" s="350">
        <v>441129</v>
      </c>
      <c r="D386" s="349" t="s">
        <v>758</v>
      </c>
    </row>
    <row r="387" spans="1:4" x14ac:dyDescent="0.25">
      <c r="A387" s="476" t="s">
        <v>115</v>
      </c>
      <c r="B387" s="505" t="s">
        <v>753</v>
      </c>
      <c r="C387" s="533" t="s">
        <v>803</v>
      </c>
      <c r="D387" s="258"/>
    </row>
    <row r="388" spans="1:4" x14ac:dyDescent="0.25">
      <c r="A388" s="357" t="s">
        <v>115</v>
      </c>
      <c r="B388" s="358" t="s">
        <v>753</v>
      </c>
      <c r="C388" s="359" t="s">
        <v>804</v>
      </c>
      <c r="D388" s="258"/>
    </row>
    <row r="389" spans="1:4" x14ac:dyDescent="0.25">
      <c r="A389" s="357" t="s">
        <v>115</v>
      </c>
      <c r="B389" s="358" t="s">
        <v>753</v>
      </c>
      <c r="C389" s="350" t="s">
        <v>805</v>
      </c>
      <c r="D389" s="361" t="s">
        <v>758</v>
      </c>
    </row>
    <row r="390" spans="1:4" x14ac:dyDescent="0.25">
      <c r="A390" s="476" t="s">
        <v>115</v>
      </c>
      <c r="B390" s="505" t="s">
        <v>754</v>
      </c>
      <c r="C390" s="533" t="s">
        <v>803</v>
      </c>
      <c r="D390" s="258"/>
    </row>
    <row r="391" spans="1:4" x14ac:dyDescent="0.25">
      <c r="A391" s="477" t="s">
        <v>115</v>
      </c>
      <c r="B391" s="506" t="s">
        <v>754</v>
      </c>
      <c r="C391" s="536" t="s">
        <v>804</v>
      </c>
      <c r="D391" s="258"/>
    </row>
    <row r="392" spans="1:4" x14ac:dyDescent="0.25">
      <c r="A392" s="484" t="s">
        <v>115</v>
      </c>
      <c r="B392" s="511" t="s">
        <v>754</v>
      </c>
      <c r="C392" s="365" t="s">
        <v>805</v>
      </c>
      <c r="D392" s="361" t="s">
        <v>758</v>
      </c>
    </row>
    <row r="393" spans="1:4" x14ac:dyDescent="0.25">
      <c r="A393" s="484" t="s">
        <v>115</v>
      </c>
      <c r="B393" s="511" t="s">
        <v>755</v>
      </c>
      <c r="C393" s="367">
        <v>441112</v>
      </c>
      <c r="D393" s="258"/>
    </row>
    <row r="394" spans="1:4" x14ac:dyDescent="0.25">
      <c r="A394" s="484" t="s">
        <v>115</v>
      </c>
      <c r="B394" s="511" t="s">
        <v>755</v>
      </c>
      <c r="C394" s="367">
        <v>441113</v>
      </c>
      <c r="D394" s="258"/>
    </row>
    <row r="395" spans="1:4" ht="15.75" thickBot="1" x14ac:dyDescent="0.3">
      <c r="A395" s="486" t="s">
        <v>115</v>
      </c>
      <c r="B395" s="513" t="s">
        <v>755</v>
      </c>
      <c r="C395" s="363">
        <v>441114</v>
      </c>
      <c r="D395" s="361" t="s">
        <v>758</v>
      </c>
    </row>
    <row r="396" spans="1:4" ht="15.75" thickTop="1" x14ac:dyDescent="0.25">
      <c r="A396" s="488" t="s">
        <v>117</v>
      </c>
      <c r="B396" s="355" t="s">
        <v>751</v>
      </c>
      <c r="C396" s="537">
        <v>441131</v>
      </c>
      <c r="D396" s="258"/>
    </row>
    <row r="397" spans="1:4" x14ac:dyDescent="0.25">
      <c r="A397" s="485" t="s">
        <v>117</v>
      </c>
      <c r="B397" s="358" t="s">
        <v>751</v>
      </c>
      <c r="C397" s="534">
        <v>441139</v>
      </c>
      <c r="D397" s="258"/>
    </row>
    <row r="398" spans="1:4" x14ac:dyDescent="0.25">
      <c r="A398" s="485" t="s">
        <v>117</v>
      </c>
      <c r="B398" s="358" t="s">
        <v>751</v>
      </c>
      <c r="C398" s="534">
        <v>441191</v>
      </c>
      <c r="D398" s="258"/>
    </row>
    <row r="399" spans="1:4" x14ac:dyDescent="0.25">
      <c r="A399" s="485" t="s">
        <v>117</v>
      </c>
      <c r="B399" s="358" t="s">
        <v>751</v>
      </c>
      <c r="C399" s="534">
        <v>441199</v>
      </c>
      <c r="D399" s="258"/>
    </row>
    <row r="400" spans="1:4" x14ac:dyDescent="0.25">
      <c r="A400" s="485" t="s">
        <v>117</v>
      </c>
      <c r="B400" s="358" t="s">
        <v>753</v>
      </c>
      <c r="C400" s="366">
        <v>441114</v>
      </c>
      <c r="D400" s="349" t="s">
        <v>758</v>
      </c>
    </row>
    <row r="401" spans="1:4" x14ac:dyDescent="0.25">
      <c r="A401" s="485" t="s">
        <v>117</v>
      </c>
      <c r="B401" s="505" t="s">
        <v>753</v>
      </c>
      <c r="C401" s="533" t="s">
        <v>806</v>
      </c>
      <c r="D401" s="258"/>
    </row>
    <row r="402" spans="1:4" x14ac:dyDescent="0.25">
      <c r="A402" s="485" t="s">
        <v>117</v>
      </c>
      <c r="B402" s="506" t="s">
        <v>753</v>
      </c>
      <c r="C402" s="536" t="s">
        <v>807</v>
      </c>
      <c r="D402" s="258"/>
    </row>
    <row r="403" spans="1:4" x14ac:dyDescent="0.25">
      <c r="A403" s="485" t="s">
        <v>117</v>
      </c>
      <c r="B403" s="506" t="s">
        <v>754</v>
      </c>
      <c r="C403" s="364">
        <v>441114</v>
      </c>
      <c r="D403" s="349" t="s">
        <v>758</v>
      </c>
    </row>
    <row r="404" spans="1:4" x14ac:dyDescent="0.25">
      <c r="A404" s="485" t="s">
        <v>117</v>
      </c>
      <c r="B404" s="506" t="s">
        <v>754</v>
      </c>
      <c r="C404" s="536" t="s">
        <v>806</v>
      </c>
      <c r="D404" s="258"/>
    </row>
    <row r="405" spans="1:4" x14ac:dyDescent="0.25">
      <c r="A405" s="485" t="s">
        <v>117</v>
      </c>
      <c r="B405" s="511" t="s">
        <v>754</v>
      </c>
      <c r="C405" s="367" t="s">
        <v>807</v>
      </c>
      <c r="D405" s="258"/>
    </row>
    <row r="406" spans="1:4" x14ac:dyDescent="0.25">
      <c r="A406" s="485" t="s">
        <v>117</v>
      </c>
      <c r="B406" s="511" t="s">
        <v>755</v>
      </c>
      <c r="C406" s="365">
        <v>441114</v>
      </c>
      <c r="D406" s="361" t="s">
        <v>758</v>
      </c>
    </row>
    <row r="407" spans="1:4" x14ac:dyDescent="0.25">
      <c r="A407" s="485" t="s">
        <v>117</v>
      </c>
      <c r="B407" s="511" t="s">
        <v>755</v>
      </c>
      <c r="C407" s="367">
        <v>441193</v>
      </c>
      <c r="D407" s="258"/>
    </row>
    <row r="408" spans="1:4" ht="15.75" thickBot="1" x14ac:dyDescent="0.3">
      <c r="A408" s="485" t="s">
        <v>117</v>
      </c>
      <c r="B408" s="513" t="s">
        <v>755</v>
      </c>
      <c r="C408" s="535" t="s">
        <v>807</v>
      </c>
      <c r="D408" s="258"/>
    </row>
    <row r="409" spans="1:4" ht="15.75" thickTop="1" x14ac:dyDescent="0.25">
      <c r="A409" s="354">
        <v>9</v>
      </c>
      <c r="B409" s="355" t="s">
        <v>751</v>
      </c>
      <c r="C409" s="530">
        <v>4701</v>
      </c>
      <c r="D409" s="258"/>
    </row>
    <row r="410" spans="1:4" x14ac:dyDescent="0.25">
      <c r="A410" s="357">
        <v>9</v>
      </c>
      <c r="B410" s="358" t="s">
        <v>751</v>
      </c>
      <c r="C410" s="359">
        <v>4702</v>
      </c>
      <c r="D410" s="258"/>
    </row>
    <row r="411" spans="1:4" x14ac:dyDescent="0.25">
      <c r="A411" s="357">
        <v>9</v>
      </c>
      <c r="B411" s="358" t="s">
        <v>751</v>
      </c>
      <c r="C411" s="359">
        <v>4703</v>
      </c>
      <c r="D411" s="258"/>
    </row>
    <row r="412" spans="1:4" x14ac:dyDescent="0.25">
      <c r="A412" s="357">
        <v>9</v>
      </c>
      <c r="B412" s="358" t="s">
        <v>751</v>
      </c>
      <c r="C412" s="359">
        <v>4704</v>
      </c>
      <c r="D412" s="258"/>
    </row>
    <row r="413" spans="1:4" x14ac:dyDescent="0.25">
      <c r="A413" s="357">
        <v>9</v>
      </c>
      <c r="B413" s="358" t="s">
        <v>751</v>
      </c>
      <c r="C413" s="359">
        <v>4705</v>
      </c>
      <c r="D413" s="258"/>
    </row>
    <row r="414" spans="1:4" x14ac:dyDescent="0.25">
      <c r="A414" s="485">
        <v>9</v>
      </c>
      <c r="B414" s="512" t="s">
        <v>753</v>
      </c>
      <c r="C414" s="541">
        <v>4701</v>
      </c>
      <c r="D414" s="258"/>
    </row>
    <row r="415" spans="1:4" x14ac:dyDescent="0.25">
      <c r="A415" s="485">
        <v>9</v>
      </c>
      <c r="B415" s="512" t="s">
        <v>753</v>
      </c>
      <c r="C415" s="541">
        <v>4702</v>
      </c>
      <c r="D415" s="258"/>
    </row>
    <row r="416" spans="1:4" x14ac:dyDescent="0.25">
      <c r="A416" s="485">
        <v>9</v>
      </c>
      <c r="B416" s="512" t="s">
        <v>753</v>
      </c>
      <c r="C416" s="541">
        <v>4703</v>
      </c>
      <c r="D416" s="258"/>
    </row>
    <row r="417" spans="1:4" x14ac:dyDescent="0.25">
      <c r="A417" s="485">
        <v>9</v>
      </c>
      <c r="B417" s="512" t="s">
        <v>753</v>
      </c>
      <c r="C417" s="541">
        <v>4704</v>
      </c>
      <c r="D417" s="258"/>
    </row>
    <row r="418" spans="1:4" x14ac:dyDescent="0.25">
      <c r="A418" s="485">
        <v>9</v>
      </c>
      <c r="B418" s="512" t="s">
        <v>753</v>
      </c>
      <c r="C418" s="541">
        <v>4705</v>
      </c>
      <c r="D418" s="258"/>
    </row>
    <row r="419" spans="1:4" x14ac:dyDescent="0.25">
      <c r="A419" s="485">
        <v>9</v>
      </c>
      <c r="B419" s="512" t="s">
        <v>754</v>
      </c>
      <c r="C419" s="541" t="s">
        <v>808</v>
      </c>
      <c r="D419" s="258"/>
    </row>
    <row r="420" spans="1:4" x14ac:dyDescent="0.25">
      <c r="A420" s="485">
        <v>9</v>
      </c>
      <c r="B420" s="512" t="s">
        <v>754</v>
      </c>
      <c r="C420" s="541">
        <v>4702</v>
      </c>
      <c r="D420" s="258"/>
    </row>
    <row r="421" spans="1:4" x14ac:dyDescent="0.25">
      <c r="A421" s="485">
        <v>9</v>
      </c>
      <c r="B421" s="512" t="s">
        <v>754</v>
      </c>
      <c r="C421" s="541">
        <v>4703</v>
      </c>
      <c r="D421" s="258"/>
    </row>
    <row r="422" spans="1:4" x14ac:dyDescent="0.25">
      <c r="A422" s="485">
        <v>9</v>
      </c>
      <c r="B422" s="512" t="s">
        <v>754</v>
      </c>
      <c r="C422" s="541">
        <v>4704</v>
      </c>
      <c r="D422" s="258"/>
    </row>
    <row r="423" spans="1:4" x14ac:dyDescent="0.25">
      <c r="A423" s="485">
        <v>9</v>
      </c>
      <c r="B423" s="512" t="s">
        <v>754</v>
      </c>
      <c r="C423" s="541" t="s">
        <v>809</v>
      </c>
      <c r="D423" s="258"/>
    </row>
    <row r="424" spans="1:4" x14ac:dyDescent="0.25">
      <c r="A424" s="485">
        <v>9</v>
      </c>
      <c r="B424" s="512" t="s">
        <v>755</v>
      </c>
      <c r="C424" s="541">
        <v>4701</v>
      </c>
      <c r="D424" s="258"/>
    </row>
    <row r="425" spans="1:4" x14ac:dyDescent="0.25">
      <c r="A425" s="485">
        <v>9</v>
      </c>
      <c r="B425" s="512" t="s">
        <v>755</v>
      </c>
      <c r="C425" s="541">
        <v>4702</v>
      </c>
      <c r="D425" s="258"/>
    </row>
    <row r="426" spans="1:4" x14ac:dyDescent="0.25">
      <c r="A426" s="485">
        <v>9</v>
      </c>
      <c r="B426" s="512" t="s">
        <v>755</v>
      </c>
      <c r="C426" s="541">
        <v>4703</v>
      </c>
      <c r="D426" s="258"/>
    </row>
    <row r="427" spans="1:4" x14ac:dyDescent="0.25">
      <c r="A427" s="485">
        <v>9</v>
      </c>
      <c r="B427" s="512" t="s">
        <v>755</v>
      </c>
      <c r="C427" s="541">
        <v>4704</v>
      </c>
      <c r="D427" s="258"/>
    </row>
    <row r="428" spans="1:4" ht="15.75" thickBot="1" x14ac:dyDescent="0.3">
      <c r="A428" s="485">
        <v>9</v>
      </c>
      <c r="B428" s="512" t="s">
        <v>755</v>
      </c>
      <c r="C428" s="541">
        <v>4705</v>
      </c>
      <c r="D428" s="258"/>
    </row>
    <row r="429" spans="1:4" ht="15.75" thickTop="1" x14ac:dyDescent="0.25">
      <c r="A429" s="354">
        <v>9.1</v>
      </c>
      <c r="B429" s="355" t="s">
        <v>751</v>
      </c>
      <c r="C429" s="530">
        <v>4701</v>
      </c>
      <c r="D429" s="258"/>
    </row>
    <row r="430" spans="1:4" x14ac:dyDescent="0.25">
      <c r="A430" s="357">
        <v>9.1</v>
      </c>
      <c r="B430" s="358" t="s">
        <v>751</v>
      </c>
      <c r="C430" s="359">
        <v>4705</v>
      </c>
      <c r="D430" s="258"/>
    </row>
    <row r="431" spans="1:4" x14ac:dyDescent="0.25">
      <c r="A431" s="357">
        <v>9.1</v>
      </c>
      <c r="B431" s="358" t="s">
        <v>753</v>
      </c>
      <c r="C431" s="359" t="s">
        <v>808</v>
      </c>
      <c r="D431" s="258"/>
    </row>
    <row r="432" spans="1:4" x14ac:dyDescent="0.25">
      <c r="A432" s="357">
        <v>9.1</v>
      </c>
      <c r="B432" s="358" t="s">
        <v>753</v>
      </c>
      <c r="C432" s="359" t="s">
        <v>809</v>
      </c>
      <c r="D432" s="258"/>
    </row>
    <row r="433" spans="1:4" x14ac:dyDescent="0.25">
      <c r="A433" s="476">
        <v>9.1</v>
      </c>
      <c r="B433" s="505" t="s">
        <v>754</v>
      </c>
      <c r="C433" s="533" t="s">
        <v>808</v>
      </c>
      <c r="D433" s="258"/>
    </row>
    <row r="434" spans="1:4" x14ac:dyDescent="0.25">
      <c r="A434" s="485">
        <v>9.1</v>
      </c>
      <c r="B434" s="512" t="s">
        <v>754</v>
      </c>
      <c r="C434" s="534" t="s">
        <v>809</v>
      </c>
      <c r="D434" s="258"/>
    </row>
    <row r="435" spans="1:4" x14ac:dyDescent="0.25">
      <c r="A435" s="485">
        <v>9.1</v>
      </c>
      <c r="B435" s="512" t="s">
        <v>755</v>
      </c>
      <c r="C435" s="534">
        <v>4701</v>
      </c>
      <c r="D435" s="258"/>
    </row>
    <row r="436" spans="1:4" ht="15.75" thickBot="1" x14ac:dyDescent="0.3">
      <c r="A436" s="486">
        <v>9.1</v>
      </c>
      <c r="B436" s="513" t="s">
        <v>755</v>
      </c>
      <c r="C436" s="535">
        <v>4705</v>
      </c>
      <c r="D436" s="258"/>
    </row>
    <row r="437" spans="1:4" ht="15.75" thickTop="1" x14ac:dyDescent="0.25">
      <c r="A437" s="354">
        <v>9.1999999999999993</v>
      </c>
      <c r="B437" s="355" t="s">
        <v>751</v>
      </c>
      <c r="C437" s="530">
        <v>4703</v>
      </c>
      <c r="D437" s="258"/>
    </row>
    <row r="438" spans="1:4" x14ac:dyDescent="0.25">
      <c r="A438" s="357">
        <v>9.1999999999999993</v>
      </c>
      <c r="B438" s="358" t="s">
        <v>751</v>
      </c>
      <c r="C438" s="359">
        <v>4704</v>
      </c>
      <c r="D438" s="258"/>
    </row>
    <row r="439" spans="1:4" x14ac:dyDescent="0.25">
      <c r="A439" s="476">
        <v>9.1999999999999993</v>
      </c>
      <c r="B439" s="505" t="s">
        <v>753</v>
      </c>
      <c r="C439" s="533">
        <v>4703</v>
      </c>
      <c r="D439" s="258"/>
    </row>
    <row r="440" spans="1:4" x14ac:dyDescent="0.25">
      <c r="A440" s="476">
        <v>9.1999999999999993</v>
      </c>
      <c r="B440" s="505" t="s">
        <v>753</v>
      </c>
      <c r="C440" s="533">
        <v>4704</v>
      </c>
      <c r="D440" s="258"/>
    </row>
    <row r="441" spans="1:4" x14ac:dyDescent="0.25">
      <c r="A441" s="477">
        <v>9.1999999999999993</v>
      </c>
      <c r="B441" s="506" t="s">
        <v>754</v>
      </c>
      <c r="C441" s="536">
        <v>4703</v>
      </c>
      <c r="D441" s="258"/>
    </row>
    <row r="442" spans="1:4" x14ac:dyDescent="0.25">
      <c r="A442" s="477">
        <v>9.1999999999999993</v>
      </c>
      <c r="B442" s="506" t="s">
        <v>754</v>
      </c>
      <c r="C442" s="536">
        <v>4704</v>
      </c>
      <c r="D442" s="258"/>
    </row>
    <row r="443" spans="1:4" x14ac:dyDescent="0.25">
      <c r="A443" s="484">
        <v>9.1999999999999993</v>
      </c>
      <c r="B443" s="511" t="s">
        <v>755</v>
      </c>
      <c r="C443" s="367">
        <v>4703</v>
      </c>
      <c r="D443" s="258"/>
    </row>
    <row r="444" spans="1:4" ht="15.75" thickBot="1" x14ac:dyDescent="0.3">
      <c r="A444" s="486">
        <v>9.1999999999999993</v>
      </c>
      <c r="B444" s="513" t="s">
        <v>755</v>
      </c>
      <c r="C444" s="535">
        <v>4704</v>
      </c>
      <c r="D444" s="258"/>
    </row>
    <row r="445" spans="1:4" ht="15.75" thickTop="1" x14ac:dyDescent="0.25">
      <c r="A445" s="354" t="s">
        <v>125</v>
      </c>
      <c r="B445" s="355" t="s">
        <v>751</v>
      </c>
      <c r="C445" s="530">
        <v>4703</v>
      </c>
      <c r="D445" s="258"/>
    </row>
    <row r="446" spans="1:4" x14ac:dyDescent="0.25">
      <c r="A446" s="476" t="s">
        <v>125</v>
      </c>
      <c r="B446" s="505" t="s">
        <v>753</v>
      </c>
      <c r="C446" s="359">
        <v>4703</v>
      </c>
      <c r="D446" s="258"/>
    </row>
    <row r="447" spans="1:4" x14ac:dyDescent="0.25">
      <c r="A447" s="357" t="s">
        <v>125</v>
      </c>
      <c r="B447" s="506" t="s">
        <v>754</v>
      </c>
      <c r="C447" s="359">
        <v>4703</v>
      </c>
      <c r="D447" s="258"/>
    </row>
    <row r="448" spans="1:4" ht="15.75" thickBot="1" x14ac:dyDescent="0.3">
      <c r="A448" s="486" t="s">
        <v>125</v>
      </c>
      <c r="B448" s="506" t="s">
        <v>755</v>
      </c>
      <c r="C448" s="359">
        <v>4703</v>
      </c>
      <c r="D448" s="258"/>
    </row>
    <row r="449" spans="1:4" ht="15.75" thickTop="1" x14ac:dyDescent="0.25">
      <c r="A449" s="354" t="s">
        <v>127</v>
      </c>
      <c r="B449" s="355" t="s">
        <v>751</v>
      </c>
      <c r="C449" s="530">
        <v>470321</v>
      </c>
      <c r="D449" s="258"/>
    </row>
    <row r="450" spans="1:4" x14ac:dyDescent="0.25">
      <c r="A450" s="357" t="s">
        <v>127</v>
      </c>
      <c r="B450" s="358" t="s">
        <v>751</v>
      </c>
      <c r="C450" s="359">
        <v>470329</v>
      </c>
      <c r="D450" s="258"/>
    </row>
    <row r="451" spans="1:4" x14ac:dyDescent="0.25">
      <c r="A451" s="476" t="s">
        <v>127</v>
      </c>
      <c r="B451" s="505" t="s">
        <v>753</v>
      </c>
      <c r="C451" s="533" t="s">
        <v>810</v>
      </c>
      <c r="D451" s="258"/>
    </row>
    <row r="452" spans="1:4" x14ac:dyDescent="0.25">
      <c r="A452" s="477" t="s">
        <v>127</v>
      </c>
      <c r="B452" s="506" t="s">
        <v>753</v>
      </c>
      <c r="C452" s="536" t="s">
        <v>811</v>
      </c>
      <c r="D452" s="258"/>
    </row>
    <row r="453" spans="1:4" x14ac:dyDescent="0.25">
      <c r="A453" s="477" t="s">
        <v>127</v>
      </c>
      <c r="B453" s="506" t="s">
        <v>754</v>
      </c>
      <c r="C453" s="536" t="s">
        <v>810</v>
      </c>
      <c r="D453" s="258"/>
    </row>
    <row r="454" spans="1:4" x14ac:dyDescent="0.25">
      <c r="A454" s="484" t="s">
        <v>127</v>
      </c>
      <c r="B454" s="511" t="s">
        <v>754</v>
      </c>
      <c r="C454" s="367" t="s">
        <v>811</v>
      </c>
      <c r="D454" s="258"/>
    </row>
    <row r="455" spans="1:4" x14ac:dyDescent="0.25">
      <c r="A455" s="484" t="s">
        <v>127</v>
      </c>
      <c r="B455" s="511" t="s">
        <v>755</v>
      </c>
      <c r="C455" s="367">
        <v>470321</v>
      </c>
      <c r="D455" s="258"/>
    </row>
    <row r="456" spans="1:4" ht="15.75" thickBot="1" x14ac:dyDescent="0.3">
      <c r="A456" s="486" t="s">
        <v>127</v>
      </c>
      <c r="B456" s="513" t="s">
        <v>755</v>
      </c>
      <c r="C456" s="535" t="s">
        <v>811</v>
      </c>
      <c r="D456" s="258"/>
    </row>
    <row r="457" spans="1:4" ht="15.75" thickTop="1" x14ac:dyDescent="0.25">
      <c r="A457" s="354" t="s">
        <v>129</v>
      </c>
      <c r="B457" s="355" t="s">
        <v>751</v>
      </c>
      <c r="C457" s="537">
        <v>4704</v>
      </c>
      <c r="D457" s="258"/>
    </row>
    <row r="458" spans="1:4" x14ac:dyDescent="0.25">
      <c r="A458" s="477" t="s">
        <v>129</v>
      </c>
      <c r="B458" s="506" t="s">
        <v>753</v>
      </c>
      <c r="C458" s="533">
        <v>4704</v>
      </c>
      <c r="D458" s="258"/>
    </row>
    <row r="459" spans="1:4" x14ac:dyDescent="0.25">
      <c r="A459" s="477" t="s">
        <v>129</v>
      </c>
      <c r="B459" s="506" t="s">
        <v>754</v>
      </c>
      <c r="C459" s="533">
        <v>4704</v>
      </c>
      <c r="D459" s="258"/>
    </row>
    <row r="460" spans="1:4" ht="15.75" thickBot="1" x14ac:dyDescent="0.3">
      <c r="A460" s="486" t="s">
        <v>129</v>
      </c>
      <c r="B460" s="513" t="s">
        <v>755</v>
      </c>
      <c r="C460" s="533">
        <v>4704</v>
      </c>
      <c r="D460" s="258"/>
    </row>
    <row r="461" spans="1:4" ht="15.75" thickTop="1" x14ac:dyDescent="0.25">
      <c r="A461" s="488">
        <v>9.3000000000000007</v>
      </c>
      <c r="B461" s="515" t="s">
        <v>751</v>
      </c>
      <c r="C461" s="537">
        <v>4702</v>
      </c>
      <c r="D461" s="258"/>
    </row>
    <row r="462" spans="1:4" x14ac:dyDescent="0.25">
      <c r="A462" s="476">
        <v>9.3000000000000007</v>
      </c>
      <c r="B462" s="505" t="s">
        <v>753</v>
      </c>
      <c r="C462" s="533" t="s">
        <v>812</v>
      </c>
      <c r="D462" s="258"/>
    </row>
    <row r="463" spans="1:4" x14ac:dyDescent="0.25">
      <c r="A463" s="485">
        <v>9.3000000000000007</v>
      </c>
      <c r="B463" s="512" t="s">
        <v>754</v>
      </c>
      <c r="C463" s="534" t="s">
        <v>812</v>
      </c>
      <c r="D463" s="258"/>
    </row>
    <row r="464" spans="1:4" ht="15.75" thickBot="1" x14ac:dyDescent="0.3">
      <c r="A464" s="486">
        <v>9.3000000000000007</v>
      </c>
      <c r="B464" s="513" t="s">
        <v>755</v>
      </c>
      <c r="C464" s="535" t="s">
        <v>812</v>
      </c>
      <c r="D464" s="258"/>
    </row>
    <row r="465" spans="1:4" ht="15.75" thickTop="1" x14ac:dyDescent="0.25">
      <c r="A465" s="354">
        <v>10</v>
      </c>
      <c r="B465" s="355" t="s">
        <v>751</v>
      </c>
      <c r="C465" s="537">
        <v>4706</v>
      </c>
      <c r="D465" s="258"/>
    </row>
    <row r="466" spans="1:4" x14ac:dyDescent="0.25">
      <c r="A466" s="485">
        <v>10</v>
      </c>
      <c r="B466" s="512" t="s">
        <v>753</v>
      </c>
      <c r="C466" s="527">
        <v>4706</v>
      </c>
      <c r="D466" s="258"/>
    </row>
    <row r="467" spans="1:4" x14ac:dyDescent="0.25">
      <c r="A467" s="477">
        <v>10</v>
      </c>
      <c r="B467" s="506" t="s">
        <v>754</v>
      </c>
      <c r="C467" s="536">
        <v>4706</v>
      </c>
      <c r="D467" s="258"/>
    </row>
    <row r="468" spans="1:4" ht="15.75" thickBot="1" x14ac:dyDescent="0.3">
      <c r="A468" s="486">
        <v>10</v>
      </c>
      <c r="B468" s="513" t="s">
        <v>755</v>
      </c>
      <c r="C468" s="535">
        <v>4706</v>
      </c>
      <c r="D468" s="258"/>
    </row>
    <row r="469" spans="1:4" ht="15.75" thickTop="1" x14ac:dyDescent="0.25">
      <c r="A469" s="488">
        <v>10.1</v>
      </c>
      <c r="B469" s="515" t="s">
        <v>751</v>
      </c>
      <c r="C469" s="526">
        <v>470610</v>
      </c>
      <c r="D469" s="258"/>
    </row>
    <row r="470" spans="1:4" x14ac:dyDescent="0.25">
      <c r="A470" s="485">
        <v>10.1</v>
      </c>
      <c r="B470" s="512" t="s">
        <v>751</v>
      </c>
      <c r="C470" s="527">
        <v>470691</v>
      </c>
      <c r="D470" s="258"/>
    </row>
    <row r="471" spans="1:4" x14ac:dyDescent="0.25">
      <c r="A471" s="485">
        <v>10.1</v>
      </c>
      <c r="B471" s="512" t="s">
        <v>751</v>
      </c>
      <c r="C471" s="527">
        <v>470692</v>
      </c>
      <c r="D471" s="258"/>
    </row>
    <row r="472" spans="1:4" x14ac:dyDescent="0.25">
      <c r="A472" s="485">
        <v>10.1</v>
      </c>
      <c r="B472" s="512" t="s">
        <v>751</v>
      </c>
      <c r="C472" s="527">
        <v>470693</v>
      </c>
      <c r="D472" s="258"/>
    </row>
    <row r="473" spans="1:4" x14ac:dyDescent="0.25">
      <c r="A473" s="485">
        <v>10.1</v>
      </c>
      <c r="B473" s="512" t="s">
        <v>753</v>
      </c>
      <c r="C473" s="527" t="s">
        <v>813</v>
      </c>
      <c r="D473" s="258"/>
    </row>
    <row r="474" spans="1:4" x14ac:dyDescent="0.25">
      <c r="A474" s="477">
        <v>10.1</v>
      </c>
      <c r="B474" s="506" t="s">
        <v>753</v>
      </c>
      <c r="C474" s="536" t="s">
        <v>814</v>
      </c>
      <c r="D474" s="258"/>
    </row>
    <row r="475" spans="1:4" x14ac:dyDescent="0.25">
      <c r="A475" s="477">
        <v>10.1</v>
      </c>
      <c r="B475" s="506" t="s">
        <v>753</v>
      </c>
      <c r="C475" s="536" t="s">
        <v>815</v>
      </c>
      <c r="D475" s="258"/>
    </row>
    <row r="476" spans="1:4" x14ac:dyDescent="0.25">
      <c r="A476" s="477">
        <v>10.1</v>
      </c>
      <c r="B476" s="506" t="s">
        <v>753</v>
      </c>
      <c r="C476" s="536" t="s">
        <v>816</v>
      </c>
      <c r="D476" s="258"/>
    </row>
    <row r="477" spans="1:4" x14ac:dyDescent="0.25">
      <c r="A477" s="477">
        <v>10.1</v>
      </c>
      <c r="B477" s="506" t="s">
        <v>753</v>
      </c>
      <c r="C477" s="536" t="s">
        <v>817</v>
      </c>
      <c r="D477" s="258"/>
    </row>
    <row r="478" spans="1:4" x14ac:dyDescent="0.25">
      <c r="A478" s="477">
        <v>10.1</v>
      </c>
      <c r="B478" s="506" t="s">
        <v>754</v>
      </c>
      <c r="C478" s="536" t="s">
        <v>813</v>
      </c>
      <c r="D478" s="258"/>
    </row>
    <row r="479" spans="1:4" x14ac:dyDescent="0.25">
      <c r="A479" s="477">
        <v>10.1</v>
      </c>
      <c r="B479" s="506" t="s">
        <v>754</v>
      </c>
      <c r="C479" s="536" t="s">
        <v>814</v>
      </c>
      <c r="D479" s="258"/>
    </row>
    <row r="480" spans="1:4" x14ac:dyDescent="0.25">
      <c r="A480" s="477">
        <v>10.1</v>
      </c>
      <c r="B480" s="506" t="s">
        <v>754</v>
      </c>
      <c r="C480" s="536" t="s">
        <v>815</v>
      </c>
      <c r="D480" s="258"/>
    </row>
    <row r="481" spans="1:4" x14ac:dyDescent="0.25">
      <c r="A481" s="477">
        <v>10.1</v>
      </c>
      <c r="B481" s="506" t="s">
        <v>754</v>
      </c>
      <c r="C481" s="536" t="s">
        <v>816</v>
      </c>
      <c r="D481" s="258"/>
    </row>
    <row r="482" spans="1:4" x14ac:dyDescent="0.25">
      <c r="A482" s="477">
        <v>10.1</v>
      </c>
      <c r="B482" s="511" t="s">
        <v>754</v>
      </c>
      <c r="C482" s="367" t="s">
        <v>817</v>
      </c>
      <c r="D482" s="258"/>
    </row>
    <row r="483" spans="1:4" x14ac:dyDescent="0.25">
      <c r="A483" s="477">
        <v>10.1</v>
      </c>
      <c r="B483" s="511" t="s">
        <v>755</v>
      </c>
      <c r="C483" s="367">
        <v>470610</v>
      </c>
      <c r="D483" s="258"/>
    </row>
    <row r="484" spans="1:4" x14ac:dyDescent="0.25">
      <c r="A484" s="477">
        <v>10.1</v>
      </c>
      <c r="B484" s="511" t="s">
        <v>755</v>
      </c>
      <c r="C484" s="367">
        <v>470630</v>
      </c>
      <c r="D484" s="258"/>
    </row>
    <row r="485" spans="1:4" x14ac:dyDescent="0.25">
      <c r="A485" s="477">
        <v>10.1</v>
      </c>
      <c r="B485" s="511" t="s">
        <v>755</v>
      </c>
      <c r="C485" s="367">
        <v>470691</v>
      </c>
      <c r="D485" s="258"/>
    </row>
    <row r="486" spans="1:4" x14ac:dyDescent="0.25">
      <c r="A486" s="477">
        <v>10.1</v>
      </c>
      <c r="B486" s="511" t="s">
        <v>755</v>
      </c>
      <c r="C486" s="367">
        <v>470692</v>
      </c>
      <c r="D486" s="258"/>
    </row>
    <row r="487" spans="1:4" ht="15.75" thickBot="1" x14ac:dyDescent="0.3">
      <c r="A487" s="486">
        <v>10.1</v>
      </c>
      <c r="B487" s="511" t="s">
        <v>755</v>
      </c>
      <c r="C487" s="535" t="s">
        <v>817</v>
      </c>
      <c r="D487" s="258"/>
    </row>
    <row r="488" spans="1:4" ht="15.75" thickTop="1" x14ac:dyDescent="0.25">
      <c r="A488" s="488">
        <v>10.199999999999999</v>
      </c>
      <c r="B488" s="515" t="s">
        <v>751</v>
      </c>
      <c r="C488" s="526">
        <v>470620</v>
      </c>
      <c r="D488" s="258"/>
    </row>
    <row r="489" spans="1:4" x14ac:dyDescent="0.25">
      <c r="A489" s="485">
        <v>10.199999999999999</v>
      </c>
      <c r="B489" s="512" t="s">
        <v>753</v>
      </c>
      <c r="C489" s="527" t="s">
        <v>818</v>
      </c>
      <c r="D489" s="258"/>
    </row>
    <row r="490" spans="1:4" x14ac:dyDescent="0.25">
      <c r="A490" s="485">
        <v>10.199999999999999</v>
      </c>
      <c r="B490" s="512" t="s">
        <v>754</v>
      </c>
      <c r="C490" s="527" t="s">
        <v>818</v>
      </c>
      <c r="D490" s="258"/>
    </row>
    <row r="491" spans="1:4" ht="15.75" thickBot="1" x14ac:dyDescent="0.3">
      <c r="A491" s="486">
        <v>10.199999999999999</v>
      </c>
      <c r="B491" s="513" t="s">
        <v>755</v>
      </c>
      <c r="C491" s="535" t="s">
        <v>818</v>
      </c>
      <c r="D491" s="258"/>
    </row>
    <row r="492" spans="1:4" ht="15.75" thickTop="1" x14ac:dyDescent="0.25">
      <c r="A492" s="488">
        <v>11</v>
      </c>
      <c r="B492" s="515" t="s">
        <v>751</v>
      </c>
      <c r="C492" s="526">
        <v>4707</v>
      </c>
      <c r="D492" s="258"/>
    </row>
    <row r="493" spans="1:4" x14ac:dyDescent="0.25">
      <c r="A493" s="485">
        <v>11</v>
      </c>
      <c r="B493" s="512" t="s">
        <v>753</v>
      </c>
      <c r="C493" s="527" t="s">
        <v>819</v>
      </c>
      <c r="D493" s="258"/>
    </row>
    <row r="494" spans="1:4" x14ac:dyDescent="0.25">
      <c r="A494" s="485">
        <v>11</v>
      </c>
      <c r="B494" s="512" t="s">
        <v>754</v>
      </c>
      <c r="C494" s="527" t="s">
        <v>819</v>
      </c>
      <c r="D494" s="258"/>
    </row>
    <row r="495" spans="1:4" ht="15.75" thickBot="1" x14ac:dyDescent="0.3">
      <c r="A495" s="486">
        <v>11</v>
      </c>
      <c r="B495" s="513" t="s">
        <v>755</v>
      </c>
      <c r="C495" s="535" t="s">
        <v>819</v>
      </c>
      <c r="D495" s="258"/>
    </row>
    <row r="496" spans="1:4" ht="15.75" thickTop="1" x14ac:dyDescent="0.25">
      <c r="A496" s="354">
        <v>12</v>
      </c>
      <c r="B496" s="355" t="s">
        <v>751</v>
      </c>
      <c r="C496" s="530">
        <v>4801</v>
      </c>
      <c r="D496" s="258"/>
    </row>
    <row r="497" spans="1:4" x14ac:dyDescent="0.25">
      <c r="A497" s="357">
        <v>12</v>
      </c>
      <c r="B497" s="358" t="s">
        <v>751</v>
      </c>
      <c r="C497" s="359">
        <v>4802</v>
      </c>
      <c r="D497" s="258"/>
    </row>
    <row r="498" spans="1:4" x14ac:dyDescent="0.25">
      <c r="A498" s="357">
        <v>12</v>
      </c>
      <c r="B498" s="358" t="s">
        <v>751</v>
      </c>
      <c r="C498" s="359">
        <v>4803</v>
      </c>
      <c r="D498" s="258"/>
    </row>
    <row r="499" spans="1:4" x14ac:dyDescent="0.25">
      <c r="A499" s="357">
        <v>12</v>
      </c>
      <c r="B499" s="358" t="s">
        <v>751</v>
      </c>
      <c r="C499" s="359">
        <v>4804</v>
      </c>
      <c r="D499" s="258"/>
    </row>
    <row r="500" spans="1:4" x14ac:dyDescent="0.25">
      <c r="A500" s="357">
        <v>12</v>
      </c>
      <c r="B500" s="358" t="s">
        <v>751</v>
      </c>
      <c r="C500" s="359">
        <v>4805</v>
      </c>
      <c r="D500" s="258"/>
    </row>
    <row r="501" spans="1:4" x14ac:dyDescent="0.25">
      <c r="A501" s="357">
        <v>12</v>
      </c>
      <c r="B501" s="358" t="s">
        <v>751</v>
      </c>
      <c r="C501" s="359">
        <v>4806</v>
      </c>
      <c r="D501" s="258"/>
    </row>
    <row r="502" spans="1:4" x14ac:dyDescent="0.25">
      <c r="A502" s="357">
        <v>12</v>
      </c>
      <c r="B502" s="358" t="s">
        <v>751</v>
      </c>
      <c r="C502" s="359">
        <v>4808</v>
      </c>
      <c r="D502" s="258"/>
    </row>
    <row r="503" spans="1:4" x14ac:dyDescent="0.25">
      <c r="A503" s="357">
        <v>12</v>
      </c>
      <c r="B503" s="358" t="s">
        <v>751</v>
      </c>
      <c r="C503" s="359">
        <v>4809</v>
      </c>
      <c r="D503" s="258"/>
    </row>
    <row r="504" spans="1:4" x14ac:dyDescent="0.25">
      <c r="A504" s="357">
        <v>12</v>
      </c>
      <c r="B504" s="358" t="s">
        <v>751</v>
      </c>
      <c r="C504" s="359">
        <v>4810</v>
      </c>
      <c r="D504" s="258"/>
    </row>
    <row r="505" spans="1:4" x14ac:dyDescent="0.25">
      <c r="A505" s="357">
        <v>12</v>
      </c>
      <c r="B505" s="358" t="s">
        <v>751</v>
      </c>
      <c r="C505" s="359">
        <v>481151</v>
      </c>
      <c r="D505" s="258"/>
    </row>
    <row r="506" spans="1:4" x14ac:dyDescent="0.25">
      <c r="A506" s="357">
        <v>12</v>
      </c>
      <c r="B506" s="358" t="s">
        <v>751</v>
      </c>
      <c r="C506" s="359">
        <v>481159</v>
      </c>
      <c r="D506" s="258"/>
    </row>
    <row r="507" spans="1:4" x14ac:dyDescent="0.25">
      <c r="A507" s="357">
        <v>12</v>
      </c>
      <c r="B507" s="358" t="s">
        <v>751</v>
      </c>
      <c r="C507" s="359">
        <v>4812</v>
      </c>
      <c r="D507" s="258"/>
    </row>
    <row r="508" spans="1:4" x14ac:dyDescent="0.25">
      <c r="A508" s="357">
        <v>12</v>
      </c>
      <c r="B508" s="358" t="s">
        <v>751</v>
      </c>
      <c r="C508" s="359">
        <v>4813</v>
      </c>
      <c r="D508" s="258"/>
    </row>
    <row r="509" spans="1:4" x14ac:dyDescent="0.25">
      <c r="A509" s="485">
        <v>12</v>
      </c>
      <c r="B509" s="512" t="s">
        <v>753</v>
      </c>
      <c r="C509" s="527" t="s">
        <v>820</v>
      </c>
      <c r="D509" s="258"/>
    </row>
    <row r="510" spans="1:4" x14ac:dyDescent="0.25">
      <c r="A510" s="357">
        <v>12</v>
      </c>
      <c r="B510" s="358" t="s">
        <v>753</v>
      </c>
      <c r="C510" s="359">
        <v>4802</v>
      </c>
      <c r="D510" s="258"/>
    </row>
    <row r="511" spans="1:4" x14ac:dyDescent="0.25">
      <c r="A511" s="357">
        <v>12</v>
      </c>
      <c r="B511" s="358" t="s">
        <v>753</v>
      </c>
      <c r="C511" s="359" t="s">
        <v>821</v>
      </c>
      <c r="D511" s="258"/>
    </row>
    <row r="512" spans="1:4" x14ac:dyDescent="0.25">
      <c r="A512" s="357">
        <v>12</v>
      </c>
      <c r="B512" s="358" t="s">
        <v>753</v>
      </c>
      <c r="C512" s="359">
        <v>4804</v>
      </c>
      <c r="D512" s="258"/>
    </row>
    <row r="513" spans="1:4" x14ac:dyDescent="0.25">
      <c r="A513" s="357">
        <v>12</v>
      </c>
      <c r="B513" s="358" t="s">
        <v>753</v>
      </c>
      <c r="C513" s="359">
        <v>4805</v>
      </c>
      <c r="D513" s="258"/>
    </row>
    <row r="514" spans="1:4" x14ac:dyDescent="0.25">
      <c r="A514" s="357">
        <v>12</v>
      </c>
      <c r="B514" s="358" t="s">
        <v>753</v>
      </c>
      <c r="C514" s="359">
        <v>4806</v>
      </c>
      <c r="D514" s="258"/>
    </row>
    <row r="515" spans="1:4" x14ac:dyDescent="0.25">
      <c r="A515" s="357">
        <v>12</v>
      </c>
      <c r="B515" s="358" t="s">
        <v>753</v>
      </c>
      <c r="C515" s="359" t="s">
        <v>822</v>
      </c>
      <c r="D515" s="258"/>
    </row>
    <row r="516" spans="1:4" x14ac:dyDescent="0.25">
      <c r="A516" s="357">
        <v>12</v>
      </c>
      <c r="B516" s="358" t="s">
        <v>753</v>
      </c>
      <c r="C516" s="359">
        <v>4809</v>
      </c>
      <c r="D516" s="258"/>
    </row>
    <row r="517" spans="1:4" x14ac:dyDescent="0.25">
      <c r="A517" s="357">
        <v>12</v>
      </c>
      <c r="B517" s="358" t="s">
        <v>753</v>
      </c>
      <c r="C517" s="359">
        <v>4810</v>
      </c>
      <c r="D517" s="258"/>
    </row>
    <row r="518" spans="1:4" x14ac:dyDescent="0.25">
      <c r="A518" s="357">
        <v>12</v>
      </c>
      <c r="B518" s="358" t="s">
        <v>753</v>
      </c>
      <c r="C518" s="359" t="s">
        <v>823</v>
      </c>
      <c r="D518" s="258"/>
    </row>
    <row r="519" spans="1:4" x14ac:dyDescent="0.25">
      <c r="A519" s="357">
        <v>12</v>
      </c>
      <c r="B519" s="358" t="s">
        <v>753</v>
      </c>
      <c r="C519" s="359" t="s">
        <v>824</v>
      </c>
      <c r="D519" s="258"/>
    </row>
    <row r="520" spans="1:4" x14ac:dyDescent="0.25">
      <c r="A520" s="357">
        <v>12</v>
      </c>
      <c r="B520" s="358" t="s">
        <v>753</v>
      </c>
      <c r="C520" s="359" t="s">
        <v>825</v>
      </c>
      <c r="D520" s="258"/>
    </row>
    <row r="521" spans="1:4" x14ac:dyDescent="0.25">
      <c r="A521" s="357">
        <v>12</v>
      </c>
      <c r="B521" s="358" t="s">
        <v>753</v>
      </c>
      <c r="C521" s="359" t="s">
        <v>826</v>
      </c>
      <c r="D521" s="258"/>
    </row>
    <row r="522" spans="1:4" x14ac:dyDescent="0.25">
      <c r="A522" s="357">
        <v>12</v>
      </c>
      <c r="B522" s="358" t="s">
        <v>754</v>
      </c>
      <c r="C522" s="359" t="s">
        <v>820</v>
      </c>
      <c r="D522" s="258"/>
    </row>
    <row r="523" spans="1:4" x14ac:dyDescent="0.25">
      <c r="A523" s="357">
        <v>12</v>
      </c>
      <c r="B523" s="358" t="s">
        <v>754</v>
      </c>
      <c r="C523" s="359">
        <v>4802</v>
      </c>
      <c r="D523" s="258"/>
    </row>
    <row r="524" spans="1:4" x14ac:dyDescent="0.25">
      <c r="A524" s="357">
        <v>12</v>
      </c>
      <c r="B524" s="358" t="s">
        <v>754</v>
      </c>
      <c r="C524" s="359" t="s">
        <v>821</v>
      </c>
      <c r="D524" s="258"/>
    </row>
    <row r="525" spans="1:4" x14ac:dyDescent="0.25">
      <c r="A525" s="357">
        <v>12</v>
      </c>
      <c r="B525" s="358" t="s">
        <v>754</v>
      </c>
      <c r="C525" s="359">
        <v>4804</v>
      </c>
      <c r="D525" s="258"/>
    </row>
    <row r="526" spans="1:4" x14ac:dyDescent="0.25">
      <c r="A526" s="357">
        <v>12</v>
      </c>
      <c r="B526" s="358" t="s">
        <v>754</v>
      </c>
      <c r="C526" s="359">
        <v>4805</v>
      </c>
      <c r="D526" s="258"/>
    </row>
    <row r="527" spans="1:4" x14ac:dyDescent="0.25">
      <c r="A527" s="357">
        <v>12</v>
      </c>
      <c r="B527" s="358" t="s">
        <v>754</v>
      </c>
      <c r="C527" s="359">
        <v>4806</v>
      </c>
      <c r="D527" s="258"/>
    </row>
    <row r="528" spans="1:4" x14ac:dyDescent="0.25">
      <c r="A528" s="357">
        <v>12</v>
      </c>
      <c r="B528" s="358" t="s">
        <v>754</v>
      </c>
      <c r="C528" s="359" t="s">
        <v>822</v>
      </c>
      <c r="D528" s="258"/>
    </row>
    <row r="529" spans="1:4" x14ac:dyDescent="0.25">
      <c r="A529" s="357">
        <v>12</v>
      </c>
      <c r="B529" s="358" t="s">
        <v>754</v>
      </c>
      <c r="C529" s="359">
        <v>4809</v>
      </c>
      <c r="D529" s="258"/>
    </row>
    <row r="530" spans="1:4" x14ac:dyDescent="0.25">
      <c r="A530" s="357">
        <v>12</v>
      </c>
      <c r="B530" s="358" t="s">
        <v>754</v>
      </c>
      <c r="C530" s="359">
        <v>4810</v>
      </c>
      <c r="D530" s="258"/>
    </row>
    <row r="531" spans="1:4" x14ac:dyDescent="0.25">
      <c r="A531" s="357">
        <v>12</v>
      </c>
      <c r="B531" s="358" t="s">
        <v>754</v>
      </c>
      <c r="C531" s="359" t="s">
        <v>823</v>
      </c>
      <c r="D531" s="258"/>
    </row>
    <row r="532" spans="1:4" x14ac:dyDescent="0.25">
      <c r="A532" s="357">
        <v>12</v>
      </c>
      <c r="B532" s="358" t="s">
        <v>754</v>
      </c>
      <c r="C532" s="359" t="s">
        <v>824</v>
      </c>
      <c r="D532" s="258"/>
    </row>
    <row r="533" spans="1:4" x14ac:dyDescent="0.25">
      <c r="A533" s="357">
        <v>12</v>
      </c>
      <c r="B533" s="358" t="s">
        <v>754</v>
      </c>
      <c r="C533" s="359" t="s">
        <v>825</v>
      </c>
      <c r="D533" s="258"/>
    </row>
    <row r="534" spans="1:4" x14ac:dyDescent="0.25">
      <c r="A534" s="357">
        <v>12</v>
      </c>
      <c r="B534" s="358" t="s">
        <v>754</v>
      </c>
      <c r="C534" s="359" t="s">
        <v>826</v>
      </c>
      <c r="D534" s="258"/>
    </row>
    <row r="535" spans="1:4" x14ac:dyDescent="0.25">
      <c r="A535" s="357">
        <v>12</v>
      </c>
      <c r="B535" s="358" t="s">
        <v>755</v>
      </c>
      <c r="C535" s="359">
        <v>4801</v>
      </c>
      <c r="D535" s="258"/>
    </row>
    <row r="536" spans="1:4" x14ac:dyDescent="0.25">
      <c r="A536" s="357">
        <v>12</v>
      </c>
      <c r="B536" s="358" t="s">
        <v>755</v>
      </c>
      <c r="C536" s="359">
        <v>4802</v>
      </c>
      <c r="D536" s="258"/>
    </row>
    <row r="537" spans="1:4" x14ac:dyDescent="0.25">
      <c r="A537" s="357">
        <v>12</v>
      </c>
      <c r="B537" s="358" t="s">
        <v>755</v>
      </c>
      <c r="C537" s="359">
        <v>4803</v>
      </c>
      <c r="D537" s="258"/>
    </row>
    <row r="538" spans="1:4" x14ac:dyDescent="0.25">
      <c r="A538" s="357">
        <v>12</v>
      </c>
      <c r="B538" s="358" t="s">
        <v>755</v>
      </c>
      <c r="C538" s="359">
        <v>4804</v>
      </c>
      <c r="D538" s="258"/>
    </row>
    <row r="539" spans="1:4" x14ac:dyDescent="0.25">
      <c r="A539" s="357">
        <v>12</v>
      </c>
      <c r="B539" s="358" t="s">
        <v>755</v>
      </c>
      <c r="C539" s="359">
        <v>4805</v>
      </c>
      <c r="D539" s="258"/>
    </row>
    <row r="540" spans="1:4" x14ac:dyDescent="0.25">
      <c r="A540" s="357">
        <v>12</v>
      </c>
      <c r="B540" s="358" t="s">
        <v>755</v>
      </c>
      <c r="C540" s="359">
        <v>4806</v>
      </c>
      <c r="D540" s="258"/>
    </row>
    <row r="541" spans="1:4" x14ac:dyDescent="0.25">
      <c r="A541" s="357">
        <v>12</v>
      </c>
      <c r="B541" s="358" t="s">
        <v>755</v>
      </c>
      <c r="C541" s="359">
        <v>4808</v>
      </c>
      <c r="D541" s="258"/>
    </row>
    <row r="542" spans="1:4" x14ac:dyDescent="0.25">
      <c r="A542" s="357">
        <v>12</v>
      </c>
      <c r="B542" s="358" t="s">
        <v>755</v>
      </c>
      <c r="C542" s="359">
        <v>4809</v>
      </c>
      <c r="D542" s="258"/>
    </row>
    <row r="543" spans="1:4" x14ac:dyDescent="0.25">
      <c r="A543" s="357">
        <v>12</v>
      </c>
      <c r="B543" s="358" t="s">
        <v>755</v>
      </c>
      <c r="C543" s="359">
        <v>4810</v>
      </c>
      <c r="D543" s="258"/>
    </row>
    <row r="544" spans="1:4" x14ac:dyDescent="0.25">
      <c r="A544" s="357">
        <v>12</v>
      </c>
      <c r="B544" s="358" t="s">
        <v>755</v>
      </c>
      <c r="C544" s="359">
        <v>481151</v>
      </c>
      <c r="D544" s="258"/>
    </row>
    <row r="545" spans="1:4" x14ac:dyDescent="0.25">
      <c r="A545" s="357">
        <v>12</v>
      </c>
      <c r="B545" s="358" t="s">
        <v>755</v>
      </c>
      <c r="C545" s="359">
        <v>481159</v>
      </c>
      <c r="D545" s="258"/>
    </row>
    <row r="546" spans="1:4" x14ac:dyDescent="0.25">
      <c r="A546" s="357">
        <v>12</v>
      </c>
      <c r="B546" s="358" t="s">
        <v>755</v>
      </c>
      <c r="C546" s="359">
        <v>4812</v>
      </c>
      <c r="D546" s="258"/>
    </row>
    <row r="547" spans="1:4" ht="15.75" thickBot="1" x14ac:dyDescent="0.3">
      <c r="A547" s="357">
        <v>12</v>
      </c>
      <c r="B547" s="358" t="s">
        <v>755</v>
      </c>
      <c r="C547" s="359">
        <v>4813</v>
      </c>
      <c r="D547" s="258"/>
    </row>
    <row r="548" spans="1:4" ht="15.75" thickTop="1" x14ac:dyDescent="0.25">
      <c r="A548" s="354">
        <v>12.1</v>
      </c>
      <c r="B548" s="355" t="s">
        <v>751</v>
      </c>
      <c r="C548" s="530">
        <v>4801</v>
      </c>
      <c r="D548" s="258"/>
    </row>
    <row r="549" spans="1:4" x14ac:dyDescent="0.25">
      <c r="A549" s="357">
        <v>12.1</v>
      </c>
      <c r="B549" s="358" t="s">
        <v>751</v>
      </c>
      <c r="C549" s="359">
        <v>480210</v>
      </c>
      <c r="D549" s="258"/>
    </row>
    <row r="550" spans="1:4" x14ac:dyDescent="0.25">
      <c r="A550" s="357">
        <v>12.1</v>
      </c>
      <c r="B550" s="358" t="s">
        <v>751</v>
      </c>
      <c r="C550" s="359">
        <v>480220</v>
      </c>
      <c r="D550" s="258"/>
    </row>
    <row r="551" spans="1:4" x14ac:dyDescent="0.25">
      <c r="A551" s="357">
        <v>12.1</v>
      </c>
      <c r="B551" s="358" t="s">
        <v>751</v>
      </c>
      <c r="C551" s="359">
        <v>480254</v>
      </c>
      <c r="D551" s="258"/>
    </row>
    <row r="552" spans="1:4" x14ac:dyDescent="0.25">
      <c r="A552" s="357">
        <v>12.1</v>
      </c>
      <c r="B552" s="358" t="s">
        <v>751</v>
      </c>
      <c r="C552" s="359">
        <v>480255</v>
      </c>
      <c r="D552" s="258"/>
    </row>
    <row r="553" spans="1:4" x14ac:dyDescent="0.25">
      <c r="A553" s="357">
        <v>12.1</v>
      </c>
      <c r="B553" s="358" t="s">
        <v>751</v>
      </c>
      <c r="C553" s="359">
        <v>480256</v>
      </c>
      <c r="D553" s="258"/>
    </row>
    <row r="554" spans="1:4" x14ac:dyDescent="0.25">
      <c r="A554" s="357">
        <v>12.1</v>
      </c>
      <c r="B554" s="358" t="s">
        <v>751</v>
      </c>
      <c r="C554" s="359">
        <v>480257</v>
      </c>
      <c r="D554" s="258"/>
    </row>
    <row r="555" spans="1:4" x14ac:dyDescent="0.25">
      <c r="A555" s="357">
        <v>12.1</v>
      </c>
      <c r="B555" s="358" t="s">
        <v>751</v>
      </c>
      <c r="C555" s="359">
        <v>480258</v>
      </c>
      <c r="D555" s="258"/>
    </row>
    <row r="556" spans="1:4" x14ac:dyDescent="0.25">
      <c r="A556" s="357">
        <v>12.1</v>
      </c>
      <c r="B556" s="358" t="s">
        <v>751</v>
      </c>
      <c r="C556" s="359">
        <v>480261</v>
      </c>
      <c r="D556" s="258"/>
    </row>
    <row r="557" spans="1:4" x14ac:dyDescent="0.25">
      <c r="A557" s="357">
        <v>12.1</v>
      </c>
      <c r="B557" s="358" t="s">
        <v>751</v>
      </c>
      <c r="C557" s="359">
        <v>480262</v>
      </c>
      <c r="D557" s="258"/>
    </row>
    <row r="558" spans="1:4" x14ac:dyDescent="0.25">
      <c r="A558" s="357">
        <v>12.1</v>
      </c>
      <c r="B558" s="358" t="s">
        <v>751</v>
      </c>
      <c r="C558" s="359">
        <v>480269</v>
      </c>
      <c r="D558" s="258"/>
    </row>
    <row r="559" spans="1:4" x14ac:dyDescent="0.25">
      <c r="A559" s="357">
        <v>12.1</v>
      </c>
      <c r="B559" s="358" t="s">
        <v>751</v>
      </c>
      <c r="C559" s="359">
        <v>4809</v>
      </c>
      <c r="D559" s="258"/>
    </row>
    <row r="560" spans="1:4" x14ac:dyDescent="0.25">
      <c r="A560" s="357">
        <v>12.1</v>
      </c>
      <c r="B560" s="358" t="s">
        <v>751</v>
      </c>
      <c r="C560" s="359">
        <v>481013</v>
      </c>
      <c r="D560" s="258"/>
    </row>
    <row r="561" spans="1:4" x14ac:dyDescent="0.25">
      <c r="A561" s="357">
        <v>12.1</v>
      </c>
      <c r="B561" s="358" t="s">
        <v>751</v>
      </c>
      <c r="C561" s="359">
        <v>481014</v>
      </c>
      <c r="D561" s="258"/>
    </row>
    <row r="562" spans="1:4" x14ac:dyDescent="0.25">
      <c r="A562" s="357">
        <v>12.1</v>
      </c>
      <c r="B562" s="358" t="s">
        <v>751</v>
      </c>
      <c r="C562" s="359">
        <v>481019</v>
      </c>
      <c r="D562" s="258"/>
    </row>
    <row r="563" spans="1:4" x14ac:dyDescent="0.25">
      <c r="A563" s="485">
        <v>12.1</v>
      </c>
      <c r="B563" s="512" t="s">
        <v>751</v>
      </c>
      <c r="C563" s="527">
        <v>481022</v>
      </c>
      <c r="D563" s="258"/>
    </row>
    <row r="564" spans="1:4" x14ac:dyDescent="0.25">
      <c r="A564" s="485">
        <v>12.1</v>
      </c>
      <c r="B564" s="512" t="s">
        <v>751</v>
      </c>
      <c r="C564" s="527">
        <v>481029</v>
      </c>
      <c r="D564" s="258"/>
    </row>
    <row r="565" spans="1:4" x14ac:dyDescent="0.25">
      <c r="A565" s="485">
        <v>12.1</v>
      </c>
      <c r="B565" s="512" t="s">
        <v>753</v>
      </c>
      <c r="C565" s="527" t="s">
        <v>820</v>
      </c>
      <c r="D565" s="258"/>
    </row>
    <row r="566" spans="1:4" x14ac:dyDescent="0.25">
      <c r="A566" s="357">
        <v>12.1</v>
      </c>
      <c r="B566" s="358" t="s">
        <v>753</v>
      </c>
      <c r="C566" s="527" t="s">
        <v>827</v>
      </c>
      <c r="D566" s="258"/>
    </row>
    <row r="567" spans="1:4" x14ac:dyDescent="0.25">
      <c r="A567" s="357">
        <v>12.1</v>
      </c>
      <c r="B567" s="358" t="s">
        <v>753</v>
      </c>
      <c r="C567" s="527" t="s">
        <v>828</v>
      </c>
      <c r="D567" s="258"/>
    </row>
    <row r="568" spans="1:4" x14ac:dyDescent="0.25">
      <c r="A568" s="357">
        <v>12.1</v>
      </c>
      <c r="B568" s="358" t="s">
        <v>753</v>
      </c>
      <c r="C568" s="527" t="s">
        <v>829</v>
      </c>
      <c r="D568" s="258"/>
    </row>
    <row r="569" spans="1:4" x14ac:dyDescent="0.25">
      <c r="A569" s="357">
        <v>12.1</v>
      </c>
      <c r="B569" s="358" t="s">
        <v>753</v>
      </c>
      <c r="C569" s="527" t="s">
        <v>830</v>
      </c>
      <c r="D569" s="258"/>
    </row>
    <row r="570" spans="1:4" x14ac:dyDescent="0.25">
      <c r="A570" s="357">
        <v>12.1</v>
      </c>
      <c r="B570" s="358" t="s">
        <v>753</v>
      </c>
      <c r="C570" s="527" t="s">
        <v>831</v>
      </c>
      <c r="D570" s="258"/>
    </row>
    <row r="571" spans="1:4" x14ac:dyDescent="0.25">
      <c r="A571" s="357">
        <v>12.1</v>
      </c>
      <c r="B571" s="358" t="s">
        <v>753</v>
      </c>
      <c r="C571" s="527" t="s">
        <v>832</v>
      </c>
      <c r="D571" s="258"/>
    </row>
    <row r="572" spans="1:4" x14ac:dyDescent="0.25">
      <c r="A572" s="357">
        <v>12.1</v>
      </c>
      <c r="B572" s="358" t="s">
        <v>753</v>
      </c>
      <c r="C572" s="527" t="s">
        <v>833</v>
      </c>
      <c r="D572" s="258"/>
    </row>
    <row r="573" spans="1:4" x14ac:dyDescent="0.25">
      <c r="A573" s="357">
        <v>12.1</v>
      </c>
      <c r="B573" s="358" t="s">
        <v>753</v>
      </c>
      <c r="C573" s="527" t="s">
        <v>834</v>
      </c>
      <c r="D573" s="258"/>
    </row>
    <row r="574" spans="1:4" x14ac:dyDescent="0.25">
      <c r="A574" s="357">
        <v>12.1</v>
      </c>
      <c r="B574" s="358" t="s">
        <v>753</v>
      </c>
      <c r="C574" s="527" t="s">
        <v>835</v>
      </c>
      <c r="D574" s="258"/>
    </row>
    <row r="575" spans="1:4" x14ac:dyDescent="0.25">
      <c r="A575" s="357">
        <v>12.1</v>
      </c>
      <c r="B575" s="358" t="s">
        <v>753</v>
      </c>
      <c r="C575" s="527" t="s">
        <v>836</v>
      </c>
      <c r="D575" s="258"/>
    </row>
    <row r="576" spans="1:4" x14ac:dyDescent="0.25">
      <c r="A576" s="357">
        <v>12.1</v>
      </c>
      <c r="B576" s="358" t="s">
        <v>753</v>
      </c>
      <c r="C576" s="527">
        <v>4809</v>
      </c>
      <c r="D576" s="258"/>
    </row>
    <row r="577" spans="1:4" x14ac:dyDescent="0.25">
      <c r="A577" s="357">
        <v>12.1</v>
      </c>
      <c r="B577" s="358" t="s">
        <v>753</v>
      </c>
      <c r="C577" s="527" t="s">
        <v>837</v>
      </c>
      <c r="D577" s="258"/>
    </row>
    <row r="578" spans="1:4" x14ac:dyDescent="0.25">
      <c r="A578" s="357">
        <v>12.1</v>
      </c>
      <c r="B578" s="358" t="s">
        <v>753</v>
      </c>
      <c r="C578" s="527" t="s">
        <v>838</v>
      </c>
      <c r="D578" s="258"/>
    </row>
    <row r="579" spans="1:4" x14ac:dyDescent="0.25">
      <c r="A579" s="357">
        <v>12.1</v>
      </c>
      <c r="B579" s="358" t="s">
        <v>753</v>
      </c>
      <c r="C579" s="527" t="s">
        <v>839</v>
      </c>
      <c r="D579" s="258"/>
    </row>
    <row r="580" spans="1:4" x14ac:dyDescent="0.25">
      <c r="A580" s="357">
        <v>12.1</v>
      </c>
      <c r="B580" s="358" t="s">
        <v>753</v>
      </c>
      <c r="C580" s="527" t="s">
        <v>840</v>
      </c>
      <c r="D580" s="258"/>
    </row>
    <row r="581" spans="1:4" x14ac:dyDescent="0.25">
      <c r="A581" s="357">
        <v>12.1</v>
      </c>
      <c r="B581" s="358" t="s">
        <v>753</v>
      </c>
      <c r="C581" s="527" t="s">
        <v>841</v>
      </c>
      <c r="D581" s="258"/>
    </row>
    <row r="582" spans="1:4" x14ac:dyDescent="0.25">
      <c r="A582" s="357">
        <v>12.1</v>
      </c>
      <c r="B582" s="358" t="s">
        <v>754</v>
      </c>
      <c r="C582" s="527" t="s">
        <v>820</v>
      </c>
      <c r="D582" s="258"/>
    </row>
    <row r="583" spans="1:4" x14ac:dyDescent="0.25">
      <c r="A583" s="357">
        <v>12.1</v>
      </c>
      <c r="B583" s="358" t="s">
        <v>754</v>
      </c>
      <c r="C583" s="527" t="s">
        <v>827</v>
      </c>
      <c r="D583" s="258"/>
    </row>
    <row r="584" spans="1:4" x14ac:dyDescent="0.25">
      <c r="A584" s="357">
        <v>12.1</v>
      </c>
      <c r="B584" s="358" t="s">
        <v>754</v>
      </c>
      <c r="C584" s="527" t="s">
        <v>828</v>
      </c>
      <c r="D584" s="258"/>
    </row>
    <row r="585" spans="1:4" x14ac:dyDescent="0.25">
      <c r="A585" s="357">
        <v>12.1</v>
      </c>
      <c r="B585" s="358" t="s">
        <v>754</v>
      </c>
      <c r="C585" s="527" t="s">
        <v>829</v>
      </c>
      <c r="D585" s="258"/>
    </row>
    <row r="586" spans="1:4" x14ac:dyDescent="0.25">
      <c r="A586" s="357">
        <v>12.1</v>
      </c>
      <c r="B586" s="358" t="s">
        <v>754</v>
      </c>
      <c r="C586" s="527" t="s">
        <v>830</v>
      </c>
      <c r="D586" s="258"/>
    </row>
    <row r="587" spans="1:4" x14ac:dyDescent="0.25">
      <c r="A587" s="357">
        <v>12.1</v>
      </c>
      <c r="B587" s="358" t="s">
        <v>754</v>
      </c>
      <c r="C587" s="527" t="s">
        <v>831</v>
      </c>
      <c r="D587" s="258"/>
    </row>
    <row r="588" spans="1:4" x14ac:dyDescent="0.25">
      <c r="A588" s="357">
        <v>12.1</v>
      </c>
      <c r="B588" s="358" t="s">
        <v>754</v>
      </c>
      <c r="C588" s="527" t="s">
        <v>832</v>
      </c>
      <c r="D588" s="258"/>
    </row>
    <row r="589" spans="1:4" x14ac:dyDescent="0.25">
      <c r="A589" s="357">
        <v>12.1</v>
      </c>
      <c r="B589" s="358" t="s">
        <v>754</v>
      </c>
      <c r="C589" s="527" t="s">
        <v>833</v>
      </c>
      <c r="D589" s="258"/>
    </row>
    <row r="590" spans="1:4" x14ac:dyDescent="0.25">
      <c r="A590" s="357">
        <v>12.1</v>
      </c>
      <c r="B590" s="358" t="s">
        <v>754</v>
      </c>
      <c r="C590" s="527" t="s">
        <v>834</v>
      </c>
      <c r="D590" s="258"/>
    </row>
    <row r="591" spans="1:4" x14ac:dyDescent="0.25">
      <c r="A591" s="357">
        <v>12.1</v>
      </c>
      <c r="B591" s="358" t="s">
        <v>754</v>
      </c>
      <c r="C591" s="527" t="s">
        <v>835</v>
      </c>
      <c r="D591" s="258"/>
    </row>
    <row r="592" spans="1:4" x14ac:dyDescent="0.25">
      <c r="A592" s="357">
        <v>12.1</v>
      </c>
      <c r="B592" s="358" t="s">
        <v>754</v>
      </c>
      <c r="C592" s="527" t="s">
        <v>836</v>
      </c>
      <c r="D592" s="258"/>
    </row>
    <row r="593" spans="1:4" x14ac:dyDescent="0.25">
      <c r="A593" s="357">
        <v>12.1</v>
      </c>
      <c r="B593" s="358" t="s">
        <v>754</v>
      </c>
      <c r="C593" s="527">
        <v>4809</v>
      </c>
      <c r="D593" s="258"/>
    </row>
    <row r="594" spans="1:4" x14ac:dyDescent="0.25">
      <c r="A594" s="357">
        <v>12.1</v>
      </c>
      <c r="B594" s="358" t="s">
        <v>754</v>
      </c>
      <c r="C594" s="527" t="s">
        <v>837</v>
      </c>
      <c r="D594" s="258"/>
    </row>
    <row r="595" spans="1:4" x14ac:dyDescent="0.25">
      <c r="A595" s="357">
        <v>12.1</v>
      </c>
      <c r="B595" s="358" t="s">
        <v>754</v>
      </c>
      <c r="C595" s="527" t="s">
        <v>838</v>
      </c>
      <c r="D595" s="258"/>
    </row>
    <row r="596" spans="1:4" x14ac:dyDescent="0.25">
      <c r="A596" s="357">
        <v>12.1</v>
      </c>
      <c r="B596" s="358" t="s">
        <v>754</v>
      </c>
      <c r="C596" s="527" t="s">
        <v>839</v>
      </c>
      <c r="D596" s="258"/>
    </row>
    <row r="597" spans="1:4" x14ac:dyDescent="0.25">
      <c r="A597" s="357">
        <v>12.1</v>
      </c>
      <c r="B597" s="358" t="s">
        <v>754</v>
      </c>
      <c r="C597" s="527" t="s">
        <v>840</v>
      </c>
      <c r="D597" s="258"/>
    </row>
    <row r="598" spans="1:4" x14ac:dyDescent="0.25">
      <c r="A598" s="357">
        <v>12.1</v>
      </c>
      <c r="B598" s="358" t="s">
        <v>754</v>
      </c>
      <c r="C598" s="527" t="s">
        <v>841</v>
      </c>
      <c r="D598" s="258"/>
    </row>
    <row r="599" spans="1:4" x14ac:dyDescent="0.25">
      <c r="A599" s="357">
        <v>12.1</v>
      </c>
      <c r="B599" s="358" t="s">
        <v>755</v>
      </c>
      <c r="C599" s="527">
        <v>4801</v>
      </c>
      <c r="D599" s="258"/>
    </row>
    <row r="600" spans="1:4" x14ac:dyDescent="0.25">
      <c r="A600" s="357">
        <v>12.1</v>
      </c>
      <c r="B600" s="358" t="s">
        <v>755</v>
      </c>
      <c r="C600" s="527">
        <v>480210</v>
      </c>
      <c r="D600" s="258"/>
    </row>
    <row r="601" spans="1:4" x14ac:dyDescent="0.25">
      <c r="A601" s="357">
        <v>12.1</v>
      </c>
      <c r="B601" s="358" t="s">
        <v>755</v>
      </c>
      <c r="C601" s="527">
        <v>480220</v>
      </c>
      <c r="D601" s="258"/>
    </row>
    <row r="602" spans="1:4" x14ac:dyDescent="0.25">
      <c r="A602" s="357">
        <v>12.1</v>
      </c>
      <c r="B602" s="358" t="s">
        <v>755</v>
      </c>
      <c r="C602" s="527">
        <v>480254</v>
      </c>
      <c r="D602" s="258"/>
    </row>
    <row r="603" spans="1:4" x14ac:dyDescent="0.25">
      <c r="A603" s="357">
        <v>12.1</v>
      </c>
      <c r="B603" s="358" t="s">
        <v>755</v>
      </c>
      <c r="C603" s="527">
        <v>480255</v>
      </c>
      <c r="D603" s="258"/>
    </row>
    <row r="604" spans="1:4" x14ac:dyDescent="0.25">
      <c r="A604" s="357">
        <v>12.1</v>
      </c>
      <c r="B604" s="358" t="s">
        <v>755</v>
      </c>
      <c r="C604" s="527">
        <v>480256</v>
      </c>
      <c r="D604" s="258"/>
    </row>
    <row r="605" spans="1:4" x14ac:dyDescent="0.25">
      <c r="A605" s="357">
        <v>12.1</v>
      </c>
      <c r="B605" s="358" t="s">
        <v>755</v>
      </c>
      <c r="C605" s="527">
        <v>480257</v>
      </c>
      <c r="D605" s="258"/>
    </row>
    <row r="606" spans="1:4" x14ac:dyDescent="0.25">
      <c r="A606" s="357">
        <v>12.1</v>
      </c>
      <c r="B606" s="358" t="s">
        <v>755</v>
      </c>
      <c r="C606" s="527">
        <v>480258</v>
      </c>
      <c r="D606" s="258"/>
    </row>
    <row r="607" spans="1:4" x14ac:dyDescent="0.25">
      <c r="A607" s="357">
        <v>12.1</v>
      </c>
      <c r="B607" s="358" t="s">
        <v>755</v>
      </c>
      <c r="C607" s="527">
        <v>480261</v>
      </c>
      <c r="D607" s="258"/>
    </row>
    <row r="608" spans="1:4" x14ac:dyDescent="0.25">
      <c r="A608" s="357">
        <v>12.1</v>
      </c>
      <c r="B608" s="358" t="s">
        <v>755</v>
      </c>
      <c r="C608" s="527">
        <v>480262</v>
      </c>
      <c r="D608" s="258"/>
    </row>
    <row r="609" spans="1:4" x14ac:dyDescent="0.25">
      <c r="A609" s="357">
        <v>12.1</v>
      </c>
      <c r="B609" s="358" t="s">
        <v>755</v>
      </c>
      <c r="C609" s="527">
        <v>480269</v>
      </c>
      <c r="D609" s="258"/>
    </row>
    <row r="610" spans="1:4" x14ac:dyDescent="0.25">
      <c r="A610" s="357">
        <v>12.1</v>
      </c>
      <c r="B610" s="358" t="s">
        <v>755</v>
      </c>
      <c r="C610" s="527">
        <v>4809</v>
      </c>
      <c r="D610" s="258"/>
    </row>
    <row r="611" spans="1:4" x14ac:dyDescent="0.25">
      <c r="A611" s="357">
        <v>12.1</v>
      </c>
      <c r="B611" s="358" t="s">
        <v>755</v>
      </c>
      <c r="C611" s="527">
        <v>481013</v>
      </c>
      <c r="D611" s="258"/>
    </row>
    <row r="612" spans="1:4" x14ac:dyDescent="0.25">
      <c r="A612" s="357">
        <v>12.1</v>
      </c>
      <c r="B612" s="358" t="s">
        <v>755</v>
      </c>
      <c r="C612" s="527">
        <v>481014</v>
      </c>
      <c r="D612" s="258"/>
    </row>
    <row r="613" spans="1:4" x14ac:dyDescent="0.25">
      <c r="A613" s="357">
        <v>12.1</v>
      </c>
      <c r="B613" s="358" t="s">
        <v>755</v>
      </c>
      <c r="C613" s="527">
        <v>481019</v>
      </c>
      <c r="D613" s="258"/>
    </row>
    <row r="614" spans="1:4" x14ac:dyDescent="0.25">
      <c r="A614" s="357">
        <v>12.1</v>
      </c>
      <c r="B614" s="358" t="s">
        <v>755</v>
      </c>
      <c r="C614" s="527">
        <v>481022</v>
      </c>
      <c r="D614" s="258"/>
    </row>
    <row r="615" spans="1:4" ht="15.75" thickBot="1" x14ac:dyDescent="0.3">
      <c r="A615" s="357">
        <v>12.1</v>
      </c>
      <c r="B615" s="358" t="s">
        <v>755</v>
      </c>
      <c r="C615" s="527">
        <v>481029</v>
      </c>
      <c r="D615" s="258"/>
    </row>
    <row r="616" spans="1:4" ht="15.75" thickTop="1" x14ac:dyDescent="0.25">
      <c r="A616" s="488" t="s">
        <v>145</v>
      </c>
      <c r="B616" s="515" t="s">
        <v>751</v>
      </c>
      <c r="C616" s="526">
        <v>4801</v>
      </c>
      <c r="D616" s="258"/>
    </row>
    <row r="617" spans="1:4" x14ac:dyDescent="0.25">
      <c r="A617" s="485" t="s">
        <v>145</v>
      </c>
      <c r="B617" s="512" t="s">
        <v>753</v>
      </c>
      <c r="C617" s="527" t="s">
        <v>820</v>
      </c>
      <c r="D617" s="258"/>
    </row>
    <row r="618" spans="1:4" x14ac:dyDescent="0.25">
      <c r="A618" s="485" t="s">
        <v>145</v>
      </c>
      <c r="B618" s="512" t="s">
        <v>754</v>
      </c>
      <c r="C618" s="527" t="s">
        <v>820</v>
      </c>
      <c r="D618" s="258"/>
    </row>
    <row r="619" spans="1:4" ht="15.75" thickBot="1" x14ac:dyDescent="0.3">
      <c r="A619" s="486" t="s">
        <v>145</v>
      </c>
      <c r="B619" s="513" t="s">
        <v>755</v>
      </c>
      <c r="C619" s="535" t="s">
        <v>820</v>
      </c>
      <c r="D619" s="258"/>
    </row>
    <row r="620" spans="1:4" ht="15.75" thickTop="1" x14ac:dyDescent="0.25">
      <c r="A620" s="354" t="s">
        <v>147</v>
      </c>
      <c r="B620" s="355" t="s">
        <v>751</v>
      </c>
      <c r="C620" s="530">
        <v>480261</v>
      </c>
      <c r="D620" s="258"/>
    </row>
    <row r="621" spans="1:4" x14ac:dyDescent="0.25">
      <c r="A621" s="357" t="s">
        <v>147</v>
      </c>
      <c r="B621" s="358" t="s">
        <v>751</v>
      </c>
      <c r="C621" s="359">
        <v>480262</v>
      </c>
      <c r="D621" s="258"/>
    </row>
    <row r="622" spans="1:4" x14ac:dyDescent="0.25">
      <c r="A622" s="357" t="s">
        <v>147</v>
      </c>
      <c r="B622" s="358" t="s">
        <v>751</v>
      </c>
      <c r="C622" s="359">
        <v>480269</v>
      </c>
      <c r="D622" s="258"/>
    </row>
    <row r="623" spans="1:4" x14ac:dyDescent="0.25">
      <c r="A623" s="485" t="s">
        <v>147</v>
      </c>
      <c r="B623" s="512" t="s">
        <v>753</v>
      </c>
      <c r="C623" s="527" t="s">
        <v>834</v>
      </c>
      <c r="D623" s="258"/>
    </row>
    <row r="624" spans="1:4" x14ac:dyDescent="0.25">
      <c r="A624" s="477" t="s">
        <v>147</v>
      </c>
      <c r="B624" s="506" t="s">
        <v>753</v>
      </c>
      <c r="C624" s="536" t="s">
        <v>835</v>
      </c>
      <c r="D624" s="258"/>
    </row>
    <row r="625" spans="1:4" x14ac:dyDescent="0.25">
      <c r="A625" s="477" t="s">
        <v>147</v>
      </c>
      <c r="B625" s="506" t="s">
        <v>753</v>
      </c>
      <c r="C625" s="536" t="s">
        <v>836</v>
      </c>
      <c r="D625" s="258"/>
    </row>
    <row r="626" spans="1:4" x14ac:dyDescent="0.25">
      <c r="A626" s="477" t="s">
        <v>147</v>
      </c>
      <c r="B626" s="506" t="s">
        <v>754</v>
      </c>
      <c r="C626" s="536" t="s">
        <v>834</v>
      </c>
      <c r="D626" s="258"/>
    </row>
    <row r="627" spans="1:4" x14ac:dyDescent="0.25">
      <c r="A627" s="477" t="s">
        <v>147</v>
      </c>
      <c r="B627" s="506" t="s">
        <v>754</v>
      </c>
      <c r="C627" s="536" t="s">
        <v>835</v>
      </c>
      <c r="D627" s="258"/>
    </row>
    <row r="628" spans="1:4" x14ac:dyDescent="0.25">
      <c r="A628" s="484" t="s">
        <v>147</v>
      </c>
      <c r="B628" s="511" t="s">
        <v>754</v>
      </c>
      <c r="C628" s="367" t="s">
        <v>836</v>
      </c>
      <c r="D628" s="258"/>
    </row>
    <row r="629" spans="1:4" x14ac:dyDescent="0.25">
      <c r="A629" s="477" t="s">
        <v>147</v>
      </c>
      <c r="B629" s="511" t="s">
        <v>755</v>
      </c>
      <c r="C629" s="367">
        <v>480261</v>
      </c>
      <c r="D629" s="258"/>
    </row>
    <row r="630" spans="1:4" x14ac:dyDescent="0.25">
      <c r="A630" s="477" t="s">
        <v>147</v>
      </c>
      <c r="B630" s="511" t="s">
        <v>755</v>
      </c>
      <c r="C630" s="367">
        <v>480262</v>
      </c>
      <c r="D630" s="258"/>
    </row>
    <row r="631" spans="1:4" ht="15.75" thickBot="1" x14ac:dyDescent="0.3">
      <c r="A631" s="484" t="s">
        <v>147</v>
      </c>
      <c r="B631" s="511" t="s">
        <v>755</v>
      </c>
      <c r="C631" s="367">
        <v>480269</v>
      </c>
      <c r="D631" s="258"/>
    </row>
    <row r="632" spans="1:4" ht="15.75" thickTop="1" x14ac:dyDescent="0.25">
      <c r="A632" s="354" t="s">
        <v>149</v>
      </c>
      <c r="B632" s="355" t="s">
        <v>751</v>
      </c>
      <c r="C632" s="530">
        <v>480210</v>
      </c>
      <c r="D632" s="258"/>
    </row>
    <row r="633" spans="1:4" x14ac:dyDescent="0.25">
      <c r="A633" s="357" t="s">
        <v>149</v>
      </c>
      <c r="B633" s="358" t="s">
        <v>751</v>
      </c>
      <c r="C633" s="359">
        <v>480220</v>
      </c>
      <c r="D633" s="258"/>
    </row>
    <row r="634" spans="1:4" x14ac:dyDescent="0.25">
      <c r="A634" s="357" t="s">
        <v>149</v>
      </c>
      <c r="B634" s="358" t="s">
        <v>751</v>
      </c>
      <c r="C634" s="359">
        <v>480254</v>
      </c>
      <c r="D634" s="258"/>
    </row>
    <row r="635" spans="1:4" x14ac:dyDescent="0.25">
      <c r="A635" s="357" t="s">
        <v>149</v>
      </c>
      <c r="B635" s="358" t="s">
        <v>751</v>
      </c>
      <c r="C635" s="359">
        <v>480255</v>
      </c>
      <c r="D635" s="258"/>
    </row>
    <row r="636" spans="1:4" x14ac:dyDescent="0.25">
      <c r="A636" s="357" t="s">
        <v>149</v>
      </c>
      <c r="B636" s="358" t="s">
        <v>751</v>
      </c>
      <c r="C636" s="359">
        <v>480256</v>
      </c>
      <c r="D636" s="258"/>
    </row>
    <row r="637" spans="1:4" x14ac:dyDescent="0.25">
      <c r="A637" s="357" t="s">
        <v>149</v>
      </c>
      <c r="B637" s="358" t="s">
        <v>751</v>
      </c>
      <c r="C637" s="359">
        <v>480257</v>
      </c>
      <c r="D637" s="258"/>
    </row>
    <row r="638" spans="1:4" x14ac:dyDescent="0.25">
      <c r="A638" s="357" t="s">
        <v>149</v>
      </c>
      <c r="B638" s="358" t="s">
        <v>751</v>
      </c>
      <c r="C638" s="359">
        <v>480258</v>
      </c>
      <c r="D638" s="258"/>
    </row>
    <row r="639" spans="1:4" x14ac:dyDescent="0.25">
      <c r="A639" s="476" t="s">
        <v>149</v>
      </c>
      <c r="B639" s="505" t="s">
        <v>753</v>
      </c>
      <c r="C639" s="533" t="s">
        <v>827</v>
      </c>
      <c r="D639" s="258"/>
    </row>
    <row r="640" spans="1:4" x14ac:dyDescent="0.25">
      <c r="A640" s="477" t="s">
        <v>149</v>
      </c>
      <c r="B640" s="506" t="s">
        <v>753</v>
      </c>
      <c r="C640" s="536" t="s">
        <v>828</v>
      </c>
      <c r="D640" s="258"/>
    </row>
    <row r="641" spans="1:4" x14ac:dyDescent="0.25">
      <c r="A641" s="477" t="s">
        <v>149</v>
      </c>
      <c r="B641" s="506" t="s">
        <v>753</v>
      </c>
      <c r="C641" s="536" t="s">
        <v>829</v>
      </c>
      <c r="D641" s="258"/>
    </row>
    <row r="642" spans="1:4" x14ac:dyDescent="0.25">
      <c r="A642" s="477" t="s">
        <v>149</v>
      </c>
      <c r="B642" s="506" t="s">
        <v>753</v>
      </c>
      <c r="C642" s="536" t="s">
        <v>830</v>
      </c>
      <c r="D642" s="258"/>
    </row>
    <row r="643" spans="1:4" x14ac:dyDescent="0.25">
      <c r="A643" s="477" t="s">
        <v>149</v>
      </c>
      <c r="B643" s="506" t="s">
        <v>753</v>
      </c>
      <c r="C643" s="536" t="s">
        <v>831</v>
      </c>
      <c r="D643" s="258"/>
    </row>
    <row r="644" spans="1:4" x14ac:dyDescent="0.25">
      <c r="A644" s="477" t="s">
        <v>149</v>
      </c>
      <c r="B644" s="506" t="s">
        <v>753</v>
      </c>
      <c r="C644" s="536" t="s">
        <v>832</v>
      </c>
      <c r="D644" s="258"/>
    </row>
    <row r="645" spans="1:4" x14ac:dyDescent="0.25">
      <c r="A645" s="477" t="s">
        <v>149</v>
      </c>
      <c r="B645" s="506" t="s">
        <v>753</v>
      </c>
      <c r="C645" s="536" t="s">
        <v>833</v>
      </c>
      <c r="D645" s="258"/>
    </row>
    <row r="646" spans="1:4" x14ac:dyDescent="0.25">
      <c r="A646" s="477" t="s">
        <v>149</v>
      </c>
      <c r="B646" s="506" t="s">
        <v>754</v>
      </c>
      <c r="C646" s="536" t="s">
        <v>827</v>
      </c>
      <c r="D646" s="258"/>
    </row>
    <row r="647" spans="1:4" x14ac:dyDescent="0.25">
      <c r="A647" s="477" t="s">
        <v>149</v>
      </c>
      <c r="B647" s="506" t="s">
        <v>754</v>
      </c>
      <c r="C647" s="536" t="s">
        <v>828</v>
      </c>
      <c r="D647" s="258"/>
    </row>
    <row r="648" spans="1:4" x14ac:dyDescent="0.25">
      <c r="A648" s="477" t="s">
        <v>149</v>
      </c>
      <c r="B648" s="506" t="s">
        <v>754</v>
      </c>
      <c r="C648" s="536" t="s">
        <v>829</v>
      </c>
      <c r="D648" s="258"/>
    </row>
    <row r="649" spans="1:4" x14ac:dyDescent="0.25">
      <c r="A649" s="477" t="s">
        <v>149</v>
      </c>
      <c r="B649" s="506" t="s">
        <v>754</v>
      </c>
      <c r="C649" s="536" t="s">
        <v>830</v>
      </c>
      <c r="D649" s="258"/>
    </row>
    <row r="650" spans="1:4" x14ac:dyDescent="0.25">
      <c r="A650" s="477" t="s">
        <v>149</v>
      </c>
      <c r="B650" s="506" t="s">
        <v>754</v>
      </c>
      <c r="C650" s="536" t="s">
        <v>831</v>
      </c>
      <c r="D650" s="258"/>
    </row>
    <row r="651" spans="1:4" x14ac:dyDescent="0.25">
      <c r="A651" s="477" t="s">
        <v>149</v>
      </c>
      <c r="B651" s="506" t="s">
        <v>754</v>
      </c>
      <c r="C651" s="536" t="s">
        <v>832</v>
      </c>
      <c r="D651" s="258"/>
    </row>
    <row r="652" spans="1:4" x14ac:dyDescent="0.25">
      <c r="A652" s="484" t="s">
        <v>149</v>
      </c>
      <c r="B652" s="511" t="s">
        <v>754</v>
      </c>
      <c r="C652" s="367" t="s">
        <v>833</v>
      </c>
      <c r="D652" s="258"/>
    </row>
    <row r="653" spans="1:4" x14ac:dyDescent="0.25">
      <c r="A653" s="477" t="s">
        <v>149</v>
      </c>
      <c r="B653" s="506" t="s">
        <v>755</v>
      </c>
      <c r="C653" s="536">
        <v>480210</v>
      </c>
      <c r="D653" s="258"/>
    </row>
    <row r="654" spans="1:4" x14ac:dyDescent="0.25">
      <c r="A654" s="484" t="s">
        <v>149</v>
      </c>
      <c r="B654" s="511" t="s">
        <v>755</v>
      </c>
      <c r="C654" s="367">
        <v>480220</v>
      </c>
      <c r="D654" s="258"/>
    </row>
    <row r="655" spans="1:4" x14ac:dyDescent="0.25">
      <c r="A655" s="477" t="s">
        <v>149</v>
      </c>
      <c r="B655" s="506" t="s">
        <v>755</v>
      </c>
      <c r="C655" s="536">
        <v>480254</v>
      </c>
      <c r="D655" s="258"/>
    </row>
    <row r="656" spans="1:4" x14ac:dyDescent="0.25">
      <c r="A656" s="484" t="s">
        <v>149</v>
      </c>
      <c r="B656" s="511" t="s">
        <v>755</v>
      </c>
      <c r="C656" s="367">
        <v>480255</v>
      </c>
      <c r="D656" s="258"/>
    </row>
    <row r="657" spans="1:4" x14ac:dyDescent="0.25">
      <c r="A657" s="477" t="s">
        <v>149</v>
      </c>
      <c r="B657" s="506" t="s">
        <v>755</v>
      </c>
      <c r="C657" s="536">
        <v>480256</v>
      </c>
      <c r="D657" s="258"/>
    </row>
    <row r="658" spans="1:4" x14ac:dyDescent="0.25">
      <c r="A658" s="484" t="s">
        <v>149</v>
      </c>
      <c r="B658" s="511" t="s">
        <v>755</v>
      </c>
      <c r="C658" s="367">
        <v>480257</v>
      </c>
      <c r="D658" s="258"/>
    </row>
    <row r="659" spans="1:4" ht="15.75" thickBot="1" x14ac:dyDescent="0.3">
      <c r="A659" s="477" t="s">
        <v>149</v>
      </c>
      <c r="B659" s="506" t="s">
        <v>755</v>
      </c>
      <c r="C659" s="536">
        <v>480258</v>
      </c>
      <c r="D659" s="258"/>
    </row>
    <row r="660" spans="1:4" ht="15.75" thickTop="1" x14ac:dyDescent="0.25">
      <c r="A660" s="489" t="s">
        <v>151</v>
      </c>
      <c r="B660" s="515" t="s">
        <v>751</v>
      </c>
      <c r="C660" s="530">
        <v>4809</v>
      </c>
      <c r="D660" s="258"/>
    </row>
    <row r="661" spans="1:4" x14ac:dyDescent="0.25">
      <c r="A661" s="476" t="s">
        <v>151</v>
      </c>
      <c r="B661" s="512" t="s">
        <v>751</v>
      </c>
      <c r="C661" s="359">
        <v>481013</v>
      </c>
      <c r="D661" s="258"/>
    </row>
    <row r="662" spans="1:4" x14ac:dyDescent="0.25">
      <c r="A662" s="476" t="s">
        <v>151</v>
      </c>
      <c r="B662" s="512" t="s">
        <v>751</v>
      </c>
      <c r="C662" s="359">
        <v>481014</v>
      </c>
      <c r="D662" s="258"/>
    </row>
    <row r="663" spans="1:4" x14ac:dyDescent="0.25">
      <c r="A663" s="476" t="s">
        <v>151</v>
      </c>
      <c r="B663" s="512" t="s">
        <v>751</v>
      </c>
      <c r="C663" s="359">
        <v>481019</v>
      </c>
      <c r="D663" s="258"/>
    </row>
    <row r="664" spans="1:4" x14ac:dyDescent="0.25">
      <c r="A664" s="476" t="s">
        <v>151</v>
      </c>
      <c r="B664" s="512" t="s">
        <v>751</v>
      </c>
      <c r="C664" s="359">
        <v>481022</v>
      </c>
      <c r="D664" s="258"/>
    </row>
    <row r="665" spans="1:4" x14ac:dyDescent="0.25">
      <c r="A665" s="476" t="s">
        <v>151</v>
      </c>
      <c r="B665" s="512" t="s">
        <v>751</v>
      </c>
      <c r="C665" s="359">
        <v>481029</v>
      </c>
      <c r="D665" s="258"/>
    </row>
    <row r="666" spans="1:4" x14ac:dyDescent="0.25">
      <c r="A666" s="476" t="s">
        <v>151</v>
      </c>
      <c r="B666" s="505" t="s">
        <v>753</v>
      </c>
      <c r="C666" s="533">
        <v>4809</v>
      </c>
      <c r="D666" s="258"/>
    </row>
    <row r="667" spans="1:4" x14ac:dyDescent="0.25">
      <c r="A667" s="477" t="s">
        <v>151</v>
      </c>
      <c r="B667" s="506" t="s">
        <v>753</v>
      </c>
      <c r="C667" s="536" t="s">
        <v>837</v>
      </c>
      <c r="D667" s="258"/>
    </row>
    <row r="668" spans="1:4" x14ac:dyDescent="0.25">
      <c r="A668" s="477" t="s">
        <v>151</v>
      </c>
      <c r="B668" s="506" t="s">
        <v>753</v>
      </c>
      <c r="C668" s="536" t="s">
        <v>838</v>
      </c>
      <c r="D668" s="258"/>
    </row>
    <row r="669" spans="1:4" x14ac:dyDescent="0.25">
      <c r="A669" s="477" t="s">
        <v>151</v>
      </c>
      <c r="B669" s="506" t="s">
        <v>753</v>
      </c>
      <c r="C669" s="536" t="s">
        <v>839</v>
      </c>
      <c r="D669" s="258"/>
    </row>
    <row r="670" spans="1:4" x14ac:dyDescent="0.25">
      <c r="A670" s="477" t="s">
        <v>151</v>
      </c>
      <c r="B670" s="506" t="s">
        <v>753</v>
      </c>
      <c r="C670" s="536" t="s">
        <v>840</v>
      </c>
      <c r="D670" s="258"/>
    </row>
    <row r="671" spans="1:4" x14ac:dyDescent="0.25">
      <c r="A671" s="477" t="s">
        <v>151</v>
      </c>
      <c r="B671" s="506" t="s">
        <v>753</v>
      </c>
      <c r="C671" s="536" t="s">
        <v>841</v>
      </c>
      <c r="D671" s="258"/>
    </row>
    <row r="672" spans="1:4" x14ac:dyDescent="0.25">
      <c r="A672" s="477" t="s">
        <v>151</v>
      </c>
      <c r="B672" s="506" t="s">
        <v>754</v>
      </c>
      <c r="C672" s="536">
        <v>4809</v>
      </c>
      <c r="D672" s="258"/>
    </row>
    <row r="673" spans="1:4" x14ac:dyDescent="0.25">
      <c r="A673" s="477" t="s">
        <v>151</v>
      </c>
      <c r="B673" s="506" t="s">
        <v>754</v>
      </c>
      <c r="C673" s="536" t="s">
        <v>837</v>
      </c>
      <c r="D673" s="258"/>
    </row>
    <row r="674" spans="1:4" x14ac:dyDescent="0.25">
      <c r="A674" s="477" t="s">
        <v>151</v>
      </c>
      <c r="B674" s="506" t="s">
        <v>754</v>
      </c>
      <c r="C674" s="536" t="s">
        <v>838</v>
      </c>
      <c r="D674" s="258"/>
    </row>
    <row r="675" spans="1:4" x14ac:dyDescent="0.25">
      <c r="A675" s="477" t="s">
        <v>151</v>
      </c>
      <c r="B675" s="506" t="s">
        <v>754</v>
      </c>
      <c r="C675" s="536" t="s">
        <v>839</v>
      </c>
      <c r="D675" s="258"/>
    </row>
    <row r="676" spans="1:4" x14ac:dyDescent="0.25">
      <c r="A676" s="477" t="s">
        <v>151</v>
      </c>
      <c r="B676" s="506" t="s">
        <v>754</v>
      </c>
      <c r="C676" s="536" t="s">
        <v>840</v>
      </c>
      <c r="D676" s="258"/>
    </row>
    <row r="677" spans="1:4" x14ac:dyDescent="0.25">
      <c r="A677" s="484" t="s">
        <v>151</v>
      </c>
      <c r="B677" s="511" t="s">
        <v>754</v>
      </c>
      <c r="C677" s="367" t="s">
        <v>841</v>
      </c>
      <c r="D677" s="258"/>
    </row>
    <row r="678" spans="1:4" x14ac:dyDescent="0.25">
      <c r="A678" s="477" t="s">
        <v>151</v>
      </c>
      <c r="B678" s="511" t="s">
        <v>755</v>
      </c>
      <c r="C678" s="367">
        <v>4809</v>
      </c>
      <c r="D678" s="258"/>
    </row>
    <row r="679" spans="1:4" x14ac:dyDescent="0.25">
      <c r="A679" s="484" t="s">
        <v>151</v>
      </c>
      <c r="B679" s="511" t="s">
        <v>755</v>
      </c>
      <c r="C679" s="367">
        <v>481013</v>
      </c>
      <c r="D679" s="258"/>
    </row>
    <row r="680" spans="1:4" x14ac:dyDescent="0.25">
      <c r="A680" s="477" t="s">
        <v>151</v>
      </c>
      <c r="B680" s="511" t="s">
        <v>755</v>
      </c>
      <c r="C680" s="367">
        <v>481014</v>
      </c>
      <c r="D680" s="258"/>
    </row>
    <row r="681" spans="1:4" x14ac:dyDescent="0.25">
      <c r="A681" s="484" t="s">
        <v>151</v>
      </c>
      <c r="B681" s="511" t="s">
        <v>755</v>
      </c>
      <c r="C681" s="367">
        <v>481019</v>
      </c>
      <c r="D681" s="258"/>
    </row>
    <row r="682" spans="1:4" x14ac:dyDescent="0.25">
      <c r="A682" s="477" t="s">
        <v>151</v>
      </c>
      <c r="B682" s="511" t="s">
        <v>755</v>
      </c>
      <c r="C682" s="367">
        <v>481022</v>
      </c>
      <c r="D682" s="258"/>
    </row>
    <row r="683" spans="1:4" ht="15.75" thickBot="1" x14ac:dyDescent="0.3">
      <c r="A683" s="484" t="s">
        <v>151</v>
      </c>
      <c r="B683" s="511" t="s">
        <v>755</v>
      </c>
      <c r="C683" s="535">
        <v>481029</v>
      </c>
      <c r="D683" s="258"/>
    </row>
    <row r="684" spans="1:4" ht="15.75" thickTop="1" x14ac:dyDescent="0.25">
      <c r="A684" s="488">
        <v>12.2</v>
      </c>
      <c r="B684" s="515" t="s">
        <v>751</v>
      </c>
      <c r="C684" s="537">
        <v>4803</v>
      </c>
      <c r="D684" s="258"/>
    </row>
    <row r="685" spans="1:4" x14ac:dyDescent="0.25">
      <c r="A685" s="476">
        <v>12.2</v>
      </c>
      <c r="B685" s="505" t="s">
        <v>753</v>
      </c>
      <c r="C685" s="533" t="s">
        <v>821</v>
      </c>
      <c r="D685" s="258"/>
    </row>
    <row r="686" spans="1:4" x14ac:dyDescent="0.25">
      <c r="A686" s="485">
        <v>12.2</v>
      </c>
      <c r="B686" s="512" t="s">
        <v>754</v>
      </c>
      <c r="C686" s="534" t="s">
        <v>821</v>
      </c>
      <c r="D686" s="258"/>
    </row>
    <row r="687" spans="1:4" ht="15.75" thickBot="1" x14ac:dyDescent="0.3">
      <c r="A687" s="486">
        <v>12.2</v>
      </c>
      <c r="B687" s="513" t="s">
        <v>755</v>
      </c>
      <c r="C687" s="535" t="s">
        <v>821</v>
      </c>
      <c r="D687" s="258"/>
    </row>
    <row r="688" spans="1:4" ht="15.75" thickTop="1" x14ac:dyDescent="0.25">
      <c r="A688" s="488">
        <v>12.3</v>
      </c>
      <c r="B688" s="515" t="s">
        <v>751</v>
      </c>
      <c r="C688" s="530">
        <v>480411</v>
      </c>
      <c r="D688" s="258"/>
    </row>
    <row r="689" spans="1:4" x14ac:dyDescent="0.25">
      <c r="A689" s="485">
        <v>12.3</v>
      </c>
      <c r="B689" s="512" t="s">
        <v>751</v>
      </c>
      <c r="C689" s="359">
        <v>480419</v>
      </c>
      <c r="D689" s="258"/>
    </row>
    <row r="690" spans="1:4" x14ac:dyDescent="0.25">
      <c r="A690" s="485">
        <v>12.3</v>
      </c>
      <c r="B690" s="512" t="s">
        <v>751</v>
      </c>
      <c r="C690" s="359">
        <v>480421</v>
      </c>
      <c r="D690" s="258"/>
    </row>
    <row r="691" spans="1:4" x14ac:dyDescent="0.25">
      <c r="A691" s="485">
        <v>12.3</v>
      </c>
      <c r="B691" s="512" t="s">
        <v>751</v>
      </c>
      <c r="C691" s="359">
        <v>480429</v>
      </c>
      <c r="D691" s="258"/>
    </row>
    <row r="692" spans="1:4" x14ac:dyDescent="0.25">
      <c r="A692" s="485">
        <v>12.3</v>
      </c>
      <c r="B692" s="512" t="s">
        <v>751</v>
      </c>
      <c r="C692" s="359">
        <v>480431</v>
      </c>
      <c r="D692" s="258"/>
    </row>
    <row r="693" spans="1:4" x14ac:dyDescent="0.25">
      <c r="A693" s="485">
        <v>12.3</v>
      </c>
      <c r="B693" s="512" t="s">
        <v>751</v>
      </c>
      <c r="C693" s="359">
        <v>480439</v>
      </c>
      <c r="D693" s="258"/>
    </row>
    <row r="694" spans="1:4" x14ac:dyDescent="0.25">
      <c r="A694" s="485">
        <v>12.3</v>
      </c>
      <c r="B694" s="512" t="s">
        <v>751</v>
      </c>
      <c r="C694" s="359">
        <v>480442</v>
      </c>
      <c r="D694" s="258"/>
    </row>
    <row r="695" spans="1:4" x14ac:dyDescent="0.25">
      <c r="A695" s="485">
        <v>12.3</v>
      </c>
      <c r="B695" s="512" t="s">
        <v>751</v>
      </c>
      <c r="C695" s="359">
        <v>480449</v>
      </c>
      <c r="D695" s="258"/>
    </row>
    <row r="696" spans="1:4" x14ac:dyDescent="0.25">
      <c r="A696" s="485">
        <v>12.3</v>
      </c>
      <c r="B696" s="512" t="s">
        <v>751</v>
      </c>
      <c r="C696" s="359">
        <v>480451</v>
      </c>
      <c r="D696" s="258"/>
    </row>
    <row r="697" spans="1:4" x14ac:dyDescent="0.25">
      <c r="A697" s="485">
        <v>12.3</v>
      </c>
      <c r="B697" s="512" t="s">
        <v>751</v>
      </c>
      <c r="C697" s="359">
        <v>480452</v>
      </c>
      <c r="D697" s="258"/>
    </row>
    <row r="698" spans="1:4" x14ac:dyDescent="0.25">
      <c r="A698" s="485">
        <v>12.3</v>
      </c>
      <c r="B698" s="512" t="s">
        <v>751</v>
      </c>
      <c r="C698" s="359">
        <v>480459</v>
      </c>
      <c r="D698" s="258"/>
    </row>
    <row r="699" spans="1:4" x14ac:dyDescent="0.25">
      <c r="A699" s="485">
        <v>12.3</v>
      </c>
      <c r="B699" s="512" t="s">
        <v>751</v>
      </c>
      <c r="C699" s="359">
        <v>480511</v>
      </c>
      <c r="D699" s="258"/>
    </row>
    <row r="700" spans="1:4" x14ac:dyDescent="0.25">
      <c r="A700" s="485">
        <v>12.3</v>
      </c>
      <c r="B700" s="512" t="s">
        <v>751</v>
      </c>
      <c r="C700" s="359">
        <v>480512</v>
      </c>
      <c r="D700" s="258"/>
    </row>
    <row r="701" spans="1:4" x14ac:dyDescent="0.25">
      <c r="A701" s="485">
        <v>12.3</v>
      </c>
      <c r="B701" s="512" t="s">
        <v>751</v>
      </c>
      <c r="C701" s="359">
        <v>480519</v>
      </c>
      <c r="D701" s="258"/>
    </row>
    <row r="702" spans="1:4" x14ac:dyDescent="0.25">
      <c r="A702" s="485">
        <v>12.3</v>
      </c>
      <c r="B702" s="512" t="s">
        <v>751</v>
      </c>
      <c r="C702" s="359">
        <v>480524</v>
      </c>
      <c r="D702" s="258"/>
    </row>
    <row r="703" spans="1:4" x14ac:dyDescent="0.25">
      <c r="A703" s="485">
        <v>12.3</v>
      </c>
      <c r="B703" s="512" t="s">
        <v>751</v>
      </c>
      <c r="C703" s="359">
        <v>480525</v>
      </c>
      <c r="D703" s="258"/>
    </row>
    <row r="704" spans="1:4" x14ac:dyDescent="0.25">
      <c r="A704" s="485">
        <v>12.3</v>
      </c>
      <c r="B704" s="512" t="s">
        <v>751</v>
      </c>
      <c r="C704" s="359">
        <v>480530</v>
      </c>
      <c r="D704" s="258"/>
    </row>
    <row r="705" spans="1:4" x14ac:dyDescent="0.25">
      <c r="A705" s="485">
        <v>12.3</v>
      </c>
      <c r="B705" s="512" t="s">
        <v>751</v>
      </c>
      <c r="C705" s="359">
        <v>480591</v>
      </c>
      <c r="D705" s="258"/>
    </row>
    <row r="706" spans="1:4" x14ac:dyDescent="0.25">
      <c r="A706" s="485">
        <v>12.3</v>
      </c>
      <c r="B706" s="512" t="s">
        <v>751</v>
      </c>
      <c r="C706" s="359">
        <v>480592</v>
      </c>
      <c r="D706" s="258"/>
    </row>
    <row r="707" spans="1:4" x14ac:dyDescent="0.25">
      <c r="A707" s="485">
        <v>12.3</v>
      </c>
      <c r="B707" s="512" t="s">
        <v>751</v>
      </c>
      <c r="C707" s="359">
        <v>480593</v>
      </c>
      <c r="D707" s="258"/>
    </row>
    <row r="708" spans="1:4" x14ac:dyDescent="0.25">
      <c r="A708" s="485">
        <v>12.3</v>
      </c>
      <c r="B708" s="512" t="s">
        <v>751</v>
      </c>
      <c r="C708" s="359">
        <v>480610</v>
      </c>
      <c r="D708" s="258"/>
    </row>
    <row r="709" spans="1:4" x14ac:dyDescent="0.25">
      <c r="A709" s="485">
        <v>12.3</v>
      </c>
      <c r="B709" s="512" t="s">
        <v>751</v>
      </c>
      <c r="C709" s="359">
        <v>480620</v>
      </c>
      <c r="D709" s="258"/>
    </row>
    <row r="710" spans="1:4" x14ac:dyDescent="0.25">
      <c r="A710" s="485">
        <v>12.3</v>
      </c>
      <c r="B710" s="512" t="s">
        <v>751</v>
      </c>
      <c r="C710" s="359">
        <v>480640</v>
      </c>
      <c r="D710" s="258"/>
    </row>
    <row r="711" spans="1:4" x14ac:dyDescent="0.25">
      <c r="A711" s="485">
        <v>12.3</v>
      </c>
      <c r="B711" s="512" t="s">
        <v>751</v>
      </c>
      <c r="C711" s="359">
        <v>4808</v>
      </c>
      <c r="D711" s="258"/>
    </row>
    <row r="712" spans="1:4" x14ac:dyDescent="0.25">
      <c r="A712" s="485">
        <v>12.3</v>
      </c>
      <c r="B712" s="512" t="s">
        <v>751</v>
      </c>
      <c r="C712" s="359">
        <v>481031</v>
      </c>
      <c r="D712" s="258"/>
    </row>
    <row r="713" spans="1:4" x14ac:dyDescent="0.25">
      <c r="A713" s="485">
        <v>12.3</v>
      </c>
      <c r="B713" s="512" t="s">
        <v>751</v>
      </c>
      <c r="C713" s="359">
        <v>481032</v>
      </c>
      <c r="D713" s="258"/>
    </row>
    <row r="714" spans="1:4" x14ac:dyDescent="0.25">
      <c r="A714" s="485">
        <v>12.3</v>
      </c>
      <c r="B714" s="512" t="s">
        <v>751</v>
      </c>
      <c r="C714" s="359">
        <v>481039</v>
      </c>
      <c r="D714" s="258"/>
    </row>
    <row r="715" spans="1:4" x14ac:dyDescent="0.25">
      <c r="A715" s="485">
        <v>12.3</v>
      </c>
      <c r="B715" s="512" t="s">
        <v>751</v>
      </c>
      <c r="C715" s="359">
        <v>481092</v>
      </c>
      <c r="D715" s="258"/>
    </row>
    <row r="716" spans="1:4" x14ac:dyDescent="0.25">
      <c r="A716" s="485">
        <v>12.3</v>
      </c>
      <c r="B716" s="512" t="s">
        <v>751</v>
      </c>
      <c r="C716" s="359">
        <v>481099</v>
      </c>
      <c r="D716" s="258"/>
    </row>
    <row r="717" spans="1:4" x14ac:dyDescent="0.25">
      <c r="A717" s="485">
        <v>12.3</v>
      </c>
      <c r="B717" s="512" t="s">
        <v>751</v>
      </c>
      <c r="C717" s="359">
        <v>481151</v>
      </c>
      <c r="D717" s="258"/>
    </row>
    <row r="718" spans="1:4" x14ac:dyDescent="0.25">
      <c r="A718" s="485">
        <v>12.3</v>
      </c>
      <c r="B718" s="512" t="s">
        <v>751</v>
      </c>
      <c r="C718" s="534">
        <v>481159</v>
      </c>
      <c r="D718" s="258"/>
    </row>
    <row r="719" spans="1:4" x14ac:dyDescent="0.25">
      <c r="A719" s="476">
        <v>12.3</v>
      </c>
      <c r="B719" s="505" t="s">
        <v>753</v>
      </c>
      <c r="C719" s="533">
        <v>480411</v>
      </c>
      <c r="D719" s="258"/>
    </row>
    <row r="720" spans="1:4" x14ac:dyDescent="0.25">
      <c r="A720" s="485">
        <v>12.3</v>
      </c>
      <c r="B720" s="512" t="s">
        <v>753</v>
      </c>
      <c r="C720" s="527">
        <v>480419</v>
      </c>
      <c r="D720" s="258"/>
    </row>
    <row r="721" spans="1:4" x14ac:dyDescent="0.25">
      <c r="A721" s="485">
        <v>12.3</v>
      </c>
      <c r="B721" s="512" t="s">
        <v>753</v>
      </c>
      <c r="C721" s="527">
        <v>480421</v>
      </c>
      <c r="D721" s="258"/>
    </row>
    <row r="722" spans="1:4" x14ac:dyDescent="0.25">
      <c r="A722" s="485">
        <v>12.3</v>
      </c>
      <c r="B722" s="512" t="s">
        <v>753</v>
      </c>
      <c r="C722" s="527">
        <v>480429</v>
      </c>
      <c r="D722" s="258"/>
    </row>
    <row r="723" spans="1:4" x14ac:dyDescent="0.25">
      <c r="A723" s="485">
        <v>12.3</v>
      </c>
      <c r="B723" s="512" t="s">
        <v>753</v>
      </c>
      <c r="C723" s="527">
        <v>480431</v>
      </c>
      <c r="D723" s="258"/>
    </row>
    <row r="724" spans="1:4" x14ac:dyDescent="0.25">
      <c r="A724" s="485">
        <v>12.3</v>
      </c>
      <c r="B724" s="512" t="s">
        <v>753</v>
      </c>
      <c r="C724" s="527">
        <v>480439</v>
      </c>
      <c r="D724" s="258"/>
    </row>
    <row r="725" spans="1:4" x14ac:dyDescent="0.25">
      <c r="A725" s="485">
        <v>12.3</v>
      </c>
      <c r="B725" s="512" t="s">
        <v>753</v>
      </c>
      <c r="C725" s="527">
        <v>480442</v>
      </c>
      <c r="D725" s="258"/>
    </row>
    <row r="726" spans="1:4" x14ac:dyDescent="0.25">
      <c r="A726" s="485">
        <v>12.3</v>
      </c>
      <c r="B726" s="512" t="s">
        <v>753</v>
      </c>
      <c r="C726" s="527">
        <v>480449</v>
      </c>
      <c r="D726" s="258"/>
    </row>
    <row r="727" spans="1:4" x14ac:dyDescent="0.25">
      <c r="A727" s="485">
        <v>12.3</v>
      </c>
      <c r="B727" s="512" t="s">
        <v>753</v>
      </c>
      <c r="C727" s="527">
        <v>480451</v>
      </c>
      <c r="D727" s="258"/>
    </row>
    <row r="728" spans="1:4" x14ac:dyDescent="0.25">
      <c r="A728" s="485">
        <v>12.3</v>
      </c>
      <c r="B728" s="512" t="s">
        <v>753</v>
      </c>
      <c r="C728" s="527">
        <v>480452</v>
      </c>
      <c r="D728" s="258"/>
    </row>
    <row r="729" spans="1:4" x14ac:dyDescent="0.25">
      <c r="A729" s="485">
        <v>12.3</v>
      </c>
      <c r="B729" s="512" t="s">
        <v>753</v>
      </c>
      <c r="C729" s="527">
        <v>480459</v>
      </c>
      <c r="D729" s="258"/>
    </row>
    <row r="730" spans="1:4" x14ac:dyDescent="0.25">
      <c r="A730" s="485">
        <v>12.3</v>
      </c>
      <c r="B730" s="512" t="s">
        <v>753</v>
      </c>
      <c r="C730" s="527">
        <v>480511</v>
      </c>
      <c r="D730" s="258"/>
    </row>
    <row r="731" spans="1:4" x14ac:dyDescent="0.25">
      <c r="A731" s="485">
        <v>12.3</v>
      </c>
      <c r="B731" s="512" t="s">
        <v>753</v>
      </c>
      <c r="C731" s="527">
        <v>480512</v>
      </c>
      <c r="D731" s="258"/>
    </row>
    <row r="732" spans="1:4" x14ac:dyDescent="0.25">
      <c r="A732" s="485">
        <v>12.3</v>
      </c>
      <c r="B732" s="512" t="s">
        <v>753</v>
      </c>
      <c r="C732" s="527">
        <v>480519</v>
      </c>
      <c r="D732" s="258"/>
    </row>
    <row r="733" spans="1:4" x14ac:dyDescent="0.25">
      <c r="A733" s="485">
        <v>12.3</v>
      </c>
      <c r="B733" s="512" t="s">
        <v>753</v>
      </c>
      <c r="C733" s="527">
        <v>480524</v>
      </c>
      <c r="D733" s="258"/>
    </row>
    <row r="734" spans="1:4" x14ac:dyDescent="0.25">
      <c r="A734" s="485">
        <v>12.3</v>
      </c>
      <c r="B734" s="512" t="s">
        <v>753</v>
      </c>
      <c r="C734" s="527">
        <v>480525</v>
      </c>
      <c r="D734" s="258"/>
    </row>
    <row r="735" spans="1:4" x14ac:dyDescent="0.25">
      <c r="A735" s="485">
        <v>12.3</v>
      </c>
      <c r="B735" s="512" t="s">
        <v>753</v>
      </c>
      <c r="C735" s="527">
        <v>480530</v>
      </c>
      <c r="D735" s="258"/>
    </row>
    <row r="736" spans="1:4" x14ac:dyDescent="0.25">
      <c r="A736" s="485">
        <v>12.3</v>
      </c>
      <c r="B736" s="512" t="s">
        <v>753</v>
      </c>
      <c r="C736" s="527">
        <v>480591</v>
      </c>
      <c r="D736" s="258"/>
    </row>
    <row r="737" spans="1:4" x14ac:dyDescent="0.25">
      <c r="A737" s="485">
        <v>12.3</v>
      </c>
      <c r="B737" s="512" t="s">
        <v>753</v>
      </c>
      <c r="C737" s="527">
        <v>480592</v>
      </c>
      <c r="D737" s="258"/>
    </row>
    <row r="738" spans="1:4" x14ac:dyDescent="0.25">
      <c r="A738" s="485">
        <v>12.3</v>
      </c>
      <c r="B738" s="512" t="s">
        <v>753</v>
      </c>
      <c r="C738" s="527">
        <v>480593</v>
      </c>
      <c r="D738" s="258"/>
    </row>
    <row r="739" spans="1:4" x14ac:dyDescent="0.25">
      <c r="A739" s="485">
        <v>12.3</v>
      </c>
      <c r="B739" s="512" t="s">
        <v>753</v>
      </c>
      <c r="C739" s="527">
        <v>480610</v>
      </c>
      <c r="D739" s="258"/>
    </row>
    <row r="740" spans="1:4" x14ac:dyDescent="0.25">
      <c r="A740" s="485">
        <v>12.3</v>
      </c>
      <c r="B740" s="512" t="s">
        <v>753</v>
      </c>
      <c r="C740" s="527">
        <v>480620</v>
      </c>
      <c r="D740" s="258"/>
    </row>
    <row r="741" spans="1:4" x14ac:dyDescent="0.25">
      <c r="A741" s="485">
        <v>12.3</v>
      </c>
      <c r="B741" s="512" t="s">
        <v>753</v>
      </c>
      <c r="C741" s="527">
        <v>480640</v>
      </c>
      <c r="D741" s="258"/>
    </row>
    <row r="742" spans="1:4" x14ac:dyDescent="0.25">
      <c r="A742" s="485">
        <v>12.3</v>
      </c>
      <c r="B742" s="512" t="s">
        <v>753</v>
      </c>
      <c r="C742" s="527">
        <v>4808</v>
      </c>
      <c r="D742" s="258"/>
    </row>
    <row r="743" spans="1:4" x14ac:dyDescent="0.25">
      <c r="A743" s="485">
        <v>12.3</v>
      </c>
      <c r="B743" s="512" t="s">
        <v>753</v>
      </c>
      <c r="C743" s="527">
        <v>481031</v>
      </c>
      <c r="D743" s="258"/>
    </row>
    <row r="744" spans="1:4" x14ac:dyDescent="0.25">
      <c r="A744" s="485">
        <v>12.3</v>
      </c>
      <c r="B744" s="512" t="s">
        <v>753</v>
      </c>
      <c r="C744" s="527">
        <v>481032</v>
      </c>
      <c r="D744" s="258"/>
    </row>
    <row r="745" spans="1:4" x14ac:dyDescent="0.25">
      <c r="A745" s="485">
        <v>12.3</v>
      </c>
      <c r="B745" s="512" t="s">
        <v>753</v>
      </c>
      <c r="C745" s="527">
        <v>481039</v>
      </c>
      <c r="D745" s="258"/>
    </row>
    <row r="746" spans="1:4" x14ac:dyDescent="0.25">
      <c r="A746" s="485">
        <v>12.3</v>
      </c>
      <c r="B746" s="512" t="s">
        <v>753</v>
      </c>
      <c r="C746" s="527">
        <v>481092</v>
      </c>
      <c r="D746" s="258"/>
    </row>
    <row r="747" spans="1:4" x14ac:dyDescent="0.25">
      <c r="A747" s="485">
        <v>12.3</v>
      </c>
      <c r="B747" s="512" t="s">
        <v>753</v>
      </c>
      <c r="C747" s="527">
        <v>481099</v>
      </c>
      <c r="D747" s="258"/>
    </row>
    <row r="748" spans="1:4" x14ac:dyDescent="0.25">
      <c r="A748" s="485">
        <v>12.3</v>
      </c>
      <c r="B748" s="512" t="s">
        <v>753</v>
      </c>
      <c r="C748" s="527">
        <v>481151</v>
      </c>
      <c r="D748" s="258"/>
    </row>
    <row r="749" spans="1:4" x14ac:dyDescent="0.25">
      <c r="A749" s="485">
        <v>12.3</v>
      </c>
      <c r="B749" s="512" t="s">
        <v>753</v>
      </c>
      <c r="C749" s="527">
        <v>481159</v>
      </c>
      <c r="D749" s="258"/>
    </row>
    <row r="750" spans="1:4" x14ac:dyDescent="0.25">
      <c r="A750" s="485">
        <v>12.3</v>
      </c>
      <c r="B750" s="512" t="s">
        <v>754</v>
      </c>
      <c r="C750" s="527">
        <v>480411</v>
      </c>
      <c r="D750" s="258"/>
    </row>
    <row r="751" spans="1:4" x14ac:dyDescent="0.25">
      <c r="A751" s="485">
        <v>12.3</v>
      </c>
      <c r="B751" s="512" t="s">
        <v>754</v>
      </c>
      <c r="C751" s="527">
        <v>480419</v>
      </c>
      <c r="D751" s="258"/>
    </row>
    <row r="752" spans="1:4" x14ac:dyDescent="0.25">
      <c r="A752" s="485">
        <v>12.3</v>
      </c>
      <c r="B752" s="512" t="s">
        <v>754</v>
      </c>
      <c r="C752" s="527">
        <v>480421</v>
      </c>
      <c r="D752" s="258"/>
    </row>
    <row r="753" spans="1:4" x14ac:dyDescent="0.25">
      <c r="A753" s="485">
        <v>12.3</v>
      </c>
      <c r="B753" s="512" t="s">
        <v>754</v>
      </c>
      <c r="C753" s="527">
        <v>480429</v>
      </c>
      <c r="D753" s="258"/>
    </row>
    <row r="754" spans="1:4" x14ac:dyDescent="0.25">
      <c r="A754" s="485">
        <v>12.3</v>
      </c>
      <c r="B754" s="512" t="s">
        <v>754</v>
      </c>
      <c r="C754" s="527">
        <v>480431</v>
      </c>
      <c r="D754" s="258"/>
    </row>
    <row r="755" spans="1:4" x14ac:dyDescent="0.25">
      <c r="A755" s="485">
        <v>12.3</v>
      </c>
      <c r="B755" s="512" t="s">
        <v>754</v>
      </c>
      <c r="C755" s="527">
        <v>480439</v>
      </c>
      <c r="D755" s="258"/>
    </row>
    <row r="756" spans="1:4" x14ac:dyDescent="0.25">
      <c r="A756" s="485">
        <v>12.3</v>
      </c>
      <c r="B756" s="512" t="s">
        <v>754</v>
      </c>
      <c r="C756" s="527">
        <v>480442</v>
      </c>
      <c r="D756" s="258"/>
    </row>
    <row r="757" spans="1:4" x14ac:dyDescent="0.25">
      <c r="A757" s="485">
        <v>12.3</v>
      </c>
      <c r="B757" s="512" t="s">
        <v>754</v>
      </c>
      <c r="C757" s="527">
        <v>480449</v>
      </c>
      <c r="D757" s="258"/>
    </row>
    <row r="758" spans="1:4" x14ac:dyDescent="0.25">
      <c r="A758" s="485">
        <v>12.3</v>
      </c>
      <c r="B758" s="512" t="s">
        <v>754</v>
      </c>
      <c r="C758" s="527">
        <v>480451</v>
      </c>
      <c r="D758" s="258"/>
    </row>
    <row r="759" spans="1:4" x14ac:dyDescent="0.25">
      <c r="A759" s="485">
        <v>12.3</v>
      </c>
      <c r="B759" s="512" t="s">
        <v>754</v>
      </c>
      <c r="C759" s="527">
        <v>480452</v>
      </c>
      <c r="D759" s="258"/>
    </row>
    <row r="760" spans="1:4" x14ac:dyDescent="0.25">
      <c r="A760" s="485">
        <v>12.3</v>
      </c>
      <c r="B760" s="512" t="s">
        <v>754</v>
      </c>
      <c r="C760" s="527">
        <v>480459</v>
      </c>
      <c r="D760" s="258"/>
    </row>
    <row r="761" spans="1:4" x14ac:dyDescent="0.25">
      <c r="A761" s="485">
        <v>12.3</v>
      </c>
      <c r="B761" s="512" t="s">
        <v>754</v>
      </c>
      <c r="C761" s="527">
        <v>480511</v>
      </c>
      <c r="D761" s="258"/>
    </row>
    <row r="762" spans="1:4" x14ac:dyDescent="0.25">
      <c r="A762" s="485">
        <v>12.3</v>
      </c>
      <c r="B762" s="512" t="s">
        <v>754</v>
      </c>
      <c r="C762" s="527">
        <v>480512</v>
      </c>
      <c r="D762" s="258"/>
    </row>
    <row r="763" spans="1:4" x14ac:dyDescent="0.25">
      <c r="A763" s="485">
        <v>12.3</v>
      </c>
      <c r="B763" s="512" t="s">
        <v>754</v>
      </c>
      <c r="C763" s="527">
        <v>480519</v>
      </c>
      <c r="D763" s="258"/>
    </row>
    <row r="764" spans="1:4" x14ac:dyDescent="0.25">
      <c r="A764" s="485">
        <v>12.3</v>
      </c>
      <c r="B764" s="512" t="s">
        <v>754</v>
      </c>
      <c r="C764" s="527">
        <v>480524</v>
      </c>
      <c r="D764" s="258"/>
    </row>
    <row r="765" spans="1:4" x14ac:dyDescent="0.25">
      <c r="A765" s="485">
        <v>12.3</v>
      </c>
      <c r="B765" s="512" t="s">
        <v>754</v>
      </c>
      <c r="C765" s="527">
        <v>480525</v>
      </c>
      <c r="D765" s="258"/>
    </row>
    <row r="766" spans="1:4" x14ac:dyDescent="0.25">
      <c r="A766" s="485">
        <v>12.3</v>
      </c>
      <c r="B766" s="512" t="s">
        <v>754</v>
      </c>
      <c r="C766" s="527">
        <v>480530</v>
      </c>
      <c r="D766" s="258"/>
    </row>
    <row r="767" spans="1:4" x14ac:dyDescent="0.25">
      <c r="A767" s="485">
        <v>12.3</v>
      </c>
      <c r="B767" s="512" t="s">
        <v>754</v>
      </c>
      <c r="C767" s="527">
        <v>480591</v>
      </c>
      <c r="D767" s="258"/>
    </row>
    <row r="768" spans="1:4" x14ac:dyDescent="0.25">
      <c r="A768" s="485">
        <v>12.3</v>
      </c>
      <c r="B768" s="512" t="s">
        <v>754</v>
      </c>
      <c r="C768" s="527">
        <v>480592</v>
      </c>
      <c r="D768" s="258"/>
    </row>
    <row r="769" spans="1:4" x14ac:dyDescent="0.25">
      <c r="A769" s="485">
        <v>12.3</v>
      </c>
      <c r="B769" s="512" t="s">
        <v>754</v>
      </c>
      <c r="C769" s="527">
        <v>480593</v>
      </c>
      <c r="D769" s="258"/>
    </row>
    <row r="770" spans="1:4" x14ac:dyDescent="0.25">
      <c r="A770" s="485">
        <v>12.3</v>
      </c>
      <c r="B770" s="512" t="s">
        <v>754</v>
      </c>
      <c r="C770" s="527">
        <v>480610</v>
      </c>
      <c r="D770" s="258"/>
    </row>
    <row r="771" spans="1:4" x14ac:dyDescent="0.25">
      <c r="A771" s="485">
        <v>12.3</v>
      </c>
      <c r="B771" s="512" t="s">
        <v>754</v>
      </c>
      <c r="C771" s="527">
        <v>480620</v>
      </c>
      <c r="D771" s="258"/>
    </row>
    <row r="772" spans="1:4" x14ac:dyDescent="0.25">
      <c r="A772" s="485">
        <v>12.3</v>
      </c>
      <c r="B772" s="512" t="s">
        <v>754</v>
      </c>
      <c r="C772" s="527">
        <v>480640</v>
      </c>
      <c r="D772" s="258"/>
    </row>
    <row r="773" spans="1:4" x14ac:dyDescent="0.25">
      <c r="A773" s="485">
        <v>12.3</v>
      </c>
      <c r="B773" s="512" t="s">
        <v>754</v>
      </c>
      <c r="C773" s="527">
        <v>4808</v>
      </c>
      <c r="D773" s="258"/>
    </row>
    <row r="774" spans="1:4" x14ac:dyDescent="0.25">
      <c r="A774" s="357">
        <v>12.3</v>
      </c>
      <c r="B774" s="358" t="s">
        <v>754</v>
      </c>
      <c r="C774" s="527">
        <v>481031</v>
      </c>
      <c r="D774" s="258"/>
    </row>
    <row r="775" spans="1:4" x14ac:dyDescent="0.25">
      <c r="A775" s="357">
        <v>12.3</v>
      </c>
      <c r="B775" s="358" t="s">
        <v>754</v>
      </c>
      <c r="C775" s="527">
        <v>481032</v>
      </c>
      <c r="D775" s="258"/>
    </row>
    <row r="776" spans="1:4" x14ac:dyDescent="0.25">
      <c r="A776" s="357">
        <v>12.3</v>
      </c>
      <c r="B776" s="358" t="s">
        <v>754</v>
      </c>
      <c r="C776" s="527">
        <v>481039</v>
      </c>
      <c r="D776" s="258"/>
    </row>
    <row r="777" spans="1:4" x14ac:dyDescent="0.25">
      <c r="A777" s="357">
        <v>12.3</v>
      </c>
      <c r="B777" s="358" t="s">
        <v>754</v>
      </c>
      <c r="C777" s="527">
        <v>481092</v>
      </c>
      <c r="D777" s="258"/>
    </row>
    <row r="778" spans="1:4" x14ac:dyDescent="0.25">
      <c r="A778" s="357">
        <v>12.3</v>
      </c>
      <c r="B778" s="358" t="s">
        <v>754</v>
      </c>
      <c r="C778" s="527">
        <v>481099</v>
      </c>
      <c r="D778" s="258"/>
    </row>
    <row r="779" spans="1:4" x14ac:dyDescent="0.25">
      <c r="A779" s="357">
        <v>12.3</v>
      </c>
      <c r="B779" s="358" t="s">
        <v>754</v>
      </c>
      <c r="C779" s="527">
        <v>481151</v>
      </c>
      <c r="D779" s="258"/>
    </row>
    <row r="780" spans="1:4" x14ac:dyDescent="0.25">
      <c r="A780" s="357">
        <v>12.3</v>
      </c>
      <c r="B780" s="358" t="s">
        <v>754</v>
      </c>
      <c r="C780" s="527">
        <v>481159</v>
      </c>
      <c r="D780" s="258"/>
    </row>
    <row r="781" spans="1:4" x14ac:dyDescent="0.25">
      <c r="A781" s="357">
        <v>12.3</v>
      </c>
      <c r="B781" s="358" t="s">
        <v>755</v>
      </c>
      <c r="C781" s="527">
        <v>480411</v>
      </c>
      <c r="D781" s="258"/>
    </row>
    <row r="782" spans="1:4" x14ac:dyDescent="0.25">
      <c r="A782" s="357">
        <v>12.3</v>
      </c>
      <c r="B782" s="358" t="s">
        <v>755</v>
      </c>
      <c r="C782" s="527">
        <v>480419</v>
      </c>
      <c r="D782" s="258"/>
    </row>
    <row r="783" spans="1:4" x14ac:dyDescent="0.25">
      <c r="A783" s="357">
        <v>12.3</v>
      </c>
      <c r="B783" s="358" t="s">
        <v>755</v>
      </c>
      <c r="C783" s="527">
        <v>480421</v>
      </c>
      <c r="D783" s="258"/>
    </row>
    <row r="784" spans="1:4" x14ac:dyDescent="0.25">
      <c r="A784" s="357">
        <v>12.3</v>
      </c>
      <c r="B784" s="358" t="s">
        <v>755</v>
      </c>
      <c r="C784" s="527">
        <v>480429</v>
      </c>
      <c r="D784" s="258"/>
    </row>
    <row r="785" spans="1:4" x14ac:dyDescent="0.25">
      <c r="A785" s="485">
        <v>12.3</v>
      </c>
      <c r="B785" s="512" t="s">
        <v>755</v>
      </c>
      <c r="C785" s="527">
        <v>480431</v>
      </c>
      <c r="D785" s="258"/>
    </row>
    <row r="786" spans="1:4" x14ac:dyDescent="0.25">
      <c r="A786" s="485">
        <v>12.3</v>
      </c>
      <c r="B786" s="512" t="s">
        <v>755</v>
      </c>
      <c r="C786" s="527">
        <v>480439</v>
      </c>
      <c r="D786" s="258"/>
    </row>
    <row r="787" spans="1:4" x14ac:dyDescent="0.25">
      <c r="A787" s="485">
        <v>12.3</v>
      </c>
      <c r="B787" s="512" t="s">
        <v>755</v>
      </c>
      <c r="C787" s="527">
        <v>480442</v>
      </c>
      <c r="D787" s="258"/>
    </row>
    <row r="788" spans="1:4" x14ac:dyDescent="0.25">
      <c r="A788" s="485">
        <v>12.3</v>
      </c>
      <c r="B788" s="512" t="s">
        <v>755</v>
      </c>
      <c r="C788" s="527">
        <v>480449</v>
      </c>
      <c r="D788" s="258"/>
    </row>
    <row r="789" spans="1:4" x14ac:dyDescent="0.25">
      <c r="A789" s="485">
        <v>12.3</v>
      </c>
      <c r="B789" s="512" t="s">
        <v>755</v>
      </c>
      <c r="C789" s="527">
        <v>480451</v>
      </c>
      <c r="D789" s="258"/>
    </row>
    <row r="790" spans="1:4" x14ac:dyDescent="0.25">
      <c r="A790" s="485">
        <v>12.3</v>
      </c>
      <c r="B790" s="512" t="s">
        <v>755</v>
      </c>
      <c r="C790" s="527">
        <v>480452</v>
      </c>
      <c r="D790" s="258"/>
    </row>
    <row r="791" spans="1:4" x14ac:dyDescent="0.25">
      <c r="A791" s="485">
        <v>12.3</v>
      </c>
      <c r="B791" s="512" t="s">
        <v>755</v>
      </c>
      <c r="C791" s="527">
        <v>480459</v>
      </c>
      <c r="D791" s="258"/>
    </row>
    <row r="792" spans="1:4" x14ac:dyDescent="0.25">
      <c r="A792" s="485">
        <v>12.3</v>
      </c>
      <c r="B792" s="512" t="s">
        <v>755</v>
      </c>
      <c r="C792" s="527">
        <v>480511</v>
      </c>
      <c r="D792" s="258"/>
    </row>
    <row r="793" spans="1:4" x14ac:dyDescent="0.25">
      <c r="A793" s="485">
        <v>12.3</v>
      </c>
      <c r="B793" s="512" t="s">
        <v>755</v>
      </c>
      <c r="C793" s="527">
        <v>480512</v>
      </c>
      <c r="D793" s="258"/>
    </row>
    <row r="794" spans="1:4" x14ac:dyDescent="0.25">
      <c r="A794" s="485">
        <v>12.3</v>
      </c>
      <c r="B794" s="512" t="s">
        <v>755</v>
      </c>
      <c r="C794" s="527">
        <v>480519</v>
      </c>
      <c r="D794" s="258"/>
    </row>
    <row r="795" spans="1:4" x14ac:dyDescent="0.25">
      <c r="A795" s="485">
        <v>12.3</v>
      </c>
      <c r="B795" s="512" t="s">
        <v>755</v>
      </c>
      <c r="C795" s="527">
        <v>480524</v>
      </c>
      <c r="D795" s="258"/>
    </row>
    <row r="796" spans="1:4" x14ac:dyDescent="0.25">
      <c r="A796" s="485">
        <v>12.3</v>
      </c>
      <c r="B796" s="512" t="s">
        <v>755</v>
      </c>
      <c r="C796" s="527">
        <v>480525</v>
      </c>
      <c r="D796" s="258"/>
    </row>
    <row r="797" spans="1:4" x14ac:dyDescent="0.25">
      <c r="A797" s="485">
        <v>12.3</v>
      </c>
      <c r="B797" s="512" t="s">
        <v>755</v>
      </c>
      <c r="C797" s="527">
        <v>480530</v>
      </c>
      <c r="D797" s="258"/>
    </row>
    <row r="798" spans="1:4" x14ac:dyDescent="0.25">
      <c r="A798" s="485">
        <v>12.3</v>
      </c>
      <c r="B798" s="512" t="s">
        <v>755</v>
      </c>
      <c r="C798" s="527">
        <v>480591</v>
      </c>
      <c r="D798" s="258"/>
    </row>
    <row r="799" spans="1:4" x14ac:dyDescent="0.25">
      <c r="A799" s="485">
        <v>12.3</v>
      </c>
      <c r="B799" s="512" t="s">
        <v>755</v>
      </c>
      <c r="C799" s="527">
        <v>480592</v>
      </c>
      <c r="D799" s="258"/>
    </row>
    <row r="800" spans="1:4" x14ac:dyDescent="0.25">
      <c r="A800" s="485">
        <v>12.3</v>
      </c>
      <c r="B800" s="512" t="s">
        <v>755</v>
      </c>
      <c r="C800" s="527">
        <v>480593</v>
      </c>
      <c r="D800" s="258"/>
    </row>
    <row r="801" spans="1:4" x14ac:dyDescent="0.25">
      <c r="A801" s="485">
        <v>12.3</v>
      </c>
      <c r="B801" s="512" t="s">
        <v>755</v>
      </c>
      <c r="C801" s="527">
        <v>480610</v>
      </c>
      <c r="D801" s="258"/>
    </row>
    <row r="802" spans="1:4" x14ac:dyDescent="0.25">
      <c r="A802" s="485">
        <v>12.3</v>
      </c>
      <c r="B802" s="512" t="s">
        <v>755</v>
      </c>
      <c r="C802" s="527">
        <v>480620</v>
      </c>
      <c r="D802" s="258"/>
    </row>
    <row r="803" spans="1:4" x14ac:dyDescent="0.25">
      <c r="A803" s="485">
        <v>12.3</v>
      </c>
      <c r="B803" s="512" t="s">
        <v>755</v>
      </c>
      <c r="C803" s="527">
        <v>480640</v>
      </c>
      <c r="D803" s="258"/>
    </row>
    <row r="804" spans="1:4" x14ac:dyDescent="0.25">
      <c r="A804" s="485">
        <v>12.3</v>
      </c>
      <c r="B804" s="512" t="s">
        <v>755</v>
      </c>
      <c r="C804" s="527">
        <v>4808</v>
      </c>
      <c r="D804" s="258"/>
    </row>
    <row r="805" spans="1:4" x14ac:dyDescent="0.25">
      <c r="A805" s="485">
        <v>12.3</v>
      </c>
      <c r="B805" s="512" t="s">
        <v>755</v>
      </c>
      <c r="C805" s="527">
        <v>481031</v>
      </c>
      <c r="D805" s="258"/>
    </row>
    <row r="806" spans="1:4" x14ac:dyDescent="0.25">
      <c r="A806" s="485">
        <v>12.3</v>
      </c>
      <c r="B806" s="512" t="s">
        <v>755</v>
      </c>
      <c r="C806" s="527">
        <v>481032</v>
      </c>
      <c r="D806" s="258"/>
    </row>
    <row r="807" spans="1:4" x14ac:dyDescent="0.25">
      <c r="A807" s="485">
        <v>12.3</v>
      </c>
      <c r="B807" s="512" t="s">
        <v>755</v>
      </c>
      <c r="C807" s="527">
        <v>481039</v>
      </c>
      <c r="D807" s="258"/>
    </row>
    <row r="808" spans="1:4" x14ac:dyDescent="0.25">
      <c r="A808" s="485">
        <v>12.3</v>
      </c>
      <c r="B808" s="512" t="s">
        <v>755</v>
      </c>
      <c r="C808" s="527">
        <v>481092</v>
      </c>
      <c r="D808" s="258"/>
    </row>
    <row r="809" spans="1:4" x14ac:dyDescent="0.25">
      <c r="A809" s="485">
        <v>12.3</v>
      </c>
      <c r="B809" s="512" t="s">
        <v>755</v>
      </c>
      <c r="C809" s="527">
        <v>481099</v>
      </c>
      <c r="D809" s="258"/>
    </row>
    <row r="810" spans="1:4" x14ac:dyDescent="0.25">
      <c r="A810" s="485">
        <v>12.3</v>
      </c>
      <c r="B810" s="512" t="s">
        <v>755</v>
      </c>
      <c r="C810" s="527">
        <v>481151</v>
      </c>
      <c r="D810" s="258"/>
    </row>
    <row r="811" spans="1:4" ht="15.75" thickBot="1" x14ac:dyDescent="0.3">
      <c r="A811" s="485">
        <v>12.3</v>
      </c>
      <c r="B811" s="512" t="s">
        <v>755</v>
      </c>
      <c r="C811" s="542">
        <v>481159</v>
      </c>
      <c r="D811" s="258"/>
    </row>
    <row r="812" spans="1:4" ht="15.75" thickTop="1" x14ac:dyDescent="0.25">
      <c r="A812" s="488" t="s">
        <v>155</v>
      </c>
      <c r="B812" s="515" t="s">
        <v>751</v>
      </c>
      <c r="C812" s="530">
        <v>480411</v>
      </c>
      <c r="D812" s="258"/>
    </row>
    <row r="813" spans="1:4" x14ac:dyDescent="0.25">
      <c r="A813" s="485" t="s">
        <v>155</v>
      </c>
      <c r="B813" s="512" t="s">
        <v>751</v>
      </c>
      <c r="C813" s="359">
        <v>480419</v>
      </c>
      <c r="D813" s="258"/>
    </row>
    <row r="814" spans="1:4" x14ac:dyDescent="0.25">
      <c r="A814" s="485" t="s">
        <v>155</v>
      </c>
      <c r="B814" s="512" t="s">
        <v>751</v>
      </c>
      <c r="C814" s="359">
        <v>480511</v>
      </c>
      <c r="D814" s="258"/>
    </row>
    <row r="815" spans="1:4" x14ac:dyDescent="0.25">
      <c r="A815" s="485" t="s">
        <v>155</v>
      </c>
      <c r="B815" s="512" t="s">
        <v>751</v>
      </c>
      <c r="C815" s="359">
        <v>480512</v>
      </c>
      <c r="D815" s="258"/>
    </row>
    <row r="816" spans="1:4" x14ac:dyDescent="0.25">
      <c r="A816" s="485" t="s">
        <v>155</v>
      </c>
      <c r="B816" s="512" t="s">
        <v>751</v>
      </c>
      <c r="C816" s="359">
        <v>480519</v>
      </c>
      <c r="D816" s="258"/>
    </row>
    <row r="817" spans="1:4" x14ac:dyDescent="0.25">
      <c r="A817" s="485" t="s">
        <v>155</v>
      </c>
      <c r="B817" s="512" t="s">
        <v>751</v>
      </c>
      <c r="C817" s="359">
        <v>480524</v>
      </c>
      <c r="D817" s="258"/>
    </row>
    <row r="818" spans="1:4" x14ac:dyDescent="0.25">
      <c r="A818" s="485" t="s">
        <v>155</v>
      </c>
      <c r="B818" s="512" t="s">
        <v>751</v>
      </c>
      <c r="C818" s="359">
        <v>480525</v>
      </c>
      <c r="D818" s="258"/>
    </row>
    <row r="819" spans="1:4" x14ac:dyDescent="0.25">
      <c r="A819" s="485" t="s">
        <v>155</v>
      </c>
      <c r="B819" s="512" t="s">
        <v>751</v>
      </c>
      <c r="C819" s="534">
        <v>480591</v>
      </c>
      <c r="D819" s="258"/>
    </row>
    <row r="820" spans="1:4" x14ac:dyDescent="0.25">
      <c r="A820" s="476" t="s">
        <v>155</v>
      </c>
      <c r="B820" s="505" t="s">
        <v>753</v>
      </c>
      <c r="C820" s="533">
        <v>480411</v>
      </c>
      <c r="D820" s="258"/>
    </row>
    <row r="821" spans="1:4" x14ac:dyDescent="0.25">
      <c r="A821" s="477" t="s">
        <v>155</v>
      </c>
      <c r="B821" s="506" t="s">
        <v>753</v>
      </c>
      <c r="C821" s="536">
        <v>480419</v>
      </c>
      <c r="D821" s="258"/>
    </row>
    <row r="822" spans="1:4" x14ac:dyDescent="0.25">
      <c r="A822" s="477" t="s">
        <v>155</v>
      </c>
      <c r="B822" s="506" t="s">
        <v>753</v>
      </c>
      <c r="C822" s="536">
        <v>480511</v>
      </c>
      <c r="D822" s="258"/>
    </row>
    <row r="823" spans="1:4" x14ac:dyDescent="0.25">
      <c r="A823" s="477" t="s">
        <v>155</v>
      </c>
      <c r="B823" s="506" t="s">
        <v>753</v>
      </c>
      <c r="C823" s="536">
        <v>480512</v>
      </c>
      <c r="D823" s="258"/>
    </row>
    <row r="824" spans="1:4" x14ac:dyDescent="0.25">
      <c r="A824" s="477" t="s">
        <v>155</v>
      </c>
      <c r="B824" s="506" t="s">
        <v>753</v>
      </c>
      <c r="C824" s="536">
        <v>480519</v>
      </c>
      <c r="D824" s="258"/>
    </row>
    <row r="825" spans="1:4" x14ac:dyDescent="0.25">
      <c r="A825" s="477" t="s">
        <v>155</v>
      </c>
      <c r="B825" s="506" t="s">
        <v>753</v>
      </c>
      <c r="C825" s="536">
        <v>480524</v>
      </c>
      <c r="D825" s="258"/>
    </row>
    <row r="826" spans="1:4" x14ac:dyDescent="0.25">
      <c r="A826" s="477" t="s">
        <v>155</v>
      </c>
      <c r="B826" s="506" t="s">
        <v>753</v>
      </c>
      <c r="C826" s="536">
        <v>480525</v>
      </c>
      <c r="D826" s="258"/>
    </row>
    <row r="827" spans="1:4" x14ac:dyDescent="0.25">
      <c r="A827" s="477" t="s">
        <v>155</v>
      </c>
      <c r="B827" s="506" t="s">
        <v>753</v>
      </c>
      <c r="C827" s="536">
        <v>480591</v>
      </c>
      <c r="D827" s="258"/>
    </row>
    <row r="828" spans="1:4" x14ac:dyDescent="0.25">
      <c r="A828" s="477" t="s">
        <v>155</v>
      </c>
      <c r="B828" s="506" t="s">
        <v>754</v>
      </c>
      <c r="C828" s="536">
        <v>480411</v>
      </c>
      <c r="D828" s="258"/>
    </row>
    <row r="829" spans="1:4" x14ac:dyDescent="0.25">
      <c r="A829" s="477" t="s">
        <v>155</v>
      </c>
      <c r="B829" s="506" t="s">
        <v>754</v>
      </c>
      <c r="C829" s="536">
        <v>480419</v>
      </c>
      <c r="D829" s="258"/>
    </row>
    <row r="830" spans="1:4" x14ac:dyDescent="0.25">
      <c r="A830" s="477" t="s">
        <v>155</v>
      </c>
      <c r="B830" s="506" t="s">
        <v>754</v>
      </c>
      <c r="C830" s="536">
        <v>480511</v>
      </c>
      <c r="D830" s="258"/>
    </row>
    <row r="831" spans="1:4" x14ac:dyDescent="0.25">
      <c r="A831" s="477" t="s">
        <v>155</v>
      </c>
      <c r="B831" s="506" t="s">
        <v>754</v>
      </c>
      <c r="C831" s="536">
        <v>480512</v>
      </c>
      <c r="D831" s="258"/>
    </row>
    <row r="832" spans="1:4" x14ac:dyDescent="0.25">
      <c r="A832" s="477" t="s">
        <v>155</v>
      </c>
      <c r="B832" s="506" t="s">
        <v>754</v>
      </c>
      <c r="C832" s="536">
        <v>480519</v>
      </c>
      <c r="D832" s="258"/>
    </row>
    <row r="833" spans="1:4" x14ac:dyDescent="0.25">
      <c r="A833" s="477" t="s">
        <v>155</v>
      </c>
      <c r="B833" s="506" t="s">
        <v>754</v>
      </c>
      <c r="C833" s="536">
        <v>480524</v>
      </c>
      <c r="D833" s="258"/>
    </row>
    <row r="834" spans="1:4" x14ac:dyDescent="0.25">
      <c r="A834" s="477" t="s">
        <v>155</v>
      </c>
      <c r="B834" s="506" t="s">
        <v>754</v>
      </c>
      <c r="C834" s="536">
        <v>480525</v>
      </c>
      <c r="D834" s="258"/>
    </row>
    <row r="835" spans="1:4" x14ac:dyDescent="0.25">
      <c r="A835" s="484" t="s">
        <v>155</v>
      </c>
      <c r="B835" s="511" t="s">
        <v>754</v>
      </c>
      <c r="C835" s="367">
        <v>480591</v>
      </c>
      <c r="D835" s="258"/>
    </row>
    <row r="836" spans="1:4" x14ac:dyDescent="0.25">
      <c r="A836" s="477" t="s">
        <v>155</v>
      </c>
      <c r="B836" s="511" t="s">
        <v>754</v>
      </c>
      <c r="C836" s="367">
        <v>480411</v>
      </c>
      <c r="D836" s="258"/>
    </row>
    <row r="837" spans="1:4" x14ac:dyDescent="0.25">
      <c r="A837" s="484" t="s">
        <v>155</v>
      </c>
      <c r="B837" s="511" t="s">
        <v>754</v>
      </c>
      <c r="C837" s="367">
        <v>480419</v>
      </c>
      <c r="D837" s="258"/>
    </row>
    <row r="838" spans="1:4" x14ac:dyDescent="0.25">
      <c r="A838" s="477" t="s">
        <v>155</v>
      </c>
      <c r="B838" s="511" t="s">
        <v>754</v>
      </c>
      <c r="C838" s="367">
        <v>480511</v>
      </c>
      <c r="D838" s="258"/>
    </row>
    <row r="839" spans="1:4" x14ac:dyDescent="0.25">
      <c r="A839" s="484" t="s">
        <v>155</v>
      </c>
      <c r="B839" s="511" t="s">
        <v>754</v>
      </c>
      <c r="C839" s="367">
        <v>480512</v>
      </c>
      <c r="D839" s="258"/>
    </row>
    <row r="840" spans="1:4" x14ac:dyDescent="0.25">
      <c r="A840" s="477" t="s">
        <v>155</v>
      </c>
      <c r="B840" s="511" t="s">
        <v>754</v>
      </c>
      <c r="C840" s="367">
        <v>480519</v>
      </c>
      <c r="D840" s="258"/>
    </row>
    <row r="841" spans="1:4" x14ac:dyDescent="0.25">
      <c r="A841" s="484" t="s">
        <v>155</v>
      </c>
      <c r="B841" s="511" t="s">
        <v>754</v>
      </c>
      <c r="C841" s="367">
        <v>480524</v>
      </c>
      <c r="D841" s="258"/>
    </row>
    <row r="842" spans="1:4" x14ac:dyDescent="0.25">
      <c r="A842" s="477" t="s">
        <v>155</v>
      </c>
      <c r="B842" s="511" t="s">
        <v>754</v>
      </c>
      <c r="C842" s="367">
        <v>480525</v>
      </c>
      <c r="D842" s="258"/>
    </row>
    <row r="843" spans="1:4" ht="15.75" thickBot="1" x14ac:dyDescent="0.3">
      <c r="A843" s="484" t="s">
        <v>155</v>
      </c>
      <c r="B843" s="513" t="s">
        <v>754</v>
      </c>
      <c r="C843" s="535">
        <v>480591</v>
      </c>
      <c r="D843" s="258"/>
    </row>
    <row r="844" spans="1:4" ht="15.75" thickTop="1" x14ac:dyDescent="0.25">
      <c r="A844" s="488" t="s">
        <v>157</v>
      </c>
      <c r="B844" s="515" t="s">
        <v>751</v>
      </c>
      <c r="C844" s="530">
        <v>480442</v>
      </c>
      <c r="D844" s="258"/>
    </row>
    <row r="845" spans="1:4" x14ac:dyDescent="0.25">
      <c r="A845" s="485" t="s">
        <v>157</v>
      </c>
      <c r="B845" s="512" t="s">
        <v>751</v>
      </c>
      <c r="C845" s="359">
        <v>480449</v>
      </c>
      <c r="D845" s="258"/>
    </row>
    <row r="846" spans="1:4" x14ac:dyDescent="0.25">
      <c r="A846" s="485" t="s">
        <v>157</v>
      </c>
      <c r="B846" s="512" t="s">
        <v>751</v>
      </c>
      <c r="C846" s="359">
        <v>480451</v>
      </c>
      <c r="D846" s="258"/>
    </row>
    <row r="847" spans="1:4" x14ac:dyDescent="0.25">
      <c r="A847" s="485" t="s">
        <v>157</v>
      </c>
      <c r="B847" s="512" t="s">
        <v>751</v>
      </c>
      <c r="C847" s="359">
        <v>480452</v>
      </c>
      <c r="D847" s="258"/>
    </row>
    <row r="848" spans="1:4" x14ac:dyDescent="0.25">
      <c r="A848" s="485" t="s">
        <v>157</v>
      </c>
      <c r="B848" s="512" t="s">
        <v>751</v>
      </c>
      <c r="C848" s="359">
        <v>480459</v>
      </c>
      <c r="D848" s="258"/>
    </row>
    <row r="849" spans="1:4" x14ac:dyDescent="0.25">
      <c r="A849" s="485" t="s">
        <v>157</v>
      </c>
      <c r="B849" s="512" t="s">
        <v>751</v>
      </c>
      <c r="C849" s="359">
        <v>480592</v>
      </c>
      <c r="D849" s="258"/>
    </row>
    <row r="850" spans="1:4" x14ac:dyDescent="0.25">
      <c r="A850" s="485" t="s">
        <v>157</v>
      </c>
      <c r="B850" s="512" t="s">
        <v>751</v>
      </c>
      <c r="C850" s="359">
        <v>481032</v>
      </c>
      <c r="D850" s="258"/>
    </row>
    <row r="851" spans="1:4" x14ac:dyDescent="0.25">
      <c r="A851" s="485" t="s">
        <v>157</v>
      </c>
      <c r="B851" s="512" t="s">
        <v>751</v>
      </c>
      <c r="C851" s="359">
        <v>481039</v>
      </c>
      <c r="D851" s="258"/>
    </row>
    <row r="852" spans="1:4" x14ac:dyDescent="0.25">
      <c r="A852" s="485" t="s">
        <v>157</v>
      </c>
      <c r="B852" s="512" t="s">
        <v>751</v>
      </c>
      <c r="C852" s="359">
        <v>481092</v>
      </c>
      <c r="D852" s="258"/>
    </row>
    <row r="853" spans="1:4" x14ac:dyDescent="0.25">
      <c r="A853" s="485" t="s">
        <v>157</v>
      </c>
      <c r="B853" s="512" t="s">
        <v>751</v>
      </c>
      <c r="C853" s="359">
        <v>481151</v>
      </c>
      <c r="D853" s="258"/>
    </row>
    <row r="854" spans="1:4" x14ac:dyDescent="0.25">
      <c r="A854" s="485" t="s">
        <v>157</v>
      </c>
      <c r="B854" s="512" t="s">
        <v>751</v>
      </c>
      <c r="C854" s="534">
        <v>481159</v>
      </c>
      <c r="D854" s="258"/>
    </row>
    <row r="855" spans="1:4" x14ac:dyDescent="0.25">
      <c r="A855" s="476" t="s">
        <v>157</v>
      </c>
      <c r="B855" s="505" t="s">
        <v>753</v>
      </c>
      <c r="C855" s="533">
        <v>480442</v>
      </c>
      <c r="D855" s="258"/>
    </row>
    <row r="856" spans="1:4" x14ac:dyDescent="0.25">
      <c r="A856" s="477" t="s">
        <v>157</v>
      </c>
      <c r="B856" s="506" t="s">
        <v>753</v>
      </c>
      <c r="C856" s="536">
        <v>480449</v>
      </c>
      <c r="D856" s="258"/>
    </row>
    <row r="857" spans="1:4" x14ac:dyDescent="0.25">
      <c r="A857" s="477" t="s">
        <v>157</v>
      </c>
      <c r="B857" s="506" t="s">
        <v>753</v>
      </c>
      <c r="C857" s="536">
        <v>480451</v>
      </c>
      <c r="D857" s="258"/>
    </row>
    <row r="858" spans="1:4" x14ac:dyDescent="0.25">
      <c r="A858" s="477" t="s">
        <v>157</v>
      </c>
      <c r="B858" s="506" t="s">
        <v>753</v>
      </c>
      <c r="C858" s="536">
        <v>480452</v>
      </c>
      <c r="D858" s="258"/>
    </row>
    <row r="859" spans="1:4" x14ac:dyDescent="0.25">
      <c r="A859" s="477" t="s">
        <v>157</v>
      </c>
      <c r="B859" s="506" t="s">
        <v>753</v>
      </c>
      <c r="C859" s="536">
        <v>480459</v>
      </c>
      <c r="D859" s="258"/>
    </row>
    <row r="860" spans="1:4" x14ac:dyDescent="0.25">
      <c r="A860" s="477" t="s">
        <v>157</v>
      </c>
      <c r="B860" s="506" t="s">
        <v>753</v>
      </c>
      <c r="C860" s="536">
        <v>480592</v>
      </c>
      <c r="D860" s="258"/>
    </row>
    <row r="861" spans="1:4" x14ac:dyDescent="0.25">
      <c r="A861" s="477" t="s">
        <v>157</v>
      </c>
      <c r="B861" s="506" t="s">
        <v>753</v>
      </c>
      <c r="C861" s="536">
        <v>481032</v>
      </c>
      <c r="D861" s="258"/>
    </row>
    <row r="862" spans="1:4" x14ac:dyDescent="0.25">
      <c r="A862" s="477" t="s">
        <v>157</v>
      </c>
      <c r="B862" s="506" t="s">
        <v>753</v>
      </c>
      <c r="C862" s="536">
        <v>481039</v>
      </c>
      <c r="D862" s="258"/>
    </row>
    <row r="863" spans="1:4" x14ac:dyDescent="0.25">
      <c r="A863" s="477" t="s">
        <v>157</v>
      </c>
      <c r="B863" s="506" t="s">
        <v>753</v>
      </c>
      <c r="C863" s="536">
        <v>481092</v>
      </c>
      <c r="D863" s="258"/>
    </row>
    <row r="864" spans="1:4" x14ac:dyDescent="0.25">
      <c r="A864" s="477" t="s">
        <v>157</v>
      </c>
      <c r="B864" s="506" t="s">
        <v>753</v>
      </c>
      <c r="C864" s="536">
        <v>481151</v>
      </c>
      <c r="D864" s="258"/>
    </row>
    <row r="865" spans="1:4" x14ac:dyDescent="0.25">
      <c r="A865" s="477" t="s">
        <v>157</v>
      </c>
      <c r="B865" s="506" t="s">
        <v>753</v>
      </c>
      <c r="C865" s="536">
        <v>481159</v>
      </c>
      <c r="D865" s="258"/>
    </row>
    <row r="866" spans="1:4" x14ac:dyDescent="0.25">
      <c r="A866" s="477" t="s">
        <v>157</v>
      </c>
      <c r="B866" s="506" t="s">
        <v>754</v>
      </c>
      <c r="C866" s="536">
        <v>480442</v>
      </c>
      <c r="D866" s="258"/>
    </row>
    <row r="867" spans="1:4" x14ac:dyDescent="0.25">
      <c r="A867" s="477" t="s">
        <v>157</v>
      </c>
      <c r="B867" s="506" t="s">
        <v>754</v>
      </c>
      <c r="C867" s="536">
        <v>480449</v>
      </c>
      <c r="D867" s="258"/>
    </row>
    <row r="868" spans="1:4" x14ac:dyDescent="0.25">
      <c r="A868" s="477" t="s">
        <v>157</v>
      </c>
      <c r="B868" s="506" t="s">
        <v>754</v>
      </c>
      <c r="C868" s="536">
        <v>480451</v>
      </c>
      <c r="D868" s="258"/>
    </row>
    <row r="869" spans="1:4" x14ac:dyDescent="0.25">
      <c r="A869" s="477" t="s">
        <v>157</v>
      </c>
      <c r="B869" s="506" t="s">
        <v>754</v>
      </c>
      <c r="C869" s="536">
        <v>480452</v>
      </c>
      <c r="D869" s="258"/>
    </row>
    <row r="870" spans="1:4" x14ac:dyDescent="0.25">
      <c r="A870" s="477" t="s">
        <v>157</v>
      </c>
      <c r="B870" s="506" t="s">
        <v>754</v>
      </c>
      <c r="C870" s="536">
        <v>480459</v>
      </c>
      <c r="D870" s="258"/>
    </row>
    <row r="871" spans="1:4" x14ac:dyDescent="0.25">
      <c r="A871" s="477" t="s">
        <v>157</v>
      </c>
      <c r="B871" s="506" t="s">
        <v>754</v>
      </c>
      <c r="C871" s="536">
        <v>480592</v>
      </c>
      <c r="D871" s="258"/>
    </row>
    <row r="872" spans="1:4" x14ac:dyDescent="0.25">
      <c r="A872" s="477" t="s">
        <v>157</v>
      </c>
      <c r="B872" s="506" t="s">
        <v>754</v>
      </c>
      <c r="C872" s="536">
        <v>481032</v>
      </c>
      <c r="D872" s="258"/>
    </row>
    <row r="873" spans="1:4" x14ac:dyDescent="0.25">
      <c r="A873" s="477" t="s">
        <v>157</v>
      </c>
      <c r="B873" s="506" t="s">
        <v>754</v>
      </c>
      <c r="C873" s="536">
        <v>481039</v>
      </c>
      <c r="D873" s="258"/>
    </row>
    <row r="874" spans="1:4" x14ac:dyDescent="0.25">
      <c r="A874" s="477" t="s">
        <v>157</v>
      </c>
      <c r="B874" s="506" t="s">
        <v>754</v>
      </c>
      <c r="C874" s="536">
        <v>481092</v>
      </c>
      <c r="D874" s="258"/>
    </row>
    <row r="875" spans="1:4" x14ac:dyDescent="0.25">
      <c r="A875" s="477" t="s">
        <v>157</v>
      </c>
      <c r="B875" s="506" t="s">
        <v>754</v>
      </c>
      <c r="C875" s="536">
        <v>481151</v>
      </c>
      <c r="D875" s="258"/>
    </row>
    <row r="876" spans="1:4" x14ac:dyDescent="0.25">
      <c r="A876" s="484" t="s">
        <v>157</v>
      </c>
      <c r="B876" s="511" t="s">
        <v>754</v>
      </c>
      <c r="C876" s="367">
        <v>481159</v>
      </c>
      <c r="D876" s="258"/>
    </row>
    <row r="877" spans="1:4" x14ac:dyDescent="0.25">
      <c r="A877" s="477" t="s">
        <v>157</v>
      </c>
      <c r="B877" s="511" t="s">
        <v>755</v>
      </c>
      <c r="C877" s="367">
        <v>480442</v>
      </c>
      <c r="D877" s="258"/>
    </row>
    <row r="878" spans="1:4" x14ac:dyDescent="0.25">
      <c r="A878" s="484" t="s">
        <v>157</v>
      </c>
      <c r="B878" s="511" t="s">
        <v>755</v>
      </c>
      <c r="C878" s="367">
        <v>480449</v>
      </c>
      <c r="D878" s="258"/>
    </row>
    <row r="879" spans="1:4" x14ac:dyDescent="0.25">
      <c r="A879" s="477" t="s">
        <v>157</v>
      </c>
      <c r="B879" s="511" t="s">
        <v>755</v>
      </c>
      <c r="C879" s="367">
        <v>480451</v>
      </c>
      <c r="D879" s="258"/>
    </row>
    <row r="880" spans="1:4" x14ac:dyDescent="0.25">
      <c r="A880" s="484" t="s">
        <v>157</v>
      </c>
      <c r="B880" s="511" t="s">
        <v>755</v>
      </c>
      <c r="C880" s="367">
        <v>480452</v>
      </c>
      <c r="D880" s="258"/>
    </row>
    <row r="881" spans="1:4" x14ac:dyDescent="0.25">
      <c r="A881" s="477" t="s">
        <v>157</v>
      </c>
      <c r="B881" s="511" t="s">
        <v>755</v>
      </c>
      <c r="C881" s="367">
        <v>480459</v>
      </c>
      <c r="D881" s="258"/>
    </row>
    <row r="882" spans="1:4" x14ac:dyDescent="0.25">
      <c r="A882" s="484" t="s">
        <v>157</v>
      </c>
      <c r="B882" s="511" t="s">
        <v>755</v>
      </c>
      <c r="C882" s="367">
        <v>480592</v>
      </c>
      <c r="D882" s="258"/>
    </row>
    <row r="883" spans="1:4" x14ac:dyDescent="0.25">
      <c r="A883" s="477" t="s">
        <v>157</v>
      </c>
      <c r="B883" s="511" t="s">
        <v>755</v>
      </c>
      <c r="C883" s="367">
        <v>481032</v>
      </c>
      <c r="D883" s="258"/>
    </row>
    <row r="884" spans="1:4" x14ac:dyDescent="0.25">
      <c r="A884" s="484" t="s">
        <v>157</v>
      </c>
      <c r="B884" s="511" t="s">
        <v>755</v>
      </c>
      <c r="C884" s="367">
        <v>481039</v>
      </c>
      <c r="D884" s="258"/>
    </row>
    <row r="885" spans="1:4" x14ac:dyDescent="0.25">
      <c r="A885" s="477" t="s">
        <v>157</v>
      </c>
      <c r="B885" s="511" t="s">
        <v>755</v>
      </c>
      <c r="C885" s="367">
        <v>481092</v>
      </c>
      <c r="D885" s="258"/>
    </row>
    <row r="886" spans="1:4" x14ac:dyDescent="0.25">
      <c r="A886" s="484" t="s">
        <v>157</v>
      </c>
      <c r="B886" s="511" t="s">
        <v>755</v>
      </c>
      <c r="C886" s="367">
        <v>481151</v>
      </c>
      <c r="D886" s="258"/>
    </row>
    <row r="887" spans="1:4" ht="15.75" thickBot="1" x14ac:dyDescent="0.3">
      <c r="A887" s="477" t="s">
        <v>157</v>
      </c>
      <c r="B887" s="511" t="s">
        <v>755</v>
      </c>
      <c r="C887" s="535">
        <v>481159</v>
      </c>
      <c r="D887" s="258"/>
    </row>
    <row r="888" spans="1:4" ht="15.75" thickTop="1" x14ac:dyDescent="0.25">
      <c r="A888" s="488" t="s">
        <v>159</v>
      </c>
      <c r="B888" s="515" t="s">
        <v>751</v>
      </c>
      <c r="C888" s="537">
        <v>480421</v>
      </c>
      <c r="D888" s="258"/>
    </row>
    <row r="889" spans="1:4" x14ac:dyDescent="0.25">
      <c r="A889" s="485" t="s">
        <v>159</v>
      </c>
      <c r="B889" s="512" t="s">
        <v>751</v>
      </c>
      <c r="C889" s="534" t="s">
        <v>842</v>
      </c>
      <c r="D889" s="258"/>
    </row>
    <row r="890" spans="1:4" x14ac:dyDescent="0.25">
      <c r="A890" s="485" t="s">
        <v>159</v>
      </c>
      <c r="B890" s="512" t="s">
        <v>751</v>
      </c>
      <c r="C890" s="534" t="s">
        <v>843</v>
      </c>
      <c r="D890" s="258"/>
    </row>
    <row r="891" spans="1:4" x14ac:dyDescent="0.25">
      <c r="A891" s="485" t="s">
        <v>159</v>
      </c>
      <c r="B891" s="512" t="s">
        <v>751</v>
      </c>
      <c r="C891" s="534">
        <v>480439</v>
      </c>
      <c r="D891" s="258"/>
    </row>
    <row r="892" spans="1:4" x14ac:dyDescent="0.25">
      <c r="A892" s="485" t="s">
        <v>159</v>
      </c>
      <c r="B892" s="512" t="s">
        <v>751</v>
      </c>
      <c r="C892" s="359">
        <v>480530</v>
      </c>
      <c r="D892" s="258"/>
    </row>
    <row r="893" spans="1:4" x14ac:dyDescent="0.25">
      <c r="A893" s="485" t="s">
        <v>159</v>
      </c>
      <c r="B893" s="512" t="s">
        <v>751</v>
      </c>
      <c r="C893" s="359">
        <v>480610</v>
      </c>
      <c r="D893" s="258"/>
    </row>
    <row r="894" spans="1:4" x14ac:dyDescent="0.25">
      <c r="A894" s="485" t="s">
        <v>159</v>
      </c>
      <c r="B894" s="512" t="s">
        <v>751</v>
      </c>
      <c r="C894" s="359">
        <v>480620</v>
      </c>
      <c r="D894" s="258"/>
    </row>
    <row r="895" spans="1:4" x14ac:dyDescent="0.25">
      <c r="A895" s="485" t="s">
        <v>159</v>
      </c>
      <c r="B895" s="512" t="s">
        <v>751</v>
      </c>
      <c r="C895" s="359">
        <v>480640</v>
      </c>
      <c r="D895" s="258"/>
    </row>
    <row r="896" spans="1:4" x14ac:dyDescent="0.25">
      <c r="A896" s="485" t="s">
        <v>159</v>
      </c>
      <c r="B896" s="512" t="s">
        <v>751</v>
      </c>
      <c r="C896" s="359">
        <v>4808</v>
      </c>
      <c r="D896" s="258"/>
    </row>
    <row r="897" spans="1:4" x14ac:dyDescent="0.25">
      <c r="A897" s="485" t="s">
        <v>159</v>
      </c>
      <c r="B897" s="512" t="s">
        <v>751</v>
      </c>
      <c r="C897" s="359">
        <v>481031</v>
      </c>
      <c r="D897" s="258"/>
    </row>
    <row r="898" spans="1:4" x14ac:dyDescent="0.25">
      <c r="A898" s="485" t="s">
        <v>159</v>
      </c>
      <c r="B898" s="512" t="s">
        <v>751</v>
      </c>
      <c r="C898" s="359">
        <v>481099</v>
      </c>
      <c r="D898" s="258"/>
    </row>
    <row r="899" spans="1:4" x14ac:dyDescent="0.25">
      <c r="A899" s="476" t="s">
        <v>159</v>
      </c>
      <c r="B899" s="505" t="s">
        <v>753</v>
      </c>
      <c r="C899" s="533">
        <v>480421</v>
      </c>
      <c r="D899" s="258"/>
    </row>
    <row r="900" spans="1:4" x14ac:dyDescent="0.25">
      <c r="A900" s="477" t="s">
        <v>159</v>
      </c>
      <c r="B900" s="506" t="s">
        <v>753</v>
      </c>
      <c r="C900" s="536">
        <v>480429</v>
      </c>
      <c r="D900" s="258"/>
    </row>
    <row r="901" spans="1:4" x14ac:dyDescent="0.25">
      <c r="A901" s="477" t="s">
        <v>159</v>
      </c>
      <c r="B901" s="506" t="s">
        <v>753</v>
      </c>
      <c r="C901" s="536">
        <v>480431</v>
      </c>
      <c r="D901" s="258"/>
    </row>
    <row r="902" spans="1:4" x14ac:dyDescent="0.25">
      <c r="A902" s="477" t="s">
        <v>159</v>
      </c>
      <c r="B902" s="506" t="s">
        <v>753</v>
      </c>
      <c r="C902" s="536">
        <v>480439</v>
      </c>
      <c r="D902" s="258"/>
    </row>
    <row r="903" spans="1:4" x14ac:dyDescent="0.25">
      <c r="A903" s="477" t="s">
        <v>159</v>
      </c>
      <c r="B903" s="506" t="s">
        <v>753</v>
      </c>
      <c r="C903" s="536">
        <v>480530</v>
      </c>
      <c r="D903" s="258"/>
    </row>
    <row r="904" spans="1:4" x14ac:dyDescent="0.25">
      <c r="A904" s="477" t="s">
        <v>159</v>
      </c>
      <c r="B904" s="506" t="s">
        <v>753</v>
      </c>
      <c r="C904" s="536">
        <v>480610</v>
      </c>
      <c r="D904" s="258"/>
    </row>
    <row r="905" spans="1:4" x14ac:dyDescent="0.25">
      <c r="A905" s="477" t="s">
        <v>159</v>
      </c>
      <c r="B905" s="506" t="s">
        <v>753</v>
      </c>
      <c r="C905" s="536">
        <v>480620</v>
      </c>
      <c r="D905" s="258"/>
    </row>
    <row r="906" spans="1:4" x14ac:dyDescent="0.25">
      <c r="A906" s="477" t="s">
        <v>159</v>
      </c>
      <c r="B906" s="506" t="s">
        <v>753</v>
      </c>
      <c r="C906" s="536">
        <v>480640</v>
      </c>
      <c r="D906" s="258"/>
    </row>
    <row r="907" spans="1:4" x14ac:dyDescent="0.25">
      <c r="A907" s="477" t="s">
        <v>159</v>
      </c>
      <c r="B907" s="506" t="s">
        <v>753</v>
      </c>
      <c r="C907" s="536">
        <v>4808</v>
      </c>
      <c r="D907" s="258"/>
    </row>
    <row r="908" spans="1:4" x14ac:dyDescent="0.25">
      <c r="A908" s="477" t="s">
        <v>159</v>
      </c>
      <c r="B908" s="506" t="s">
        <v>753</v>
      </c>
      <c r="C908" s="536">
        <v>481031</v>
      </c>
      <c r="D908" s="258"/>
    </row>
    <row r="909" spans="1:4" x14ac:dyDescent="0.25">
      <c r="A909" s="477" t="s">
        <v>159</v>
      </c>
      <c r="B909" s="506" t="s">
        <v>753</v>
      </c>
      <c r="C909" s="536">
        <v>481099</v>
      </c>
      <c r="D909" s="258"/>
    </row>
    <row r="910" spans="1:4" x14ac:dyDescent="0.25">
      <c r="A910" s="477" t="s">
        <v>159</v>
      </c>
      <c r="B910" s="506" t="s">
        <v>754</v>
      </c>
      <c r="C910" s="536">
        <v>480421</v>
      </c>
      <c r="D910" s="258"/>
    </row>
    <row r="911" spans="1:4" x14ac:dyDescent="0.25">
      <c r="A911" s="477" t="s">
        <v>159</v>
      </c>
      <c r="B911" s="506" t="s">
        <v>754</v>
      </c>
      <c r="C911" s="536">
        <v>480429</v>
      </c>
      <c r="D911" s="258"/>
    </row>
    <row r="912" spans="1:4" x14ac:dyDescent="0.25">
      <c r="A912" s="477" t="s">
        <v>159</v>
      </c>
      <c r="B912" s="506" t="s">
        <v>754</v>
      </c>
      <c r="C912" s="536">
        <v>480431</v>
      </c>
      <c r="D912" s="258"/>
    </row>
    <row r="913" spans="1:4" x14ac:dyDescent="0.25">
      <c r="A913" s="477" t="s">
        <v>159</v>
      </c>
      <c r="B913" s="506" t="s">
        <v>754</v>
      </c>
      <c r="C913" s="536">
        <v>480439</v>
      </c>
      <c r="D913" s="258"/>
    </row>
    <row r="914" spans="1:4" x14ac:dyDescent="0.25">
      <c r="A914" s="477" t="s">
        <v>159</v>
      </c>
      <c r="B914" s="506" t="s">
        <v>754</v>
      </c>
      <c r="C914" s="536">
        <v>480530</v>
      </c>
      <c r="D914" s="258"/>
    </row>
    <row r="915" spans="1:4" x14ac:dyDescent="0.25">
      <c r="A915" s="477" t="s">
        <v>159</v>
      </c>
      <c r="B915" s="506" t="s">
        <v>754</v>
      </c>
      <c r="C915" s="536">
        <v>480610</v>
      </c>
      <c r="D915" s="258"/>
    </row>
    <row r="916" spans="1:4" x14ac:dyDescent="0.25">
      <c r="A916" s="477" t="s">
        <v>159</v>
      </c>
      <c r="B916" s="506" t="s">
        <v>754</v>
      </c>
      <c r="C916" s="536">
        <v>480620</v>
      </c>
      <c r="D916" s="258"/>
    </row>
    <row r="917" spans="1:4" x14ac:dyDescent="0.25">
      <c r="A917" s="477" t="s">
        <v>159</v>
      </c>
      <c r="B917" s="506" t="s">
        <v>754</v>
      </c>
      <c r="C917" s="536">
        <v>480640</v>
      </c>
      <c r="D917" s="258"/>
    </row>
    <row r="918" spans="1:4" x14ac:dyDescent="0.25">
      <c r="A918" s="477" t="s">
        <v>159</v>
      </c>
      <c r="B918" s="506" t="s">
        <v>754</v>
      </c>
      <c r="C918" s="536">
        <v>4808</v>
      </c>
      <c r="D918" s="258"/>
    </row>
    <row r="919" spans="1:4" x14ac:dyDescent="0.25">
      <c r="A919" s="477" t="s">
        <v>159</v>
      </c>
      <c r="B919" s="506" t="s">
        <v>754</v>
      </c>
      <c r="C919" s="536">
        <v>481031</v>
      </c>
      <c r="D919" s="258"/>
    </row>
    <row r="920" spans="1:4" x14ac:dyDescent="0.25">
      <c r="A920" s="484" t="s">
        <v>159</v>
      </c>
      <c r="B920" s="511" t="s">
        <v>754</v>
      </c>
      <c r="C920" s="367">
        <v>481099</v>
      </c>
      <c r="D920" s="258"/>
    </row>
    <row r="921" spans="1:4" x14ac:dyDescent="0.25">
      <c r="A921" s="477" t="s">
        <v>159</v>
      </c>
      <c r="B921" s="511" t="s">
        <v>755</v>
      </c>
      <c r="C921" s="367">
        <v>480421</v>
      </c>
      <c r="D921" s="258"/>
    </row>
    <row r="922" spans="1:4" x14ac:dyDescent="0.25">
      <c r="A922" s="484" t="s">
        <v>159</v>
      </c>
      <c r="B922" s="511" t="s">
        <v>755</v>
      </c>
      <c r="C922" s="367">
        <v>480429</v>
      </c>
      <c r="D922" s="258"/>
    </row>
    <row r="923" spans="1:4" x14ac:dyDescent="0.25">
      <c r="A923" s="477" t="s">
        <v>159</v>
      </c>
      <c r="B923" s="511" t="s">
        <v>755</v>
      </c>
      <c r="C923" s="367">
        <v>480431</v>
      </c>
      <c r="D923" s="258"/>
    </row>
    <row r="924" spans="1:4" x14ac:dyDescent="0.25">
      <c r="A924" s="484" t="s">
        <v>159</v>
      </c>
      <c r="B924" s="511" t="s">
        <v>755</v>
      </c>
      <c r="C924" s="367">
        <v>480439</v>
      </c>
      <c r="D924" s="258"/>
    </row>
    <row r="925" spans="1:4" x14ac:dyDescent="0.25">
      <c r="A925" s="477" t="s">
        <v>159</v>
      </c>
      <c r="B925" s="511" t="s">
        <v>755</v>
      </c>
      <c r="C925" s="367">
        <v>480530</v>
      </c>
      <c r="D925" s="258"/>
    </row>
    <row r="926" spans="1:4" x14ac:dyDescent="0.25">
      <c r="A926" s="484" t="s">
        <v>159</v>
      </c>
      <c r="B926" s="511" t="s">
        <v>755</v>
      </c>
      <c r="C926" s="367">
        <v>480610</v>
      </c>
      <c r="D926" s="258"/>
    </row>
    <row r="927" spans="1:4" x14ac:dyDescent="0.25">
      <c r="A927" s="477" t="s">
        <v>159</v>
      </c>
      <c r="B927" s="511" t="s">
        <v>755</v>
      </c>
      <c r="C927" s="367">
        <v>480620</v>
      </c>
      <c r="D927" s="258"/>
    </row>
    <row r="928" spans="1:4" x14ac:dyDescent="0.25">
      <c r="A928" s="484" t="s">
        <v>159</v>
      </c>
      <c r="B928" s="511" t="s">
        <v>755</v>
      </c>
      <c r="C928" s="367">
        <v>480640</v>
      </c>
      <c r="D928" s="258"/>
    </row>
    <row r="929" spans="1:4" x14ac:dyDescent="0.25">
      <c r="A929" s="477" t="s">
        <v>159</v>
      </c>
      <c r="B929" s="511" t="s">
        <v>755</v>
      </c>
      <c r="C929" s="367">
        <v>4808</v>
      </c>
      <c r="D929" s="258"/>
    </row>
    <row r="930" spans="1:4" x14ac:dyDescent="0.25">
      <c r="A930" s="484" t="s">
        <v>159</v>
      </c>
      <c r="B930" s="511" t="s">
        <v>755</v>
      </c>
      <c r="C930" s="367">
        <v>481031</v>
      </c>
      <c r="D930" s="258"/>
    </row>
    <row r="931" spans="1:4" ht="15.75" thickBot="1" x14ac:dyDescent="0.3">
      <c r="A931" s="477" t="s">
        <v>159</v>
      </c>
      <c r="B931" s="511" t="s">
        <v>755</v>
      </c>
      <c r="C931" s="535">
        <v>481099</v>
      </c>
      <c r="D931" s="258"/>
    </row>
    <row r="932" spans="1:4" ht="15.75" thickTop="1" x14ac:dyDescent="0.25">
      <c r="A932" s="488" t="s">
        <v>161</v>
      </c>
      <c r="B932" s="515" t="s">
        <v>751</v>
      </c>
      <c r="C932" s="530">
        <v>480593</v>
      </c>
      <c r="D932" s="258"/>
    </row>
    <row r="933" spans="1:4" x14ac:dyDescent="0.25">
      <c r="A933" s="476" t="s">
        <v>161</v>
      </c>
      <c r="B933" s="505" t="s">
        <v>753</v>
      </c>
      <c r="C933" s="533" t="s">
        <v>844</v>
      </c>
      <c r="D933" s="258"/>
    </row>
    <row r="934" spans="1:4" x14ac:dyDescent="0.25">
      <c r="A934" s="485" t="s">
        <v>161</v>
      </c>
      <c r="B934" s="512" t="s">
        <v>754</v>
      </c>
      <c r="C934" s="534" t="s">
        <v>844</v>
      </c>
      <c r="D934" s="258"/>
    </row>
    <row r="935" spans="1:4" ht="15.75" thickBot="1" x14ac:dyDescent="0.3">
      <c r="A935" s="486" t="s">
        <v>161</v>
      </c>
      <c r="B935" s="513" t="s">
        <v>755</v>
      </c>
      <c r="C935" s="535" t="s">
        <v>844</v>
      </c>
      <c r="D935" s="258"/>
    </row>
    <row r="936" spans="1:4" ht="15.75" thickTop="1" x14ac:dyDescent="0.25">
      <c r="A936" s="488">
        <v>12.4</v>
      </c>
      <c r="B936" s="515" t="s">
        <v>751</v>
      </c>
      <c r="C936" s="530">
        <v>480240</v>
      </c>
      <c r="D936" s="258"/>
    </row>
    <row r="937" spans="1:4" x14ac:dyDescent="0.25">
      <c r="A937" s="485">
        <v>12.4</v>
      </c>
      <c r="B937" s="512" t="s">
        <v>751</v>
      </c>
      <c r="C937" s="359">
        <v>480441</v>
      </c>
      <c r="D937" s="258"/>
    </row>
    <row r="938" spans="1:4" x14ac:dyDescent="0.25">
      <c r="A938" s="485">
        <v>12.4</v>
      </c>
      <c r="B938" s="512" t="s">
        <v>751</v>
      </c>
      <c r="C938" s="359">
        <v>480540</v>
      </c>
      <c r="D938" s="258"/>
    </row>
    <row r="939" spans="1:4" x14ac:dyDescent="0.25">
      <c r="A939" s="485">
        <v>12.4</v>
      </c>
      <c r="B939" s="512" t="s">
        <v>751</v>
      </c>
      <c r="C939" s="359">
        <v>480550</v>
      </c>
      <c r="D939" s="258"/>
    </row>
    <row r="940" spans="1:4" x14ac:dyDescent="0.25">
      <c r="A940" s="485">
        <v>12.4</v>
      </c>
      <c r="B940" s="512" t="s">
        <v>751</v>
      </c>
      <c r="C940" s="359">
        <v>480630</v>
      </c>
      <c r="D940" s="258"/>
    </row>
    <row r="941" spans="1:4" x14ac:dyDescent="0.25">
      <c r="A941" s="485">
        <v>12.4</v>
      </c>
      <c r="B941" s="512" t="s">
        <v>751</v>
      </c>
      <c r="C941" s="359">
        <v>4812</v>
      </c>
      <c r="D941" s="258"/>
    </row>
    <row r="942" spans="1:4" x14ac:dyDescent="0.25">
      <c r="A942" s="485">
        <v>12.4</v>
      </c>
      <c r="B942" s="512" t="s">
        <v>751</v>
      </c>
      <c r="C942" s="359">
        <v>4813</v>
      </c>
      <c r="D942" s="258"/>
    </row>
    <row r="943" spans="1:4" x14ac:dyDescent="0.25">
      <c r="A943" s="476">
        <v>12.4</v>
      </c>
      <c r="B943" s="505" t="s">
        <v>753</v>
      </c>
      <c r="C943" s="533">
        <v>480240</v>
      </c>
      <c r="D943" s="258"/>
    </row>
    <row r="944" spans="1:4" x14ac:dyDescent="0.25">
      <c r="A944" s="477">
        <v>12.4</v>
      </c>
      <c r="B944" s="506" t="s">
        <v>753</v>
      </c>
      <c r="C944" s="536">
        <v>480441</v>
      </c>
      <c r="D944" s="258"/>
    </row>
    <row r="945" spans="1:4" x14ac:dyDescent="0.25">
      <c r="A945" s="477">
        <v>12.4</v>
      </c>
      <c r="B945" s="506" t="s">
        <v>753</v>
      </c>
      <c r="C945" s="536">
        <v>480540</v>
      </c>
      <c r="D945" s="258"/>
    </row>
    <row r="946" spans="1:4" x14ac:dyDescent="0.25">
      <c r="A946" s="477">
        <v>12.4</v>
      </c>
      <c r="B946" s="506" t="s">
        <v>753</v>
      </c>
      <c r="C946" s="536">
        <v>480550</v>
      </c>
      <c r="D946" s="258"/>
    </row>
    <row r="947" spans="1:4" x14ac:dyDescent="0.25">
      <c r="A947" s="477">
        <v>12.4</v>
      </c>
      <c r="B947" s="506" t="s">
        <v>753</v>
      </c>
      <c r="C947" s="536">
        <v>480630</v>
      </c>
      <c r="D947" s="258"/>
    </row>
    <row r="948" spans="1:4" x14ac:dyDescent="0.25">
      <c r="A948" s="477">
        <v>12.4</v>
      </c>
      <c r="B948" s="506" t="s">
        <v>753</v>
      </c>
      <c r="C948" s="536">
        <v>4812</v>
      </c>
      <c r="D948" s="258"/>
    </row>
    <row r="949" spans="1:4" x14ac:dyDescent="0.25">
      <c r="A949" s="477">
        <v>12.4</v>
      </c>
      <c r="B949" s="506" t="s">
        <v>753</v>
      </c>
      <c r="C949" s="536">
        <v>4813</v>
      </c>
      <c r="D949" s="258"/>
    </row>
    <row r="950" spans="1:4" x14ac:dyDescent="0.25">
      <c r="A950" s="477">
        <v>12.4</v>
      </c>
      <c r="B950" s="506" t="s">
        <v>754</v>
      </c>
      <c r="C950" s="536">
        <v>480240</v>
      </c>
      <c r="D950" s="258"/>
    </row>
    <row r="951" spans="1:4" x14ac:dyDescent="0.25">
      <c r="A951" s="477">
        <v>12.4</v>
      </c>
      <c r="B951" s="506" t="s">
        <v>754</v>
      </c>
      <c r="C951" s="536">
        <v>480441</v>
      </c>
      <c r="D951" s="258"/>
    </row>
    <row r="952" spans="1:4" x14ac:dyDescent="0.25">
      <c r="A952" s="477">
        <v>12.4</v>
      </c>
      <c r="B952" s="506" t="s">
        <v>754</v>
      </c>
      <c r="C952" s="536">
        <v>480540</v>
      </c>
      <c r="D952" s="258"/>
    </row>
    <row r="953" spans="1:4" x14ac:dyDescent="0.25">
      <c r="A953" s="477">
        <v>12.4</v>
      </c>
      <c r="B953" s="506" t="s">
        <v>754</v>
      </c>
      <c r="C953" s="536">
        <v>480550</v>
      </c>
      <c r="D953" s="258"/>
    </row>
    <row r="954" spans="1:4" x14ac:dyDescent="0.25">
      <c r="A954" s="477">
        <v>12.4</v>
      </c>
      <c r="B954" s="506" t="s">
        <v>754</v>
      </c>
      <c r="C954" s="536">
        <v>480630</v>
      </c>
      <c r="D954" s="258"/>
    </row>
    <row r="955" spans="1:4" x14ac:dyDescent="0.25">
      <c r="A955" s="477">
        <v>12.4</v>
      </c>
      <c r="B955" s="506" t="s">
        <v>754</v>
      </c>
      <c r="C955" s="536">
        <v>4812</v>
      </c>
      <c r="D955" s="258"/>
    </row>
    <row r="956" spans="1:4" x14ac:dyDescent="0.25">
      <c r="A956" s="484">
        <v>12.4</v>
      </c>
      <c r="B956" s="511" t="s">
        <v>754</v>
      </c>
      <c r="C956" s="367">
        <v>4813</v>
      </c>
      <c r="D956" s="258"/>
    </row>
    <row r="957" spans="1:4" x14ac:dyDescent="0.25">
      <c r="A957" s="477">
        <v>12.4</v>
      </c>
      <c r="B957" s="511" t="s">
        <v>755</v>
      </c>
      <c r="C957" s="367">
        <v>480240</v>
      </c>
      <c r="D957" s="258"/>
    </row>
    <row r="958" spans="1:4" x14ac:dyDescent="0.25">
      <c r="A958" s="484">
        <v>12.4</v>
      </c>
      <c r="B958" s="511" t="s">
        <v>755</v>
      </c>
      <c r="C958" s="367">
        <v>480441</v>
      </c>
      <c r="D958" s="258"/>
    </row>
    <row r="959" spans="1:4" x14ac:dyDescent="0.25">
      <c r="A959" s="477">
        <v>12.4</v>
      </c>
      <c r="B959" s="511" t="s">
        <v>755</v>
      </c>
      <c r="C959" s="367">
        <v>480540</v>
      </c>
      <c r="D959" s="258"/>
    </row>
    <row r="960" spans="1:4" x14ac:dyDescent="0.25">
      <c r="A960" s="484">
        <v>12.4</v>
      </c>
      <c r="B960" s="511" t="s">
        <v>755</v>
      </c>
      <c r="C960" s="367">
        <v>480550</v>
      </c>
      <c r="D960" s="258"/>
    </row>
    <row r="961" spans="1:4" x14ac:dyDescent="0.25">
      <c r="A961" s="477">
        <v>12.4</v>
      </c>
      <c r="B961" s="511" t="s">
        <v>755</v>
      </c>
      <c r="C961" s="367">
        <v>480630</v>
      </c>
      <c r="D961" s="258"/>
    </row>
    <row r="962" spans="1:4" x14ac:dyDescent="0.25">
      <c r="A962" s="484">
        <v>12.4</v>
      </c>
      <c r="B962" s="511" t="s">
        <v>755</v>
      </c>
      <c r="C962" s="367">
        <v>4812</v>
      </c>
      <c r="D962" s="258"/>
    </row>
    <row r="963" spans="1:4" ht="15.75" thickBot="1" x14ac:dyDescent="0.3">
      <c r="A963" s="477">
        <v>12.4</v>
      </c>
      <c r="B963" s="511" t="s">
        <v>755</v>
      </c>
      <c r="C963" s="367">
        <v>4813</v>
      </c>
      <c r="D963" s="258"/>
    </row>
    <row r="964" spans="1:4" ht="15.75" thickTop="1" x14ac:dyDescent="0.25">
      <c r="A964" s="488">
        <v>13.1</v>
      </c>
      <c r="B964" s="515" t="s">
        <v>751</v>
      </c>
      <c r="C964" s="537">
        <v>440910</v>
      </c>
      <c r="D964" s="258"/>
    </row>
    <row r="965" spans="1:4" x14ac:dyDescent="0.25">
      <c r="A965" s="485">
        <v>13.1</v>
      </c>
      <c r="B965" s="512" t="s">
        <v>751</v>
      </c>
      <c r="C965" s="366">
        <v>440920</v>
      </c>
      <c r="D965" s="349" t="s">
        <v>758</v>
      </c>
    </row>
    <row r="966" spans="1:4" x14ac:dyDescent="0.25">
      <c r="A966" s="476">
        <v>13.1</v>
      </c>
      <c r="B966" s="505" t="s">
        <v>753</v>
      </c>
      <c r="C966" s="533" t="s">
        <v>845</v>
      </c>
      <c r="D966" s="258"/>
    </row>
    <row r="967" spans="1:4" x14ac:dyDescent="0.25">
      <c r="A967" s="484">
        <v>13.1</v>
      </c>
      <c r="B967" s="511" t="s">
        <v>753</v>
      </c>
      <c r="C967" s="367" t="s">
        <v>846</v>
      </c>
      <c r="D967" s="258"/>
    </row>
    <row r="968" spans="1:4" x14ac:dyDescent="0.25">
      <c r="A968" s="476">
        <v>13.1</v>
      </c>
      <c r="B968" s="505" t="s">
        <v>754</v>
      </c>
      <c r="C968" s="533" t="s">
        <v>845</v>
      </c>
      <c r="D968" s="258"/>
    </row>
    <row r="969" spans="1:4" x14ac:dyDescent="0.25">
      <c r="A969" s="357">
        <v>13.1</v>
      </c>
      <c r="B969" s="358" t="s">
        <v>754</v>
      </c>
      <c r="C969" s="359" t="s">
        <v>846</v>
      </c>
      <c r="D969" s="258"/>
    </row>
    <row r="970" spans="1:4" x14ac:dyDescent="0.25">
      <c r="A970" s="476">
        <v>13.1</v>
      </c>
      <c r="B970" s="358" t="s">
        <v>755</v>
      </c>
      <c r="C970" s="359">
        <v>440910</v>
      </c>
      <c r="D970" s="258"/>
    </row>
    <row r="971" spans="1:4" x14ac:dyDescent="0.25">
      <c r="A971" s="357">
        <v>13.1</v>
      </c>
      <c r="B971" s="358" t="s">
        <v>755</v>
      </c>
      <c r="C971" s="359">
        <v>440922</v>
      </c>
      <c r="D971" s="258"/>
    </row>
    <row r="972" spans="1:4" ht="15.75" thickBot="1" x14ac:dyDescent="0.3">
      <c r="A972" s="476">
        <v>13.1</v>
      </c>
      <c r="B972" s="516" t="s">
        <v>755</v>
      </c>
      <c r="C972" s="543">
        <v>440929</v>
      </c>
      <c r="D972" s="258"/>
    </row>
    <row r="973" spans="1:4" ht="15.75" thickTop="1" x14ac:dyDescent="0.25">
      <c r="A973" s="354" t="s">
        <v>259</v>
      </c>
      <c r="B973" s="355" t="s">
        <v>751</v>
      </c>
      <c r="C973" s="530">
        <v>440910</v>
      </c>
      <c r="D973" s="258"/>
    </row>
    <row r="974" spans="1:4" x14ac:dyDescent="0.25">
      <c r="A974" s="490" t="s">
        <v>259</v>
      </c>
      <c r="B974" s="517" t="s">
        <v>753</v>
      </c>
      <c r="C974" s="544" t="s">
        <v>845</v>
      </c>
      <c r="D974" s="258" t="s">
        <v>847</v>
      </c>
    </row>
    <row r="975" spans="1:4" x14ac:dyDescent="0.25">
      <c r="A975" s="491" t="s">
        <v>259</v>
      </c>
      <c r="B975" s="518" t="s">
        <v>754</v>
      </c>
      <c r="C975" s="545" t="s">
        <v>845</v>
      </c>
      <c r="D975" s="258"/>
    </row>
    <row r="976" spans="1:4" ht="15.75" thickBot="1" x14ac:dyDescent="0.3">
      <c r="A976" s="492" t="s">
        <v>259</v>
      </c>
      <c r="B976" s="519" t="s">
        <v>755</v>
      </c>
      <c r="C976" s="546" t="s">
        <v>845</v>
      </c>
      <c r="D976" s="258" t="s">
        <v>847</v>
      </c>
    </row>
    <row r="977" spans="1:4" ht="15.75" thickTop="1" x14ac:dyDescent="0.25">
      <c r="A977" s="354" t="s">
        <v>260</v>
      </c>
      <c r="B977" s="355" t="s">
        <v>751</v>
      </c>
      <c r="C977" s="356">
        <v>440920</v>
      </c>
      <c r="D977" s="349" t="s">
        <v>758</v>
      </c>
    </row>
    <row r="978" spans="1:4" x14ac:dyDescent="0.25">
      <c r="A978" s="490" t="s">
        <v>260</v>
      </c>
      <c r="B978" s="517" t="s">
        <v>753</v>
      </c>
      <c r="C978" s="544" t="s">
        <v>846</v>
      </c>
      <c r="D978" s="258" t="s">
        <v>847</v>
      </c>
    </row>
    <row r="979" spans="1:4" x14ac:dyDescent="0.25">
      <c r="A979" s="491" t="s">
        <v>260</v>
      </c>
      <c r="B979" s="518" t="s">
        <v>754</v>
      </c>
      <c r="C979" s="545" t="s">
        <v>846</v>
      </c>
      <c r="D979" s="258"/>
    </row>
    <row r="980" spans="1:4" x14ac:dyDescent="0.25">
      <c r="A980" s="491" t="s">
        <v>260</v>
      </c>
      <c r="B980" s="518" t="s">
        <v>755</v>
      </c>
      <c r="C980" s="545">
        <v>440922</v>
      </c>
      <c r="D980" s="258"/>
    </row>
    <row r="981" spans="1:4" ht="15.75" thickBot="1" x14ac:dyDescent="0.3">
      <c r="A981" s="492" t="s">
        <v>260</v>
      </c>
      <c r="B981" s="519" t="s">
        <v>755</v>
      </c>
      <c r="C981" s="546">
        <v>440929</v>
      </c>
      <c r="D981" s="258" t="s">
        <v>847</v>
      </c>
    </row>
    <row r="982" spans="1:4" ht="15.75" thickTop="1" x14ac:dyDescent="0.25">
      <c r="A982" s="354" t="s">
        <v>261</v>
      </c>
      <c r="B982" s="355" t="s">
        <v>751</v>
      </c>
      <c r="C982" s="356">
        <v>440920</v>
      </c>
      <c r="D982" s="349" t="s">
        <v>758</v>
      </c>
    </row>
    <row r="983" spans="1:4" x14ac:dyDescent="0.25">
      <c r="A983" s="490" t="s">
        <v>261</v>
      </c>
      <c r="B983" s="517" t="s">
        <v>753</v>
      </c>
      <c r="C983" s="372" t="s">
        <v>846</v>
      </c>
      <c r="D983" s="349" t="s">
        <v>758</v>
      </c>
    </row>
    <row r="984" spans="1:4" x14ac:dyDescent="0.25">
      <c r="A984" s="491" t="s">
        <v>261</v>
      </c>
      <c r="B984" s="518" t="s">
        <v>754</v>
      </c>
      <c r="C984" s="371" t="s">
        <v>846</v>
      </c>
      <c r="D984" s="349" t="s">
        <v>758</v>
      </c>
    </row>
    <row r="985" spans="1:4" ht="15.75" thickBot="1" x14ac:dyDescent="0.3">
      <c r="A985" s="492" t="s">
        <v>261</v>
      </c>
      <c r="B985" s="519" t="s">
        <v>755</v>
      </c>
      <c r="C985" s="546">
        <v>440922</v>
      </c>
      <c r="D985" s="258"/>
    </row>
    <row r="986" spans="1:4" ht="15.75" thickTop="1" x14ac:dyDescent="0.25">
      <c r="A986" s="493">
        <v>13.2</v>
      </c>
      <c r="B986" s="520" t="s">
        <v>751</v>
      </c>
      <c r="C986" s="547">
        <v>4415</v>
      </c>
      <c r="D986" s="258"/>
    </row>
    <row r="987" spans="1:4" x14ac:dyDescent="0.25">
      <c r="A987" s="357">
        <v>13.2</v>
      </c>
      <c r="B987" s="358" t="s">
        <v>751</v>
      </c>
      <c r="C987" s="359">
        <v>4416</v>
      </c>
      <c r="D987" s="258"/>
    </row>
    <row r="988" spans="1:4" x14ac:dyDescent="0.25">
      <c r="A988" s="357">
        <v>13.2</v>
      </c>
      <c r="B988" s="517" t="s">
        <v>753</v>
      </c>
      <c r="C988" s="544">
        <v>4415</v>
      </c>
      <c r="D988" s="258" t="s">
        <v>847</v>
      </c>
    </row>
    <row r="989" spans="1:4" x14ac:dyDescent="0.25">
      <c r="A989" s="485">
        <v>13.2</v>
      </c>
      <c r="B989" s="511" t="s">
        <v>753</v>
      </c>
      <c r="C989" s="534">
        <v>4416</v>
      </c>
      <c r="D989" s="258"/>
    </row>
    <row r="990" spans="1:4" x14ac:dyDescent="0.25">
      <c r="A990" s="476">
        <v>13.2</v>
      </c>
      <c r="B990" s="505" t="s">
        <v>754</v>
      </c>
      <c r="C990" s="533">
        <v>4415</v>
      </c>
      <c r="D990" s="258" t="s">
        <v>847</v>
      </c>
    </row>
    <row r="991" spans="1:4" x14ac:dyDescent="0.25">
      <c r="A991" s="485">
        <v>13.2</v>
      </c>
      <c r="B991" s="512" t="s">
        <v>754</v>
      </c>
      <c r="C991" s="534">
        <v>4416</v>
      </c>
      <c r="D991" s="258"/>
    </row>
    <row r="992" spans="1:4" x14ac:dyDescent="0.25">
      <c r="A992" s="476">
        <v>13.2</v>
      </c>
      <c r="B992" s="512" t="s">
        <v>755</v>
      </c>
      <c r="C992" s="534">
        <v>4415</v>
      </c>
      <c r="D992" s="258"/>
    </row>
    <row r="993" spans="1:4" ht="15.75" thickBot="1" x14ac:dyDescent="0.3">
      <c r="A993" s="487">
        <v>13.2</v>
      </c>
      <c r="B993" s="514" t="s">
        <v>755</v>
      </c>
      <c r="C993" s="540">
        <v>4416</v>
      </c>
      <c r="D993" s="258" t="s">
        <v>847</v>
      </c>
    </row>
    <row r="994" spans="1:4" ht="15.75" thickTop="1" x14ac:dyDescent="0.25">
      <c r="A994" s="488">
        <v>13.3</v>
      </c>
      <c r="B994" s="515" t="s">
        <v>751</v>
      </c>
      <c r="C994" s="537">
        <v>4414</v>
      </c>
      <c r="D994" s="258"/>
    </row>
    <row r="995" spans="1:4" x14ac:dyDescent="0.25">
      <c r="A995" s="485">
        <v>13.3</v>
      </c>
      <c r="B995" s="512" t="s">
        <v>751</v>
      </c>
      <c r="C995" s="366">
        <v>4419</v>
      </c>
      <c r="D995" s="349" t="s">
        <v>758</v>
      </c>
    </row>
    <row r="996" spans="1:4" x14ac:dyDescent="0.25">
      <c r="A996" s="485">
        <v>13.3</v>
      </c>
      <c r="B996" s="512" t="s">
        <v>751</v>
      </c>
      <c r="C996" s="534">
        <v>4420</v>
      </c>
      <c r="D996" s="258"/>
    </row>
    <row r="997" spans="1:4" x14ac:dyDescent="0.25">
      <c r="A997" s="476">
        <v>13.3</v>
      </c>
      <c r="B997" s="505" t="s">
        <v>753</v>
      </c>
      <c r="C997" s="533" t="s">
        <v>848</v>
      </c>
      <c r="D997" s="258" t="s">
        <v>847</v>
      </c>
    </row>
    <row r="998" spans="1:4" x14ac:dyDescent="0.25">
      <c r="A998" s="484">
        <v>13.3</v>
      </c>
      <c r="B998" s="511" t="s">
        <v>753</v>
      </c>
      <c r="C998" s="365" t="s">
        <v>849</v>
      </c>
      <c r="D998" s="349" t="s">
        <v>758</v>
      </c>
    </row>
    <row r="999" spans="1:4" x14ac:dyDescent="0.25">
      <c r="A999" s="485">
        <v>13.3</v>
      </c>
      <c r="B999" s="512" t="s">
        <v>753</v>
      </c>
      <c r="C999" s="534">
        <v>4420</v>
      </c>
      <c r="D999" s="258" t="s">
        <v>847</v>
      </c>
    </row>
    <row r="1000" spans="1:4" x14ac:dyDescent="0.25">
      <c r="A1000" s="476">
        <v>13.3</v>
      </c>
      <c r="B1000" s="505" t="s">
        <v>754</v>
      </c>
      <c r="C1000" s="533" t="s">
        <v>848</v>
      </c>
      <c r="D1000" s="258" t="s">
        <v>847</v>
      </c>
    </row>
    <row r="1001" spans="1:4" x14ac:dyDescent="0.25">
      <c r="A1001" s="476">
        <v>13.3</v>
      </c>
      <c r="B1001" s="505" t="s">
        <v>754</v>
      </c>
      <c r="C1001" s="369" t="s">
        <v>849</v>
      </c>
      <c r="D1001" s="349" t="s">
        <v>758</v>
      </c>
    </row>
    <row r="1002" spans="1:4" x14ac:dyDescent="0.25">
      <c r="A1002" s="476">
        <v>13.3</v>
      </c>
      <c r="B1002" s="505" t="s">
        <v>754</v>
      </c>
      <c r="C1002" s="533">
        <v>4420</v>
      </c>
      <c r="D1002" s="258" t="s">
        <v>847</v>
      </c>
    </row>
    <row r="1003" spans="1:4" x14ac:dyDescent="0.25">
      <c r="A1003" s="476">
        <v>13.3</v>
      </c>
      <c r="B1003" s="512" t="s">
        <v>755</v>
      </c>
      <c r="C1003" s="534">
        <v>4414</v>
      </c>
      <c r="D1003" s="258"/>
    </row>
    <row r="1004" spans="1:4" x14ac:dyDescent="0.25">
      <c r="A1004" s="485">
        <v>13.3</v>
      </c>
      <c r="B1004" s="512" t="s">
        <v>755</v>
      </c>
      <c r="C1004" s="534">
        <v>441990</v>
      </c>
      <c r="D1004" s="258"/>
    </row>
    <row r="1005" spans="1:4" ht="15.75" thickBot="1" x14ac:dyDescent="0.3">
      <c r="A1005" s="487">
        <v>13.3</v>
      </c>
      <c r="B1005" s="514" t="s">
        <v>755</v>
      </c>
      <c r="C1005" s="540">
        <v>4420</v>
      </c>
      <c r="D1005" s="258"/>
    </row>
    <row r="1006" spans="1:4" ht="15.75" thickTop="1" x14ac:dyDescent="0.25">
      <c r="A1006" s="354">
        <v>13.4</v>
      </c>
      <c r="B1006" s="515" t="s">
        <v>751</v>
      </c>
      <c r="C1006" s="530">
        <v>441810</v>
      </c>
      <c r="D1006" s="258"/>
    </row>
    <row r="1007" spans="1:4" x14ac:dyDescent="0.25">
      <c r="A1007" s="357">
        <v>13.4</v>
      </c>
      <c r="B1007" s="512" t="s">
        <v>751</v>
      </c>
      <c r="C1007" s="359">
        <v>441820</v>
      </c>
      <c r="D1007" s="258"/>
    </row>
    <row r="1008" spans="1:4" x14ac:dyDescent="0.25">
      <c r="A1008" s="357">
        <v>13.4</v>
      </c>
      <c r="B1008" s="512" t="s">
        <v>751</v>
      </c>
      <c r="C1008" s="359">
        <v>441830</v>
      </c>
      <c r="D1008" s="258"/>
    </row>
    <row r="1009" spans="1:4" x14ac:dyDescent="0.25">
      <c r="A1009" s="357">
        <v>13.4</v>
      </c>
      <c r="B1009" s="512" t="s">
        <v>751</v>
      </c>
      <c r="C1009" s="359">
        <v>441840</v>
      </c>
      <c r="D1009" s="258"/>
    </row>
    <row r="1010" spans="1:4" x14ac:dyDescent="0.25">
      <c r="A1010" s="357">
        <v>13.4</v>
      </c>
      <c r="B1010" s="512" t="s">
        <v>751</v>
      </c>
      <c r="C1010" s="359">
        <v>441850</v>
      </c>
      <c r="D1010" s="258"/>
    </row>
    <row r="1011" spans="1:4" x14ac:dyDescent="0.25">
      <c r="A1011" s="357">
        <v>13.4</v>
      </c>
      <c r="B1011" s="512" t="s">
        <v>751</v>
      </c>
      <c r="C1011" s="350">
        <v>441890</v>
      </c>
      <c r="D1011" s="349" t="s">
        <v>758</v>
      </c>
    </row>
    <row r="1012" spans="1:4" x14ac:dyDescent="0.25">
      <c r="A1012" s="357">
        <v>13.4</v>
      </c>
      <c r="B1012" s="505" t="s">
        <v>753</v>
      </c>
      <c r="C1012" s="533">
        <v>441810</v>
      </c>
      <c r="D1012" s="258" t="s">
        <v>847</v>
      </c>
    </row>
    <row r="1013" spans="1:4" x14ac:dyDescent="0.25">
      <c r="A1013" s="357">
        <v>13.4</v>
      </c>
      <c r="B1013" s="505" t="s">
        <v>753</v>
      </c>
      <c r="C1013" s="534">
        <v>481820</v>
      </c>
      <c r="D1013" s="258"/>
    </row>
    <row r="1014" spans="1:4" x14ac:dyDescent="0.25">
      <c r="A1014" s="357">
        <v>13.4</v>
      </c>
      <c r="B1014" s="505" t="s">
        <v>753</v>
      </c>
      <c r="C1014" s="534">
        <v>441840</v>
      </c>
      <c r="D1014" s="258"/>
    </row>
    <row r="1015" spans="1:4" x14ac:dyDescent="0.25">
      <c r="A1015" s="357">
        <v>13.4</v>
      </c>
      <c r="B1015" s="505" t="s">
        <v>753</v>
      </c>
      <c r="C1015" s="534">
        <v>441850</v>
      </c>
      <c r="D1015" s="258"/>
    </row>
    <row r="1016" spans="1:4" x14ac:dyDescent="0.25">
      <c r="A1016" s="357">
        <v>13.4</v>
      </c>
      <c r="B1016" s="505" t="s">
        <v>753</v>
      </c>
      <c r="C1016" s="534">
        <v>441860</v>
      </c>
      <c r="D1016" s="258"/>
    </row>
    <row r="1017" spans="1:4" x14ac:dyDescent="0.25">
      <c r="A1017" s="357">
        <v>13.4</v>
      </c>
      <c r="B1017" s="505" t="s">
        <v>753</v>
      </c>
      <c r="C1017" s="366">
        <v>441871</v>
      </c>
      <c r="D1017" s="349" t="s">
        <v>758</v>
      </c>
    </row>
    <row r="1018" spans="1:4" x14ac:dyDescent="0.25">
      <c r="A1018" s="357">
        <v>13.4</v>
      </c>
      <c r="B1018" s="505" t="s">
        <v>753</v>
      </c>
      <c r="C1018" s="366">
        <v>441872</v>
      </c>
      <c r="D1018" s="349" t="s">
        <v>758</v>
      </c>
    </row>
    <row r="1019" spans="1:4" x14ac:dyDescent="0.25">
      <c r="A1019" s="357">
        <v>13.4</v>
      </c>
      <c r="B1019" s="505" t="s">
        <v>753</v>
      </c>
      <c r="C1019" s="366">
        <v>441879</v>
      </c>
      <c r="D1019" s="349" t="s">
        <v>758</v>
      </c>
    </row>
    <row r="1020" spans="1:4" x14ac:dyDescent="0.25">
      <c r="A1020" s="357">
        <v>13.4</v>
      </c>
      <c r="B1020" s="512" t="s">
        <v>753</v>
      </c>
      <c r="C1020" s="366">
        <v>441890</v>
      </c>
      <c r="D1020" s="349" t="s">
        <v>758</v>
      </c>
    </row>
    <row r="1021" spans="1:4" x14ac:dyDescent="0.25">
      <c r="A1021" s="357">
        <v>13.4</v>
      </c>
      <c r="B1021" s="358" t="s">
        <v>754</v>
      </c>
      <c r="C1021" s="359">
        <v>441810</v>
      </c>
      <c r="D1021" s="258"/>
    </row>
    <row r="1022" spans="1:4" x14ac:dyDescent="0.25">
      <c r="A1022" s="357">
        <v>13.4</v>
      </c>
      <c r="B1022" s="358" t="s">
        <v>754</v>
      </c>
      <c r="C1022" s="359">
        <v>441820</v>
      </c>
      <c r="D1022" s="258"/>
    </row>
    <row r="1023" spans="1:4" x14ac:dyDescent="0.25">
      <c r="A1023" s="357">
        <v>13.4</v>
      </c>
      <c r="B1023" s="358" t="s">
        <v>754</v>
      </c>
      <c r="C1023" s="359">
        <v>441840</v>
      </c>
      <c r="D1023" s="260"/>
    </row>
    <row r="1024" spans="1:4" x14ac:dyDescent="0.25">
      <c r="A1024" s="357">
        <v>13.4</v>
      </c>
      <c r="B1024" s="358" t="s">
        <v>754</v>
      </c>
      <c r="C1024" s="359">
        <v>441850</v>
      </c>
      <c r="D1024" s="260"/>
    </row>
    <row r="1025" spans="1:4" x14ac:dyDescent="0.25">
      <c r="A1025" s="357">
        <v>13.4</v>
      </c>
      <c r="B1025" s="358" t="s">
        <v>754</v>
      </c>
      <c r="C1025" s="359">
        <v>441860</v>
      </c>
      <c r="D1025" s="260"/>
    </row>
    <row r="1026" spans="1:4" x14ac:dyDescent="0.25">
      <c r="A1026" s="357">
        <v>13.4</v>
      </c>
      <c r="B1026" s="358" t="s">
        <v>754</v>
      </c>
      <c r="C1026" s="350">
        <v>441871</v>
      </c>
      <c r="D1026" s="349" t="s">
        <v>758</v>
      </c>
    </row>
    <row r="1027" spans="1:4" x14ac:dyDescent="0.25">
      <c r="A1027" s="357">
        <v>13.4</v>
      </c>
      <c r="B1027" s="358" t="s">
        <v>754</v>
      </c>
      <c r="C1027" s="350">
        <v>441872</v>
      </c>
      <c r="D1027" s="349" t="s">
        <v>758</v>
      </c>
    </row>
    <row r="1028" spans="1:4" x14ac:dyDescent="0.25">
      <c r="A1028" s="357">
        <v>13.4</v>
      </c>
      <c r="B1028" s="358" t="s">
        <v>754</v>
      </c>
      <c r="C1028" s="350">
        <v>441879</v>
      </c>
      <c r="D1028" s="349" t="s">
        <v>758</v>
      </c>
    </row>
    <row r="1029" spans="1:4" x14ac:dyDescent="0.25">
      <c r="A1029" s="357">
        <v>13.4</v>
      </c>
      <c r="B1029" s="358" t="s">
        <v>754</v>
      </c>
      <c r="C1029" s="350">
        <v>441890</v>
      </c>
      <c r="D1029" s="349" t="s">
        <v>758</v>
      </c>
    </row>
    <row r="1030" spans="1:4" x14ac:dyDescent="0.25">
      <c r="A1030" s="357">
        <v>13.4</v>
      </c>
      <c r="B1030" s="358" t="s">
        <v>755</v>
      </c>
      <c r="C1030" s="359">
        <v>441810</v>
      </c>
      <c r="D1030" s="260"/>
    </row>
    <row r="1031" spans="1:4" x14ac:dyDescent="0.25">
      <c r="A1031" s="357">
        <v>13.4</v>
      </c>
      <c r="B1031" s="358" t="s">
        <v>755</v>
      </c>
      <c r="C1031" s="359">
        <v>441820</v>
      </c>
      <c r="D1031" s="260"/>
    </row>
    <row r="1032" spans="1:4" x14ac:dyDescent="0.25">
      <c r="A1032" s="357">
        <v>13.4</v>
      </c>
      <c r="B1032" s="358" t="s">
        <v>755</v>
      </c>
      <c r="C1032" s="359">
        <v>441840</v>
      </c>
      <c r="D1032" s="260"/>
    </row>
    <row r="1033" spans="1:4" x14ac:dyDescent="0.25">
      <c r="A1033" s="357">
        <v>13.4</v>
      </c>
      <c r="B1033" s="358" t="s">
        <v>755</v>
      </c>
      <c r="C1033" s="359">
        <v>441850</v>
      </c>
      <c r="D1033" s="260"/>
    </row>
    <row r="1034" spans="1:4" x14ac:dyDescent="0.25">
      <c r="A1034" s="357">
        <v>13.4</v>
      </c>
      <c r="B1034" s="358" t="s">
        <v>755</v>
      </c>
      <c r="C1034" s="359">
        <v>441860</v>
      </c>
      <c r="D1034" s="260"/>
    </row>
    <row r="1035" spans="1:4" x14ac:dyDescent="0.25">
      <c r="A1035" s="357">
        <v>13.4</v>
      </c>
      <c r="B1035" s="358" t="s">
        <v>755</v>
      </c>
      <c r="C1035" s="359">
        <v>441874</v>
      </c>
      <c r="D1035" s="260"/>
    </row>
    <row r="1036" spans="1:4" x14ac:dyDescent="0.25">
      <c r="A1036" s="357">
        <v>13.4</v>
      </c>
      <c r="B1036" s="358" t="s">
        <v>755</v>
      </c>
      <c r="C1036" s="359">
        <v>441875</v>
      </c>
      <c r="D1036" s="260"/>
    </row>
    <row r="1037" spans="1:4" x14ac:dyDescent="0.25">
      <c r="A1037" s="357">
        <v>13.4</v>
      </c>
      <c r="B1037" s="358" t="s">
        <v>755</v>
      </c>
      <c r="C1037" s="359">
        <v>441879</v>
      </c>
      <c r="D1037" s="260"/>
    </row>
    <row r="1038" spans="1:4" ht="15.75" thickBot="1" x14ac:dyDescent="0.3">
      <c r="A1038" s="357">
        <v>13.4</v>
      </c>
      <c r="B1038" s="358" t="s">
        <v>755</v>
      </c>
      <c r="C1038" s="528">
        <v>441899</v>
      </c>
      <c r="D1038" s="260"/>
    </row>
    <row r="1039" spans="1:4" ht="15.75" thickTop="1" x14ac:dyDescent="0.25">
      <c r="A1039" s="354">
        <v>13.5</v>
      </c>
      <c r="B1039" s="355" t="s">
        <v>751</v>
      </c>
      <c r="C1039" s="530">
        <v>940161</v>
      </c>
      <c r="D1039" s="260"/>
    </row>
    <row r="1040" spans="1:4" x14ac:dyDescent="0.25">
      <c r="A1040" s="357">
        <v>13.5</v>
      </c>
      <c r="B1040" s="358" t="s">
        <v>751</v>
      </c>
      <c r="C1040" s="359">
        <v>940169</v>
      </c>
      <c r="D1040" s="260"/>
    </row>
    <row r="1041" spans="1:4" x14ac:dyDescent="0.25">
      <c r="A1041" s="357">
        <v>13.5</v>
      </c>
      <c r="B1041" s="358" t="s">
        <v>751</v>
      </c>
      <c r="C1041" s="350">
        <v>940190</v>
      </c>
      <c r="D1041" s="374" t="s">
        <v>758</v>
      </c>
    </row>
    <row r="1042" spans="1:4" x14ac:dyDescent="0.25">
      <c r="A1042" s="357">
        <v>13.5</v>
      </c>
      <c r="B1042" s="358" t="s">
        <v>751</v>
      </c>
      <c r="C1042" s="548">
        <v>940330</v>
      </c>
      <c r="D1042" s="260"/>
    </row>
    <row r="1043" spans="1:4" x14ac:dyDescent="0.25">
      <c r="A1043" s="357">
        <v>13.5</v>
      </c>
      <c r="B1043" s="358" t="s">
        <v>751</v>
      </c>
      <c r="C1043" s="548">
        <v>940340</v>
      </c>
      <c r="D1043" s="260"/>
    </row>
    <row r="1044" spans="1:4" x14ac:dyDescent="0.25">
      <c r="A1044" s="357">
        <v>13.5</v>
      </c>
      <c r="B1044" s="358" t="s">
        <v>751</v>
      </c>
      <c r="C1044" s="548">
        <v>940350</v>
      </c>
      <c r="D1044" s="260"/>
    </row>
    <row r="1045" spans="1:4" x14ac:dyDescent="0.25">
      <c r="A1045" s="357">
        <v>13.5</v>
      </c>
      <c r="B1045" s="358" t="s">
        <v>751</v>
      </c>
      <c r="C1045" s="548">
        <v>940360</v>
      </c>
      <c r="D1045" s="260"/>
    </row>
    <row r="1046" spans="1:4" x14ac:dyDescent="0.25">
      <c r="A1046" s="357">
        <v>13.5</v>
      </c>
      <c r="B1046" s="358" t="s">
        <v>751</v>
      </c>
      <c r="C1046" s="377">
        <v>940390</v>
      </c>
      <c r="D1046" s="374" t="s">
        <v>758</v>
      </c>
    </row>
    <row r="1047" spans="1:4" x14ac:dyDescent="0.25">
      <c r="A1047" s="357">
        <v>13.5</v>
      </c>
      <c r="B1047" s="517" t="s">
        <v>753</v>
      </c>
      <c r="C1047" s="544">
        <v>940161</v>
      </c>
      <c r="D1047" s="260" t="s">
        <v>847</v>
      </c>
    </row>
    <row r="1048" spans="1:4" x14ac:dyDescent="0.25">
      <c r="A1048" s="357">
        <v>13.5</v>
      </c>
      <c r="B1048" s="521" t="s">
        <v>753</v>
      </c>
      <c r="C1048" s="548">
        <v>940169</v>
      </c>
      <c r="D1048" s="260" t="s">
        <v>847</v>
      </c>
    </row>
    <row r="1049" spans="1:4" x14ac:dyDescent="0.25">
      <c r="A1049" s="357">
        <v>13.5</v>
      </c>
      <c r="B1049" s="521" t="s">
        <v>753</v>
      </c>
      <c r="C1049" s="377">
        <v>940190</v>
      </c>
      <c r="D1049" s="374" t="s">
        <v>758</v>
      </c>
    </row>
    <row r="1050" spans="1:4" x14ac:dyDescent="0.25">
      <c r="A1050" s="357">
        <v>13.5</v>
      </c>
      <c r="B1050" s="521" t="s">
        <v>753</v>
      </c>
      <c r="C1050" s="548">
        <v>940330</v>
      </c>
      <c r="D1050" s="260" t="s">
        <v>847</v>
      </c>
    </row>
    <row r="1051" spans="1:4" x14ac:dyDescent="0.25">
      <c r="A1051" s="357">
        <v>13.5</v>
      </c>
      <c r="B1051" s="521" t="s">
        <v>753</v>
      </c>
      <c r="C1051" s="548">
        <v>940340</v>
      </c>
      <c r="D1051" s="260" t="s">
        <v>847</v>
      </c>
    </row>
    <row r="1052" spans="1:4" x14ac:dyDescent="0.25">
      <c r="A1052" s="357">
        <v>13.5</v>
      </c>
      <c r="B1052" s="521" t="s">
        <v>753</v>
      </c>
      <c r="C1052" s="548">
        <v>940350</v>
      </c>
      <c r="D1052" s="260" t="s">
        <v>847</v>
      </c>
    </row>
    <row r="1053" spans="1:4" x14ac:dyDescent="0.25">
      <c r="A1053" s="357">
        <v>13.5</v>
      </c>
      <c r="B1053" s="521" t="s">
        <v>753</v>
      </c>
      <c r="C1053" s="548">
        <v>940360</v>
      </c>
      <c r="D1053" s="260" t="s">
        <v>847</v>
      </c>
    </row>
    <row r="1054" spans="1:4" x14ac:dyDescent="0.25">
      <c r="A1054" s="357">
        <v>13.5</v>
      </c>
      <c r="B1054" s="521" t="s">
        <v>753</v>
      </c>
      <c r="C1054" s="377">
        <v>940390</v>
      </c>
      <c r="D1054" s="374" t="s">
        <v>758</v>
      </c>
    </row>
    <row r="1055" spans="1:4" x14ac:dyDescent="0.25">
      <c r="A1055" s="357">
        <v>13.5</v>
      </c>
      <c r="B1055" s="521" t="s">
        <v>754</v>
      </c>
      <c r="C1055" s="548">
        <v>940161</v>
      </c>
      <c r="D1055" s="260" t="s">
        <v>847</v>
      </c>
    </row>
    <row r="1056" spans="1:4" x14ac:dyDescent="0.25">
      <c r="A1056" s="357">
        <v>13.5</v>
      </c>
      <c r="B1056" s="521" t="s">
        <v>754</v>
      </c>
      <c r="C1056" s="548">
        <v>940169</v>
      </c>
      <c r="D1056" s="260" t="s">
        <v>847</v>
      </c>
    </row>
    <row r="1057" spans="1:4" x14ac:dyDescent="0.25">
      <c r="A1057" s="357">
        <v>13.5</v>
      </c>
      <c r="B1057" s="521" t="s">
        <v>754</v>
      </c>
      <c r="C1057" s="377">
        <v>940190</v>
      </c>
      <c r="D1057" s="374" t="s">
        <v>758</v>
      </c>
    </row>
    <row r="1058" spans="1:4" x14ac:dyDescent="0.25">
      <c r="A1058" s="357">
        <v>13.5</v>
      </c>
      <c r="B1058" s="521" t="s">
        <v>754</v>
      </c>
      <c r="C1058" s="548">
        <v>940330</v>
      </c>
      <c r="D1058" s="260" t="s">
        <v>847</v>
      </c>
    </row>
    <row r="1059" spans="1:4" x14ac:dyDescent="0.25">
      <c r="A1059" s="357">
        <v>13.5</v>
      </c>
      <c r="B1059" s="521" t="s">
        <v>754</v>
      </c>
      <c r="C1059" s="548">
        <v>940340</v>
      </c>
      <c r="D1059" s="260" t="s">
        <v>847</v>
      </c>
    </row>
    <row r="1060" spans="1:4" x14ac:dyDescent="0.25">
      <c r="A1060" s="357">
        <v>13.5</v>
      </c>
      <c r="B1060" s="521" t="s">
        <v>754</v>
      </c>
      <c r="C1060" s="548">
        <v>940350</v>
      </c>
      <c r="D1060" s="260" t="s">
        <v>847</v>
      </c>
    </row>
    <row r="1061" spans="1:4" x14ac:dyDescent="0.25">
      <c r="A1061" s="357">
        <v>13.5</v>
      </c>
      <c r="B1061" s="521" t="s">
        <v>754</v>
      </c>
      <c r="C1061" s="548">
        <v>940360</v>
      </c>
      <c r="D1061" s="260" t="s">
        <v>847</v>
      </c>
    </row>
    <row r="1062" spans="1:4" x14ac:dyDescent="0.25">
      <c r="A1062" s="357">
        <v>13.5</v>
      </c>
      <c r="B1062" s="522" t="s">
        <v>754</v>
      </c>
      <c r="C1062" s="373">
        <v>940390</v>
      </c>
      <c r="D1062" s="374" t="s">
        <v>758</v>
      </c>
    </row>
    <row r="1063" spans="1:4" x14ac:dyDescent="0.25">
      <c r="A1063" s="357">
        <v>13.5</v>
      </c>
      <c r="B1063" s="522" t="s">
        <v>755</v>
      </c>
      <c r="C1063" s="549">
        <v>940161</v>
      </c>
      <c r="D1063" s="260"/>
    </row>
    <row r="1064" spans="1:4" x14ac:dyDescent="0.25">
      <c r="A1064" s="357">
        <v>13.5</v>
      </c>
      <c r="B1064" s="522" t="s">
        <v>755</v>
      </c>
      <c r="C1064" s="549">
        <v>940169</v>
      </c>
      <c r="D1064" s="260"/>
    </row>
    <row r="1065" spans="1:4" x14ac:dyDescent="0.25">
      <c r="A1065" s="357">
        <v>13.5</v>
      </c>
      <c r="B1065" s="522" t="s">
        <v>755</v>
      </c>
      <c r="C1065" s="373">
        <v>940190</v>
      </c>
      <c r="D1065" s="374" t="s">
        <v>758</v>
      </c>
    </row>
    <row r="1066" spans="1:4" x14ac:dyDescent="0.25">
      <c r="A1066" s="357">
        <v>13.5</v>
      </c>
      <c r="B1066" s="522" t="s">
        <v>755</v>
      </c>
      <c r="C1066" s="549">
        <v>940330</v>
      </c>
      <c r="D1066" s="260"/>
    </row>
    <row r="1067" spans="1:4" x14ac:dyDescent="0.25">
      <c r="A1067" s="357">
        <v>13.5</v>
      </c>
      <c r="B1067" s="522" t="s">
        <v>755</v>
      </c>
      <c r="C1067" s="549">
        <v>940340</v>
      </c>
      <c r="D1067" s="260"/>
    </row>
    <row r="1068" spans="1:4" x14ac:dyDescent="0.25">
      <c r="A1068" s="357">
        <v>13.5</v>
      </c>
      <c r="B1068" s="522" t="s">
        <v>755</v>
      </c>
      <c r="C1068" s="549">
        <v>940350</v>
      </c>
      <c r="D1068" s="260"/>
    </row>
    <row r="1069" spans="1:4" x14ac:dyDescent="0.25">
      <c r="A1069" s="357">
        <v>13.5</v>
      </c>
      <c r="B1069" s="522" t="s">
        <v>755</v>
      </c>
      <c r="C1069" s="549">
        <v>940360</v>
      </c>
      <c r="D1069" s="260"/>
    </row>
    <row r="1070" spans="1:4" ht="15.75" thickBot="1" x14ac:dyDescent="0.3">
      <c r="A1070" s="357">
        <v>13.5</v>
      </c>
      <c r="B1070" s="522" t="s">
        <v>755</v>
      </c>
      <c r="C1070" s="370">
        <v>940390</v>
      </c>
      <c r="D1070" s="374" t="s">
        <v>758</v>
      </c>
    </row>
    <row r="1071" spans="1:4" ht="15.75" thickTop="1" x14ac:dyDescent="0.25">
      <c r="A1071" s="354">
        <v>13.6</v>
      </c>
      <c r="B1071" s="355" t="s">
        <v>751</v>
      </c>
      <c r="C1071" s="356">
        <v>9406</v>
      </c>
      <c r="D1071" s="374" t="s">
        <v>758</v>
      </c>
    </row>
    <row r="1072" spans="1:4" x14ac:dyDescent="0.25">
      <c r="A1072" s="476">
        <v>13.6</v>
      </c>
      <c r="B1072" s="505" t="s">
        <v>753</v>
      </c>
      <c r="C1072" s="369">
        <v>9406</v>
      </c>
      <c r="D1072" s="374" t="s">
        <v>758</v>
      </c>
    </row>
    <row r="1073" spans="1:4" x14ac:dyDescent="0.25">
      <c r="A1073" s="485">
        <v>13.6</v>
      </c>
      <c r="B1073" s="512" t="s">
        <v>754</v>
      </c>
      <c r="C1073" s="366">
        <v>9406</v>
      </c>
      <c r="D1073" s="374" t="s">
        <v>758</v>
      </c>
    </row>
    <row r="1074" spans="1:4" ht="15.75" thickBot="1" x14ac:dyDescent="0.3">
      <c r="A1074" s="486">
        <v>13.6</v>
      </c>
      <c r="B1074" s="513" t="s">
        <v>755</v>
      </c>
      <c r="C1074" s="535">
        <v>940610</v>
      </c>
      <c r="D1074" s="260"/>
    </row>
    <row r="1075" spans="1:4" ht="15.75" thickTop="1" x14ac:dyDescent="0.25">
      <c r="A1075" s="354">
        <v>13.7</v>
      </c>
      <c r="B1075" s="515" t="s">
        <v>751</v>
      </c>
      <c r="C1075" s="530">
        <v>4404</v>
      </c>
      <c r="D1075" s="258"/>
    </row>
    <row r="1076" spans="1:4" x14ac:dyDescent="0.25">
      <c r="A1076" s="357">
        <v>13.7</v>
      </c>
      <c r="B1076" s="512" t="s">
        <v>751</v>
      </c>
      <c r="C1076" s="359">
        <v>4405</v>
      </c>
      <c r="D1076" s="258"/>
    </row>
    <row r="1077" spans="1:4" x14ac:dyDescent="0.25">
      <c r="A1077" s="357">
        <v>13.7</v>
      </c>
      <c r="B1077" s="512" t="s">
        <v>751</v>
      </c>
      <c r="C1077" s="359">
        <v>4413</v>
      </c>
      <c r="D1077" s="258"/>
    </row>
    <row r="1078" spans="1:4" x14ac:dyDescent="0.25">
      <c r="A1078" s="357">
        <v>13.7</v>
      </c>
      <c r="B1078" s="512" t="s">
        <v>751</v>
      </c>
      <c r="C1078" s="359">
        <v>4417</v>
      </c>
      <c r="D1078" s="258"/>
    </row>
    <row r="1079" spans="1:4" x14ac:dyDescent="0.25">
      <c r="A1079" s="357">
        <v>13.7</v>
      </c>
      <c r="B1079" s="512" t="s">
        <v>751</v>
      </c>
      <c r="C1079" s="359">
        <v>442110</v>
      </c>
      <c r="D1079" s="258"/>
    </row>
    <row r="1080" spans="1:4" x14ac:dyDescent="0.25">
      <c r="A1080" s="357">
        <v>13.7</v>
      </c>
      <c r="B1080" s="512" t="s">
        <v>751</v>
      </c>
      <c r="C1080" s="350">
        <v>442190</v>
      </c>
      <c r="D1080" s="374" t="s">
        <v>758</v>
      </c>
    </row>
    <row r="1081" spans="1:4" x14ac:dyDescent="0.25">
      <c r="A1081" s="357">
        <v>13.7</v>
      </c>
      <c r="B1081" s="512" t="s">
        <v>753</v>
      </c>
      <c r="C1081" s="359">
        <v>4404</v>
      </c>
      <c r="D1081" s="258"/>
    </row>
    <row r="1082" spans="1:4" x14ac:dyDescent="0.25">
      <c r="A1082" s="357">
        <v>13.7</v>
      </c>
      <c r="B1082" s="512" t="s">
        <v>753</v>
      </c>
      <c r="C1082" s="359">
        <v>4405</v>
      </c>
      <c r="D1082" s="258"/>
    </row>
    <row r="1083" spans="1:4" x14ac:dyDescent="0.25">
      <c r="A1083" s="357">
        <v>13.7</v>
      </c>
      <c r="B1083" s="512" t="s">
        <v>753</v>
      </c>
      <c r="C1083" s="359">
        <v>4413</v>
      </c>
      <c r="D1083" s="258"/>
    </row>
    <row r="1084" spans="1:4" x14ac:dyDescent="0.25">
      <c r="A1084" s="476">
        <v>13.7</v>
      </c>
      <c r="B1084" s="505" t="s">
        <v>753</v>
      </c>
      <c r="C1084" s="533">
        <v>4417</v>
      </c>
      <c r="D1084" s="258" t="s">
        <v>847</v>
      </c>
    </row>
    <row r="1085" spans="1:4" x14ac:dyDescent="0.25">
      <c r="A1085" s="476">
        <v>13.7</v>
      </c>
      <c r="B1085" s="505" t="s">
        <v>753</v>
      </c>
      <c r="C1085" s="533">
        <v>442110</v>
      </c>
      <c r="D1085" s="258" t="s">
        <v>847</v>
      </c>
    </row>
    <row r="1086" spans="1:4" x14ac:dyDescent="0.25">
      <c r="A1086" s="476">
        <v>13.7</v>
      </c>
      <c r="B1086" s="505" t="s">
        <v>753</v>
      </c>
      <c r="C1086" s="369">
        <v>442190</v>
      </c>
      <c r="D1086" s="374" t="s">
        <v>758</v>
      </c>
    </row>
    <row r="1087" spans="1:4" x14ac:dyDescent="0.25">
      <c r="A1087" s="476">
        <v>13.7</v>
      </c>
      <c r="B1087" s="505" t="s">
        <v>754</v>
      </c>
      <c r="C1087" s="533">
        <v>4404</v>
      </c>
      <c r="D1087" s="258"/>
    </row>
    <row r="1088" spans="1:4" x14ac:dyDescent="0.25">
      <c r="A1088" s="476">
        <v>13.7</v>
      </c>
      <c r="B1088" s="505" t="s">
        <v>754</v>
      </c>
      <c r="C1088" s="533">
        <v>4405</v>
      </c>
      <c r="D1088" s="258"/>
    </row>
    <row r="1089" spans="1:4" x14ac:dyDescent="0.25">
      <c r="A1089" s="476">
        <v>13.7</v>
      </c>
      <c r="B1089" s="505" t="s">
        <v>754</v>
      </c>
      <c r="C1089" s="533">
        <v>4413</v>
      </c>
      <c r="D1089" s="258"/>
    </row>
    <row r="1090" spans="1:4" x14ac:dyDescent="0.25">
      <c r="A1090" s="476">
        <v>13.7</v>
      </c>
      <c r="B1090" s="505" t="s">
        <v>754</v>
      </c>
      <c r="C1090" s="533" t="s">
        <v>850</v>
      </c>
      <c r="D1090" s="258" t="s">
        <v>847</v>
      </c>
    </row>
    <row r="1091" spans="1:4" x14ac:dyDescent="0.25">
      <c r="A1091" s="476">
        <v>13.7</v>
      </c>
      <c r="B1091" s="505" t="s">
        <v>754</v>
      </c>
      <c r="C1091" s="533">
        <v>442110</v>
      </c>
      <c r="D1091" s="258"/>
    </row>
    <row r="1092" spans="1:4" x14ac:dyDescent="0.25">
      <c r="A1092" s="485">
        <v>13.7</v>
      </c>
      <c r="B1092" s="512" t="s">
        <v>754</v>
      </c>
      <c r="C1092" s="366">
        <v>442190</v>
      </c>
      <c r="D1092" s="374" t="s">
        <v>758</v>
      </c>
    </row>
    <row r="1093" spans="1:4" x14ac:dyDescent="0.25">
      <c r="A1093" s="476">
        <v>13.7</v>
      </c>
      <c r="B1093" s="512" t="s">
        <v>755</v>
      </c>
      <c r="C1093" s="534">
        <v>4404</v>
      </c>
      <c r="D1093" s="258"/>
    </row>
    <row r="1094" spans="1:4" x14ac:dyDescent="0.25">
      <c r="A1094" s="485">
        <v>13.7</v>
      </c>
      <c r="B1094" s="512" t="s">
        <v>755</v>
      </c>
      <c r="C1094" s="534">
        <v>4405</v>
      </c>
      <c r="D1094" s="258"/>
    </row>
    <row r="1095" spans="1:4" x14ac:dyDescent="0.25">
      <c r="A1095" s="476">
        <v>13.7</v>
      </c>
      <c r="B1095" s="512" t="s">
        <v>755</v>
      </c>
      <c r="C1095" s="534">
        <v>4413</v>
      </c>
      <c r="D1095" s="258"/>
    </row>
    <row r="1096" spans="1:4" x14ac:dyDescent="0.25">
      <c r="A1096" s="485">
        <v>13.7</v>
      </c>
      <c r="B1096" s="512" t="s">
        <v>755</v>
      </c>
      <c r="C1096" s="534">
        <v>4417</v>
      </c>
      <c r="D1096" s="258"/>
    </row>
    <row r="1097" spans="1:4" x14ac:dyDescent="0.25">
      <c r="A1097" s="476">
        <v>13.7</v>
      </c>
      <c r="B1097" s="512" t="s">
        <v>755</v>
      </c>
      <c r="C1097" s="534">
        <v>442110</v>
      </c>
      <c r="D1097" s="258"/>
    </row>
    <row r="1098" spans="1:4" ht="15.75" thickBot="1" x14ac:dyDescent="0.3">
      <c r="A1098" s="485">
        <v>13.7</v>
      </c>
      <c r="B1098" s="512" t="s">
        <v>755</v>
      </c>
      <c r="C1098" s="540">
        <v>442199</v>
      </c>
      <c r="D1098" s="258" t="s">
        <v>847</v>
      </c>
    </row>
    <row r="1099" spans="1:4" ht="15.75" thickTop="1" x14ac:dyDescent="0.25">
      <c r="A1099" s="354">
        <v>14.1</v>
      </c>
      <c r="B1099" s="355" t="s">
        <v>751</v>
      </c>
      <c r="C1099" s="530">
        <v>4807</v>
      </c>
      <c r="D1099" s="260"/>
    </row>
    <row r="1100" spans="1:4" x14ac:dyDescent="0.25">
      <c r="A1100" s="476">
        <v>14.1</v>
      </c>
      <c r="B1100" s="505" t="s">
        <v>753</v>
      </c>
      <c r="C1100" s="533" t="s">
        <v>851</v>
      </c>
      <c r="D1100" s="260" t="s">
        <v>847</v>
      </c>
    </row>
    <row r="1101" spans="1:4" x14ac:dyDescent="0.25">
      <c r="A1101" s="485">
        <v>14.1</v>
      </c>
      <c r="B1101" s="512" t="s">
        <v>754</v>
      </c>
      <c r="C1101" s="534" t="s">
        <v>851</v>
      </c>
      <c r="D1101" s="260"/>
    </row>
    <row r="1102" spans="1:4" ht="15.75" thickBot="1" x14ac:dyDescent="0.3">
      <c r="A1102" s="486">
        <v>14.1</v>
      </c>
      <c r="B1102" s="513" t="s">
        <v>755</v>
      </c>
      <c r="C1102" s="535" t="s">
        <v>851</v>
      </c>
      <c r="D1102" s="260" t="s">
        <v>847</v>
      </c>
    </row>
    <row r="1103" spans="1:4" ht="15.75" thickTop="1" x14ac:dyDescent="0.25">
      <c r="A1103" s="354">
        <v>14.2</v>
      </c>
      <c r="B1103" s="355" t="s">
        <v>751</v>
      </c>
      <c r="C1103" s="530">
        <v>481110</v>
      </c>
      <c r="D1103" s="260"/>
    </row>
    <row r="1104" spans="1:4" x14ac:dyDescent="0.25">
      <c r="A1104" s="357">
        <v>14.2</v>
      </c>
      <c r="B1104" s="358" t="s">
        <v>751</v>
      </c>
      <c r="C1104" s="359">
        <v>481141</v>
      </c>
      <c r="D1104" s="260"/>
    </row>
    <row r="1105" spans="1:4" x14ac:dyDescent="0.25">
      <c r="A1105" s="357">
        <v>14.2</v>
      </c>
      <c r="B1105" s="358" t="s">
        <v>751</v>
      </c>
      <c r="C1105" s="359">
        <v>481149</v>
      </c>
      <c r="D1105" s="260"/>
    </row>
    <row r="1106" spans="1:4" x14ac:dyDescent="0.25">
      <c r="A1106" s="357">
        <v>14.2</v>
      </c>
      <c r="B1106" s="358" t="s">
        <v>751</v>
      </c>
      <c r="C1106" s="359">
        <v>481160</v>
      </c>
      <c r="D1106" s="260"/>
    </row>
    <row r="1107" spans="1:4" x14ac:dyDescent="0.25">
      <c r="A1107" s="357">
        <v>14.2</v>
      </c>
      <c r="B1107" s="358" t="s">
        <v>751</v>
      </c>
      <c r="C1107" s="359">
        <v>481190</v>
      </c>
      <c r="D1107" s="260"/>
    </row>
    <row r="1108" spans="1:4" x14ac:dyDescent="0.25">
      <c r="A1108" s="476">
        <v>14.2</v>
      </c>
      <c r="B1108" s="505" t="s">
        <v>753</v>
      </c>
      <c r="C1108" s="533">
        <v>481110</v>
      </c>
      <c r="D1108" s="260" t="s">
        <v>847</v>
      </c>
    </row>
    <row r="1109" spans="1:4" x14ac:dyDescent="0.25">
      <c r="A1109" s="494">
        <v>14.2</v>
      </c>
      <c r="B1109" s="523" t="s">
        <v>753</v>
      </c>
      <c r="C1109" s="550">
        <v>481141</v>
      </c>
      <c r="D1109" s="260" t="s">
        <v>847</v>
      </c>
    </row>
    <row r="1110" spans="1:4" x14ac:dyDescent="0.25">
      <c r="A1110" s="494">
        <v>14.2</v>
      </c>
      <c r="B1110" s="523" t="s">
        <v>753</v>
      </c>
      <c r="C1110" s="550">
        <v>481149</v>
      </c>
      <c r="D1110" s="260" t="s">
        <v>847</v>
      </c>
    </row>
    <row r="1111" spans="1:4" x14ac:dyDescent="0.25">
      <c r="A1111" s="494">
        <v>14.2</v>
      </c>
      <c r="B1111" s="523" t="s">
        <v>753</v>
      </c>
      <c r="C1111" s="550">
        <v>481160</v>
      </c>
      <c r="D1111" s="260" t="s">
        <v>847</v>
      </c>
    </row>
    <row r="1112" spans="1:4" x14ac:dyDescent="0.25">
      <c r="A1112" s="494">
        <v>14.2</v>
      </c>
      <c r="B1112" s="523" t="s">
        <v>753</v>
      </c>
      <c r="C1112" s="550">
        <v>481190</v>
      </c>
      <c r="D1112" s="260" t="s">
        <v>847</v>
      </c>
    </row>
    <row r="1113" spans="1:4" x14ac:dyDescent="0.25">
      <c r="A1113" s="494">
        <v>14.2</v>
      </c>
      <c r="B1113" s="523" t="s">
        <v>754</v>
      </c>
      <c r="C1113" s="550">
        <v>481110</v>
      </c>
      <c r="D1113" s="260" t="s">
        <v>847</v>
      </c>
    </row>
    <row r="1114" spans="1:4" x14ac:dyDescent="0.25">
      <c r="A1114" s="494">
        <v>14.2</v>
      </c>
      <c r="B1114" s="523" t="s">
        <v>754</v>
      </c>
      <c r="C1114" s="550">
        <v>481141</v>
      </c>
      <c r="D1114" s="260" t="s">
        <v>847</v>
      </c>
    </row>
    <row r="1115" spans="1:4" x14ac:dyDescent="0.25">
      <c r="A1115" s="494">
        <v>14.2</v>
      </c>
      <c r="B1115" s="523" t="s">
        <v>754</v>
      </c>
      <c r="C1115" s="550">
        <v>481149</v>
      </c>
      <c r="D1115" s="260" t="s">
        <v>847</v>
      </c>
    </row>
    <row r="1116" spans="1:4" x14ac:dyDescent="0.25">
      <c r="A1116" s="494">
        <v>14.2</v>
      </c>
      <c r="B1116" s="523" t="s">
        <v>754</v>
      </c>
      <c r="C1116" s="550">
        <v>481160</v>
      </c>
      <c r="D1116" s="260" t="s">
        <v>847</v>
      </c>
    </row>
    <row r="1117" spans="1:4" x14ac:dyDescent="0.25">
      <c r="A1117" s="494">
        <v>14.2</v>
      </c>
      <c r="B1117" s="523" t="s">
        <v>754</v>
      </c>
      <c r="C1117" s="550">
        <v>481190</v>
      </c>
      <c r="D1117" s="260"/>
    </row>
    <row r="1118" spans="1:4" x14ac:dyDescent="0.25">
      <c r="A1118" s="494">
        <v>14.2</v>
      </c>
      <c r="B1118" s="523" t="s">
        <v>755</v>
      </c>
      <c r="C1118" s="550">
        <v>481110</v>
      </c>
      <c r="D1118" s="260"/>
    </row>
    <row r="1119" spans="1:4" x14ac:dyDescent="0.25">
      <c r="A1119" s="494">
        <v>14.2</v>
      </c>
      <c r="B1119" s="523" t="s">
        <v>755</v>
      </c>
      <c r="C1119" s="550">
        <v>481141</v>
      </c>
      <c r="D1119" s="260"/>
    </row>
    <row r="1120" spans="1:4" x14ac:dyDescent="0.25">
      <c r="A1120" s="494">
        <v>14.2</v>
      </c>
      <c r="B1120" s="523" t="s">
        <v>755</v>
      </c>
      <c r="C1120" s="550">
        <v>481149</v>
      </c>
      <c r="D1120" s="260"/>
    </row>
    <row r="1121" spans="1:4" x14ac:dyDescent="0.25">
      <c r="A1121" s="494">
        <v>14.2</v>
      </c>
      <c r="B1121" s="523" t="s">
        <v>755</v>
      </c>
      <c r="C1121" s="550">
        <v>481160</v>
      </c>
      <c r="D1121" s="260"/>
    </row>
    <row r="1122" spans="1:4" ht="15.75" thickBot="1" x14ac:dyDescent="0.3">
      <c r="A1122" s="494">
        <v>14.2</v>
      </c>
      <c r="B1122" s="524" t="s">
        <v>755</v>
      </c>
      <c r="C1122" s="551">
        <v>481190</v>
      </c>
      <c r="D1122" s="260" t="s">
        <v>847</v>
      </c>
    </row>
    <row r="1123" spans="1:4" ht="15.75" thickTop="1" x14ac:dyDescent="0.25">
      <c r="A1123" s="495">
        <v>14.3</v>
      </c>
      <c r="B1123" s="525" t="s">
        <v>751</v>
      </c>
      <c r="C1123" s="552">
        <v>4818</v>
      </c>
      <c r="D1123" s="260"/>
    </row>
    <row r="1124" spans="1:4" x14ac:dyDescent="0.25">
      <c r="A1124" s="494">
        <v>14.3</v>
      </c>
      <c r="B1124" s="518" t="s">
        <v>753</v>
      </c>
      <c r="C1124" s="545">
        <v>4818</v>
      </c>
      <c r="D1124" s="260"/>
    </row>
    <row r="1125" spans="1:4" x14ac:dyDescent="0.25">
      <c r="A1125" s="494">
        <v>14.3</v>
      </c>
      <c r="B1125" s="523" t="s">
        <v>754</v>
      </c>
      <c r="C1125" s="550">
        <v>4818</v>
      </c>
      <c r="D1125" s="260"/>
    </row>
    <row r="1126" spans="1:4" ht="15.75" thickBot="1" x14ac:dyDescent="0.3">
      <c r="A1126" s="494">
        <v>14.3</v>
      </c>
      <c r="B1126" s="524" t="s">
        <v>755</v>
      </c>
      <c r="C1126" s="551">
        <v>4818</v>
      </c>
      <c r="D1126" s="260"/>
    </row>
    <row r="1127" spans="1:4" ht="15.75" thickTop="1" x14ac:dyDescent="0.25">
      <c r="A1127" s="495">
        <v>14.4</v>
      </c>
      <c r="B1127" s="525" t="s">
        <v>751</v>
      </c>
      <c r="C1127" s="552">
        <v>4819</v>
      </c>
      <c r="D1127" s="260"/>
    </row>
    <row r="1128" spans="1:4" x14ac:dyDescent="0.25">
      <c r="A1128" s="490">
        <v>14.4</v>
      </c>
      <c r="B1128" s="517" t="s">
        <v>753</v>
      </c>
      <c r="C1128" s="544">
        <v>4819</v>
      </c>
      <c r="D1128" s="260"/>
    </row>
    <row r="1129" spans="1:4" x14ac:dyDescent="0.25">
      <c r="A1129" s="494">
        <v>14.4</v>
      </c>
      <c r="B1129" s="523" t="s">
        <v>754</v>
      </c>
      <c r="C1129" s="550">
        <v>4819</v>
      </c>
      <c r="D1129" s="260"/>
    </row>
    <row r="1130" spans="1:4" ht="15.75" thickBot="1" x14ac:dyDescent="0.3">
      <c r="A1130" s="496">
        <v>14.4</v>
      </c>
      <c r="B1130" s="524" t="s">
        <v>755</v>
      </c>
      <c r="C1130" s="551">
        <v>4819</v>
      </c>
      <c r="D1130" s="260"/>
    </row>
    <row r="1131" spans="1:4" ht="15.75" thickTop="1" x14ac:dyDescent="0.25">
      <c r="A1131" s="495">
        <v>14.5</v>
      </c>
      <c r="B1131" s="525" t="s">
        <v>751</v>
      </c>
      <c r="C1131" s="552">
        <v>4814</v>
      </c>
      <c r="D1131" s="260"/>
    </row>
    <row r="1132" spans="1:4" x14ac:dyDescent="0.25">
      <c r="A1132" s="494">
        <v>14.5</v>
      </c>
      <c r="B1132" s="523" t="s">
        <v>751</v>
      </c>
      <c r="C1132" s="550">
        <v>4816</v>
      </c>
      <c r="D1132" s="260"/>
    </row>
    <row r="1133" spans="1:4" x14ac:dyDescent="0.25">
      <c r="A1133" s="494">
        <v>14.5</v>
      </c>
      <c r="B1133" s="523" t="s">
        <v>751</v>
      </c>
      <c r="C1133" s="550">
        <v>4817</v>
      </c>
      <c r="D1133" s="260"/>
    </row>
    <row r="1134" spans="1:4" x14ac:dyDescent="0.25">
      <c r="A1134" s="494">
        <v>14.5</v>
      </c>
      <c r="B1134" s="523" t="s">
        <v>751</v>
      </c>
      <c r="C1134" s="550">
        <v>4820</v>
      </c>
      <c r="D1134" s="260"/>
    </row>
    <row r="1135" spans="1:4" x14ac:dyDescent="0.25">
      <c r="A1135" s="494">
        <v>14.5</v>
      </c>
      <c r="B1135" s="523" t="s">
        <v>751</v>
      </c>
      <c r="C1135" s="550">
        <v>4821</v>
      </c>
      <c r="D1135" s="260"/>
    </row>
    <row r="1136" spans="1:4" x14ac:dyDescent="0.25">
      <c r="A1136" s="494">
        <v>14.5</v>
      </c>
      <c r="B1136" s="523" t="s">
        <v>751</v>
      </c>
      <c r="C1136" s="550">
        <v>4822</v>
      </c>
      <c r="D1136" s="260"/>
    </row>
    <row r="1137" spans="1:4" x14ac:dyDescent="0.25">
      <c r="A1137" s="494">
        <v>14.5</v>
      </c>
      <c r="B1137" s="523" t="s">
        <v>751</v>
      </c>
      <c r="C1137" s="550">
        <v>4823</v>
      </c>
      <c r="D1137" s="260"/>
    </row>
    <row r="1138" spans="1:4" x14ac:dyDescent="0.25">
      <c r="A1138" s="497">
        <v>14.5</v>
      </c>
      <c r="B1138" s="521" t="s">
        <v>753</v>
      </c>
      <c r="C1138" s="548">
        <v>4814</v>
      </c>
      <c r="D1138" s="260"/>
    </row>
    <row r="1139" spans="1:4" x14ac:dyDescent="0.25">
      <c r="A1139" s="497">
        <v>14.5</v>
      </c>
      <c r="B1139" s="521" t="s">
        <v>753</v>
      </c>
      <c r="C1139" s="548">
        <v>4816</v>
      </c>
      <c r="D1139" s="260"/>
    </row>
    <row r="1140" spans="1:4" x14ac:dyDescent="0.25">
      <c r="A1140" s="497">
        <v>14.5</v>
      </c>
      <c r="B1140" s="521" t="s">
        <v>753</v>
      </c>
      <c r="C1140" s="548">
        <v>4817</v>
      </c>
      <c r="D1140" s="260"/>
    </row>
    <row r="1141" spans="1:4" x14ac:dyDescent="0.25">
      <c r="A1141" s="497">
        <v>14.5</v>
      </c>
      <c r="B1141" s="521" t="s">
        <v>753</v>
      </c>
      <c r="C1141" s="548">
        <v>4820</v>
      </c>
      <c r="D1141" s="260" t="s">
        <v>847</v>
      </c>
    </row>
    <row r="1142" spans="1:4" x14ac:dyDescent="0.25">
      <c r="A1142" s="497">
        <v>14.5</v>
      </c>
      <c r="B1142" s="521" t="s">
        <v>753</v>
      </c>
      <c r="C1142" s="548">
        <v>4821</v>
      </c>
      <c r="D1142" s="260"/>
    </row>
    <row r="1143" spans="1:4" x14ac:dyDescent="0.25">
      <c r="A1143" s="497">
        <v>14.5</v>
      </c>
      <c r="B1143" s="521" t="s">
        <v>753</v>
      </c>
      <c r="C1143" s="548">
        <v>4822</v>
      </c>
      <c r="D1143" s="260"/>
    </row>
    <row r="1144" spans="1:4" x14ac:dyDescent="0.25">
      <c r="A1144" s="497">
        <v>14.5</v>
      </c>
      <c r="B1144" s="521" t="s">
        <v>753</v>
      </c>
      <c r="C1144" s="548">
        <v>4823</v>
      </c>
      <c r="D1144" s="260"/>
    </row>
    <row r="1145" spans="1:4" x14ac:dyDescent="0.25">
      <c r="A1145" s="497">
        <v>14.5</v>
      </c>
      <c r="B1145" s="521" t="s">
        <v>754</v>
      </c>
      <c r="C1145" s="548">
        <v>4814</v>
      </c>
      <c r="D1145" s="260" t="s">
        <v>847</v>
      </c>
    </row>
    <row r="1146" spans="1:4" x14ac:dyDescent="0.25">
      <c r="A1146" s="497">
        <v>14.5</v>
      </c>
      <c r="B1146" s="521" t="s">
        <v>754</v>
      </c>
      <c r="C1146" s="548">
        <v>4816</v>
      </c>
      <c r="D1146" s="260"/>
    </row>
    <row r="1147" spans="1:4" x14ac:dyDescent="0.25">
      <c r="A1147" s="497">
        <v>14.5</v>
      </c>
      <c r="B1147" s="521" t="s">
        <v>754</v>
      </c>
      <c r="C1147" s="548">
        <v>4817</v>
      </c>
      <c r="D1147" s="260"/>
    </row>
    <row r="1148" spans="1:4" x14ac:dyDescent="0.25">
      <c r="A1148" s="497">
        <v>14.5</v>
      </c>
      <c r="B1148" s="521" t="s">
        <v>754</v>
      </c>
      <c r="C1148" s="548">
        <v>4820</v>
      </c>
      <c r="D1148" s="260"/>
    </row>
    <row r="1149" spans="1:4" x14ac:dyDescent="0.25">
      <c r="A1149" s="497">
        <v>14.5</v>
      </c>
      <c r="B1149" s="521" t="s">
        <v>754</v>
      </c>
      <c r="C1149" s="548">
        <v>4821</v>
      </c>
      <c r="D1149" s="260"/>
    </row>
    <row r="1150" spans="1:4" x14ac:dyDescent="0.25">
      <c r="A1150" s="497">
        <v>14.5</v>
      </c>
      <c r="B1150" s="521" t="s">
        <v>754</v>
      </c>
      <c r="C1150" s="548">
        <v>4822</v>
      </c>
      <c r="D1150" s="260"/>
    </row>
    <row r="1151" spans="1:4" x14ac:dyDescent="0.25">
      <c r="A1151" s="497">
        <v>14.5</v>
      </c>
      <c r="B1151" s="521" t="s">
        <v>754</v>
      </c>
      <c r="C1151" s="548">
        <v>4823</v>
      </c>
      <c r="D1151" s="260"/>
    </row>
    <row r="1152" spans="1:4" x14ac:dyDescent="0.25">
      <c r="A1152" s="497">
        <v>14.5</v>
      </c>
      <c r="B1152" s="521" t="s">
        <v>755</v>
      </c>
      <c r="C1152" s="548">
        <v>4814</v>
      </c>
      <c r="D1152" s="260"/>
    </row>
    <row r="1153" spans="1:4" x14ac:dyDescent="0.25">
      <c r="A1153" s="497">
        <v>14.5</v>
      </c>
      <c r="B1153" s="521" t="s">
        <v>755</v>
      </c>
      <c r="C1153" s="548">
        <v>4816</v>
      </c>
      <c r="D1153" s="260"/>
    </row>
    <row r="1154" spans="1:4" x14ac:dyDescent="0.25">
      <c r="A1154" s="497">
        <v>14.5</v>
      </c>
      <c r="B1154" s="521" t="s">
        <v>755</v>
      </c>
      <c r="C1154" s="548">
        <v>4817</v>
      </c>
      <c r="D1154" s="260"/>
    </row>
    <row r="1155" spans="1:4" x14ac:dyDescent="0.25">
      <c r="A1155" s="497">
        <v>14.5</v>
      </c>
      <c r="B1155" s="521" t="s">
        <v>755</v>
      </c>
      <c r="C1155" s="548">
        <v>4820</v>
      </c>
      <c r="D1155" s="260"/>
    </row>
    <row r="1156" spans="1:4" x14ac:dyDescent="0.25">
      <c r="A1156" s="497">
        <v>14.5</v>
      </c>
      <c r="B1156" s="521" t="s">
        <v>755</v>
      </c>
      <c r="C1156" s="548">
        <v>4821</v>
      </c>
      <c r="D1156" s="260"/>
    </row>
    <row r="1157" spans="1:4" x14ac:dyDescent="0.25">
      <c r="A1157" s="497">
        <v>14.5</v>
      </c>
      <c r="B1157" s="521" t="s">
        <v>755</v>
      </c>
      <c r="C1157" s="548">
        <v>4822</v>
      </c>
      <c r="D1157" s="260"/>
    </row>
    <row r="1158" spans="1:4" ht="15.75" thickBot="1" x14ac:dyDescent="0.3">
      <c r="A1158" s="492">
        <v>14.5</v>
      </c>
      <c r="B1158" s="519" t="s">
        <v>755</v>
      </c>
      <c r="C1158" s="546">
        <v>4823</v>
      </c>
      <c r="D1158" s="260"/>
    </row>
    <row r="1159" spans="1:4" ht="15.75" thickTop="1" x14ac:dyDescent="0.25">
      <c r="A1159" s="494" t="s">
        <v>274</v>
      </c>
      <c r="B1159" s="523" t="s">
        <v>751</v>
      </c>
      <c r="C1159" s="375">
        <v>482390</v>
      </c>
      <c r="D1159" s="374" t="s">
        <v>758</v>
      </c>
    </row>
    <row r="1160" spans="1:4" x14ac:dyDescent="0.25">
      <c r="A1160" s="498" t="s">
        <v>274</v>
      </c>
      <c r="B1160" s="521" t="s">
        <v>753</v>
      </c>
      <c r="C1160" s="377" t="s">
        <v>852</v>
      </c>
      <c r="D1160" s="374" t="s">
        <v>758</v>
      </c>
    </row>
    <row r="1161" spans="1:4" x14ac:dyDescent="0.25">
      <c r="A1161" s="499" t="s">
        <v>274</v>
      </c>
      <c r="B1161" s="522" t="s">
        <v>754</v>
      </c>
      <c r="C1161" s="373" t="s">
        <v>852</v>
      </c>
      <c r="D1161" s="374" t="s">
        <v>758</v>
      </c>
    </row>
    <row r="1162" spans="1:4" ht="15.75" thickBot="1" x14ac:dyDescent="0.3">
      <c r="A1162" s="500" t="s">
        <v>274</v>
      </c>
      <c r="B1162" s="519" t="s">
        <v>755</v>
      </c>
      <c r="C1162" s="370" t="s">
        <v>852</v>
      </c>
      <c r="D1162" s="374" t="s">
        <v>758</v>
      </c>
    </row>
    <row r="1163" spans="1:4" ht="15.75" thickTop="1" x14ac:dyDescent="0.25">
      <c r="A1163" s="495" t="s">
        <v>276</v>
      </c>
      <c r="B1163" s="525" t="s">
        <v>751</v>
      </c>
      <c r="C1163" s="552">
        <v>482370</v>
      </c>
      <c r="D1163" s="260"/>
    </row>
    <row r="1164" spans="1:4" x14ac:dyDescent="0.25">
      <c r="A1164" s="498" t="s">
        <v>276</v>
      </c>
      <c r="B1164" s="521" t="s">
        <v>753</v>
      </c>
      <c r="C1164" s="548" t="s">
        <v>853</v>
      </c>
      <c r="D1164" s="260" t="s">
        <v>847</v>
      </c>
    </row>
    <row r="1165" spans="1:4" x14ac:dyDescent="0.25">
      <c r="A1165" s="499" t="s">
        <v>276</v>
      </c>
      <c r="B1165" s="522" t="s">
        <v>754</v>
      </c>
      <c r="C1165" s="549" t="s">
        <v>853</v>
      </c>
      <c r="D1165" s="260"/>
    </row>
    <row r="1166" spans="1:4" ht="15.75" thickBot="1" x14ac:dyDescent="0.3">
      <c r="A1166" s="500" t="s">
        <v>276</v>
      </c>
      <c r="B1166" s="519" t="s">
        <v>755</v>
      </c>
      <c r="C1166" s="546" t="s">
        <v>853</v>
      </c>
      <c r="D1166" s="260" t="s">
        <v>847</v>
      </c>
    </row>
    <row r="1167" spans="1:4" ht="15.75" thickTop="1" x14ac:dyDescent="0.25">
      <c r="A1167" s="495" t="s">
        <v>278</v>
      </c>
      <c r="B1167" s="525" t="s">
        <v>751</v>
      </c>
      <c r="C1167" s="552" t="s">
        <v>854</v>
      </c>
      <c r="D1167" s="260"/>
    </row>
    <row r="1168" spans="1:4" x14ac:dyDescent="0.25">
      <c r="A1168" s="498" t="s">
        <v>278</v>
      </c>
      <c r="B1168" s="521" t="s">
        <v>753</v>
      </c>
      <c r="C1168" s="548" t="s">
        <v>854</v>
      </c>
      <c r="D1168" s="260" t="s">
        <v>847</v>
      </c>
    </row>
    <row r="1169" spans="1:4" x14ac:dyDescent="0.25">
      <c r="A1169" s="499" t="s">
        <v>278</v>
      </c>
      <c r="B1169" s="522" t="s">
        <v>754</v>
      </c>
      <c r="C1169" s="549" t="s">
        <v>854</v>
      </c>
      <c r="D1169" s="378"/>
    </row>
    <row r="1170" spans="1:4" ht="15.75" thickBot="1" x14ac:dyDescent="0.3">
      <c r="A1170" s="500" t="s">
        <v>278</v>
      </c>
      <c r="B1170" s="519" t="s">
        <v>755</v>
      </c>
      <c r="C1170" s="546" t="s">
        <v>854</v>
      </c>
      <c r="D1170" s="261" t="s">
        <v>847</v>
      </c>
    </row>
    <row r="1171" spans="1:4" ht="15.75" thickTop="1" x14ac:dyDescent="0.25">
      <c r="A1171" s="494">
        <v>12.6</v>
      </c>
      <c r="B1171" s="523" t="s">
        <v>751</v>
      </c>
      <c r="C1171" s="375">
        <v>482110</v>
      </c>
      <c r="D1171" s="374" t="s">
        <v>758</v>
      </c>
    </row>
    <row r="1172" spans="1:4" x14ac:dyDescent="0.25">
      <c r="A1172" s="494">
        <v>12.6</v>
      </c>
      <c r="B1172" s="523" t="s">
        <v>751</v>
      </c>
      <c r="C1172" s="375">
        <v>482190</v>
      </c>
      <c r="D1172" s="374" t="s">
        <v>758</v>
      </c>
    </row>
    <row r="1173" spans="1:4" x14ac:dyDescent="0.25">
      <c r="A1173" s="494">
        <v>12.6</v>
      </c>
      <c r="B1173" s="523" t="s">
        <v>751</v>
      </c>
      <c r="C1173" s="375">
        <v>482210</v>
      </c>
      <c r="D1173" s="374" t="s">
        <v>758</v>
      </c>
    </row>
    <row r="1174" spans="1:4" x14ac:dyDescent="0.25">
      <c r="A1174" s="494">
        <v>12.6</v>
      </c>
      <c r="B1174" s="523" t="s">
        <v>751</v>
      </c>
      <c r="C1174" s="375">
        <v>482290</v>
      </c>
      <c r="D1174" s="374" t="s">
        <v>758</v>
      </c>
    </row>
    <row r="1175" spans="1:4" x14ac:dyDescent="0.25">
      <c r="A1175" s="494">
        <v>12.6</v>
      </c>
      <c r="B1175" s="523" t="s">
        <v>751</v>
      </c>
      <c r="C1175" s="375">
        <v>482312</v>
      </c>
      <c r="D1175" s="374" t="s">
        <v>758</v>
      </c>
    </row>
    <row r="1176" spans="1:4" x14ac:dyDescent="0.25">
      <c r="A1176" s="494">
        <v>12.6</v>
      </c>
      <c r="B1176" s="523" t="s">
        <v>751</v>
      </c>
      <c r="C1176" s="375">
        <v>482319</v>
      </c>
      <c r="D1176" s="374" t="s">
        <v>758</v>
      </c>
    </row>
    <row r="1177" spans="1:4" x14ac:dyDescent="0.25">
      <c r="A1177" s="494">
        <v>12.6</v>
      </c>
      <c r="B1177" s="523" t="s">
        <v>751</v>
      </c>
      <c r="C1177" s="375">
        <v>482320</v>
      </c>
      <c r="D1177" s="374" t="s">
        <v>758</v>
      </c>
    </row>
    <row r="1178" spans="1:4" x14ac:dyDescent="0.25">
      <c r="A1178" s="494">
        <v>12.6</v>
      </c>
      <c r="B1178" s="523" t="s">
        <v>751</v>
      </c>
      <c r="C1178" s="375">
        <v>482340</v>
      </c>
      <c r="D1178" s="374" t="s">
        <v>758</v>
      </c>
    </row>
    <row r="1179" spans="1:4" x14ac:dyDescent="0.25">
      <c r="A1179" s="494">
        <v>12.6</v>
      </c>
      <c r="B1179" s="523" t="s">
        <v>751</v>
      </c>
      <c r="C1179" s="375">
        <v>482360</v>
      </c>
      <c r="D1179" s="374" t="s">
        <v>758</v>
      </c>
    </row>
    <row r="1180" spans="1:4" x14ac:dyDescent="0.25">
      <c r="A1180" s="494">
        <v>12.6</v>
      </c>
      <c r="B1180" s="523" t="s">
        <v>751</v>
      </c>
      <c r="C1180" s="375">
        <v>482370</v>
      </c>
      <c r="D1180" s="374" t="s">
        <v>758</v>
      </c>
    </row>
    <row r="1181" spans="1:4" x14ac:dyDescent="0.25">
      <c r="A1181" s="494">
        <v>12.6</v>
      </c>
      <c r="B1181" s="523" t="s">
        <v>751</v>
      </c>
      <c r="C1181" s="375">
        <v>482390</v>
      </c>
      <c r="D1181" s="374" t="s">
        <v>758</v>
      </c>
    </row>
    <row r="1182" spans="1:4" x14ac:dyDescent="0.25">
      <c r="A1182" s="494">
        <v>12.6</v>
      </c>
      <c r="B1182" s="523" t="s">
        <v>751</v>
      </c>
      <c r="C1182" s="375">
        <v>480210</v>
      </c>
      <c r="D1182" s="374" t="s">
        <v>758</v>
      </c>
    </row>
    <row r="1183" spans="1:4" x14ac:dyDescent="0.25">
      <c r="A1183" s="494">
        <v>12.6</v>
      </c>
      <c r="B1183" s="523" t="s">
        <v>751</v>
      </c>
      <c r="C1183" s="375">
        <v>480220</v>
      </c>
      <c r="D1183" s="374" t="s">
        <v>758</v>
      </c>
    </row>
    <row r="1184" spans="1:4" x14ac:dyDescent="0.25">
      <c r="A1184" s="494">
        <v>12.6</v>
      </c>
      <c r="B1184" s="523" t="s">
        <v>751</v>
      </c>
      <c r="C1184" s="375">
        <v>480230</v>
      </c>
      <c r="D1184" s="374" t="s">
        <v>758</v>
      </c>
    </row>
    <row r="1185" spans="1:4" x14ac:dyDescent="0.25">
      <c r="A1185" s="494">
        <v>12.6</v>
      </c>
      <c r="B1185" s="523" t="s">
        <v>751</v>
      </c>
      <c r="C1185" s="375">
        <v>480240</v>
      </c>
      <c r="D1185" s="374" t="s">
        <v>758</v>
      </c>
    </row>
    <row r="1186" spans="1:4" x14ac:dyDescent="0.25">
      <c r="A1186" s="494">
        <v>12.6</v>
      </c>
      <c r="B1186" s="523" t="s">
        <v>751</v>
      </c>
      <c r="C1186" s="375">
        <v>480254</v>
      </c>
      <c r="D1186" s="374" t="s">
        <v>758</v>
      </c>
    </row>
    <row r="1187" spans="1:4" x14ac:dyDescent="0.25">
      <c r="A1187" s="494">
        <v>12.6</v>
      </c>
      <c r="B1187" s="523" t="s">
        <v>751</v>
      </c>
      <c r="C1187" s="375">
        <v>480255</v>
      </c>
      <c r="D1187" s="374" t="s">
        <v>758</v>
      </c>
    </row>
    <row r="1188" spans="1:4" x14ac:dyDescent="0.25">
      <c r="A1188" s="494">
        <v>12.6</v>
      </c>
      <c r="B1188" s="523" t="s">
        <v>751</v>
      </c>
      <c r="C1188" s="375">
        <v>480256</v>
      </c>
      <c r="D1188" s="374" t="s">
        <v>758</v>
      </c>
    </row>
    <row r="1189" spans="1:4" x14ac:dyDescent="0.25">
      <c r="A1189" s="494">
        <v>12.6</v>
      </c>
      <c r="B1189" s="523" t="s">
        <v>751</v>
      </c>
      <c r="C1189" s="375">
        <v>480257</v>
      </c>
      <c r="D1189" s="374" t="s">
        <v>758</v>
      </c>
    </row>
    <row r="1190" spans="1:4" x14ac:dyDescent="0.25">
      <c r="A1190" s="494">
        <v>12.6</v>
      </c>
      <c r="B1190" s="523" t="s">
        <v>751</v>
      </c>
      <c r="C1190" s="375">
        <v>480258</v>
      </c>
      <c r="D1190" s="374" t="s">
        <v>758</v>
      </c>
    </row>
    <row r="1191" spans="1:4" x14ac:dyDescent="0.25">
      <c r="A1191" s="494">
        <v>12.6</v>
      </c>
      <c r="B1191" s="523" t="s">
        <v>751</v>
      </c>
      <c r="C1191" s="375">
        <v>480261</v>
      </c>
      <c r="D1191" s="374" t="s">
        <v>758</v>
      </c>
    </row>
    <row r="1192" spans="1:4" x14ac:dyDescent="0.25">
      <c r="A1192" s="494">
        <v>12.6</v>
      </c>
      <c r="B1192" s="523" t="s">
        <v>751</v>
      </c>
      <c r="C1192" s="375" t="s">
        <v>855</v>
      </c>
      <c r="D1192" s="374" t="s">
        <v>758</v>
      </c>
    </row>
    <row r="1193" spans="1:4" x14ac:dyDescent="0.25">
      <c r="A1193" s="494">
        <v>12.6</v>
      </c>
      <c r="B1193" s="523" t="s">
        <v>751</v>
      </c>
      <c r="C1193" s="375" t="s">
        <v>856</v>
      </c>
      <c r="D1193" s="374" t="s">
        <v>758</v>
      </c>
    </row>
    <row r="1194" spans="1:4" x14ac:dyDescent="0.25">
      <c r="A1194" s="494">
        <v>12.6</v>
      </c>
      <c r="B1194" s="523" t="s">
        <v>751</v>
      </c>
      <c r="C1194" s="375">
        <v>481013</v>
      </c>
      <c r="D1194" s="374" t="s">
        <v>758</v>
      </c>
    </row>
    <row r="1195" spans="1:4" x14ac:dyDescent="0.25">
      <c r="A1195" s="494">
        <v>12.6</v>
      </c>
      <c r="B1195" s="523" t="s">
        <v>751</v>
      </c>
      <c r="C1195" s="375">
        <v>481014</v>
      </c>
      <c r="D1195" s="374" t="s">
        <v>758</v>
      </c>
    </row>
    <row r="1196" spans="1:4" x14ac:dyDescent="0.25">
      <c r="A1196" s="494">
        <v>12.6</v>
      </c>
      <c r="B1196" s="523" t="s">
        <v>751</v>
      </c>
      <c r="C1196" s="375">
        <v>481019</v>
      </c>
      <c r="D1196" s="374" t="s">
        <v>758</v>
      </c>
    </row>
    <row r="1197" spans="1:4" x14ac:dyDescent="0.25">
      <c r="A1197" s="494">
        <v>12.6</v>
      </c>
      <c r="B1197" s="523" t="s">
        <v>751</v>
      </c>
      <c r="C1197" s="375">
        <v>481022</v>
      </c>
      <c r="D1197" s="374" t="s">
        <v>758</v>
      </c>
    </row>
    <row r="1198" spans="1:4" x14ac:dyDescent="0.25">
      <c r="A1198" s="494">
        <v>12.6</v>
      </c>
      <c r="B1198" s="523" t="s">
        <v>751</v>
      </c>
      <c r="C1198" s="375">
        <v>481029</v>
      </c>
      <c r="D1198" s="374" t="s">
        <v>758</v>
      </c>
    </row>
    <row r="1199" spans="1:4" x14ac:dyDescent="0.25">
      <c r="A1199" s="494">
        <v>12.6</v>
      </c>
      <c r="B1199" s="523" t="s">
        <v>751</v>
      </c>
      <c r="C1199" s="375">
        <v>481031</v>
      </c>
      <c r="D1199" s="374" t="s">
        <v>758</v>
      </c>
    </row>
    <row r="1200" spans="1:4" x14ac:dyDescent="0.25">
      <c r="A1200" s="494">
        <v>12.6</v>
      </c>
      <c r="B1200" s="523" t="s">
        <v>751</v>
      </c>
      <c r="C1200" s="375">
        <v>481032</v>
      </c>
      <c r="D1200" s="374" t="s">
        <v>758</v>
      </c>
    </row>
    <row r="1201" spans="1:4" x14ac:dyDescent="0.25">
      <c r="A1201" s="494">
        <v>12.6</v>
      </c>
      <c r="B1201" s="523" t="s">
        <v>751</v>
      </c>
      <c r="C1201" s="375">
        <v>481039</v>
      </c>
      <c r="D1201" s="374" t="s">
        <v>758</v>
      </c>
    </row>
    <row r="1202" spans="1:4" x14ac:dyDescent="0.25">
      <c r="A1202" s="494">
        <v>12.6</v>
      </c>
      <c r="B1202" s="523" t="s">
        <v>751</v>
      </c>
      <c r="C1202" s="375">
        <v>481092</v>
      </c>
      <c r="D1202" s="374" t="s">
        <v>758</v>
      </c>
    </row>
    <row r="1203" spans="1:4" x14ac:dyDescent="0.25">
      <c r="A1203" s="494">
        <v>12.6</v>
      </c>
      <c r="B1203" s="523" t="s">
        <v>751</v>
      </c>
      <c r="C1203" s="375" t="s">
        <v>857</v>
      </c>
      <c r="D1203" s="374" t="s">
        <v>758</v>
      </c>
    </row>
    <row r="1204" spans="1:4" x14ac:dyDescent="0.25">
      <c r="A1204" s="498" t="s">
        <v>858</v>
      </c>
      <c r="B1204" s="521" t="s">
        <v>753</v>
      </c>
      <c r="C1204" s="548">
        <v>481410</v>
      </c>
      <c r="D1204" s="260"/>
    </row>
    <row r="1205" spans="1:4" x14ac:dyDescent="0.25">
      <c r="A1205" s="498" t="s">
        <v>858</v>
      </c>
      <c r="B1205" s="521" t="s">
        <v>753</v>
      </c>
      <c r="C1205" s="548">
        <v>481420</v>
      </c>
      <c r="D1205" s="260"/>
    </row>
    <row r="1206" spans="1:4" x14ac:dyDescent="0.25">
      <c r="A1206" s="498" t="s">
        <v>858</v>
      </c>
      <c r="B1206" s="521" t="s">
        <v>753</v>
      </c>
      <c r="C1206" s="548">
        <v>481490</v>
      </c>
      <c r="D1206" s="260"/>
    </row>
    <row r="1207" spans="1:4" x14ac:dyDescent="0.25">
      <c r="A1207" s="498" t="s">
        <v>858</v>
      </c>
      <c r="B1207" s="521" t="s">
        <v>753</v>
      </c>
      <c r="C1207" s="548">
        <v>481710</v>
      </c>
      <c r="D1207" s="260"/>
    </row>
    <row r="1208" spans="1:4" x14ac:dyDescent="0.25">
      <c r="A1208" s="498" t="s">
        <v>858</v>
      </c>
      <c r="B1208" s="521" t="s">
        <v>753</v>
      </c>
      <c r="C1208" s="548">
        <v>481720</v>
      </c>
      <c r="D1208" s="260"/>
    </row>
    <row r="1209" spans="1:4" x14ac:dyDescent="0.25">
      <c r="A1209" s="498" t="s">
        <v>858</v>
      </c>
      <c r="B1209" s="521" t="s">
        <v>753</v>
      </c>
      <c r="C1209" s="548">
        <v>481730</v>
      </c>
      <c r="D1209" s="260"/>
    </row>
    <row r="1210" spans="1:4" x14ac:dyDescent="0.25">
      <c r="A1210" s="498" t="s">
        <v>858</v>
      </c>
      <c r="B1210" s="521" t="s">
        <v>753</v>
      </c>
      <c r="C1210" s="548">
        <v>482010</v>
      </c>
      <c r="D1210" s="260" t="s">
        <v>847</v>
      </c>
    </row>
    <row r="1211" spans="1:4" x14ac:dyDescent="0.25">
      <c r="A1211" s="498" t="s">
        <v>858</v>
      </c>
      <c r="B1211" s="521" t="s">
        <v>753</v>
      </c>
      <c r="C1211" s="548">
        <v>482020</v>
      </c>
      <c r="D1211" s="260"/>
    </row>
    <row r="1212" spans="1:4" x14ac:dyDescent="0.25">
      <c r="A1212" s="498" t="s">
        <v>858</v>
      </c>
      <c r="B1212" s="521" t="s">
        <v>753</v>
      </c>
      <c r="C1212" s="548">
        <v>482030</v>
      </c>
      <c r="D1212" s="260"/>
    </row>
    <row r="1213" spans="1:4" x14ac:dyDescent="0.25">
      <c r="A1213" s="498" t="s">
        <v>858</v>
      </c>
      <c r="B1213" s="521" t="s">
        <v>753</v>
      </c>
      <c r="C1213" s="548">
        <v>482040</v>
      </c>
      <c r="D1213" s="260"/>
    </row>
    <row r="1214" spans="1:4" x14ac:dyDescent="0.25">
      <c r="A1214" s="498" t="s">
        <v>858</v>
      </c>
      <c r="B1214" s="521" t="s">
        <v>753</v>
      </c>
      <c r="C1214" s="548">
        <v>482050</v>
      </c>
      <c r="D1214" s="260"/>
    </row>
    <row r="1215" spans="1:4" x14ac:dyDescent="0.25">
      <c r="A1215" s="498" t="s">
        <v>858</v>
      </c>
      <c r="B1215" s="521" t="s">
        <v>753</v>
      </c>
      <c r="C1215" s="548">
        <v>482090</v>
      </c>
      <c r="D1215" s="260"/>
    </row>
    <row r="1216" spans="1:4" x14ac:dyDescent="0.25">
      <c r="A1216" s="498" t="s">
        <v>858</v>
      </c>
      <c r="B1216" s="521" t="s">
        <v>753</v>
      </c>
      <c r="C1216" s="548">
        <v>482110</v>
      </c>
      <c r="D1216" s="260"/>
    </row>
    <row r="1217" spans="1:4" x14ac:dyDescent="0.25">
      <c r="A1217" s="497">
        <v>12.6</v>
      </c>
      <c r="B1217" s="521" t="s">
        <v>753</v>
      </c>
      <c r="C1217" s="548">
        <v>482190</v>
      </c>
      <c r="D1217" s="260"/>
    </row>
    <row r="1218" spans="1:4" x14ac:dyDescent="0.25">
      <c r="A1218" s="497">
        <v>12.6</v>
      </c>
      <c r="B1218" s="521" t="s">
        <v>753</v>
      </c>
      <c r="C1218" s="548">
        <v>482210</v>
      </c>
      <c r="D1218" s="260"/>
    </row>
    <row r="1219" spans="1:4" x14ac:dyDescent="0.25">
      <c r="A1219" s="497">
        <v>12.6</v>
      </c>
      <c r="B1219" s="521" t="s">
        <v>753</v>
      </c>
      <c r="C1219" s="548">
        <v>482290</v>
      </c>
      <c r="D1219" s="260"/>
    </row>
    <row r="1220" spans="1:4" x14ac:dyDescent="0.25">
      <c r="A1220" s="497">
        <v>12.6</v>
      </c>
      <c r="B1220" s="521" t="s">
        <v>753</v>
      </c>
      <c r="C1220" s="548">
        <v>482320</v>
      </c>
      <c r="D1220" s="260"/>
    </row>
    <row r="1221" spans="1:4" x14ac:dyDescent="0.25">
      <c r="A1221" s="497">
        <v>12.6</v>
      </c>
      <c r="B1221" s="521" t="s">
        <v>753</v>
      </c>
      <c r="C1221" s="548">
        <v>482340</v>
      </c>
      <c r="D1221" s="260"/>
    </row>
    <row r="1222" spans="1:4" x14ac:dyDescent="0.25">
      <c r="A1222" s="497">
        <v>12.6</v>
      </c>
      <c r="B1222" s="521" t="s">
        <v>753</v>
      </c>
      <c r="C1222" s="548">
        <v>482361</v>
      </c>
      <c r="D1222" s="260"/>
    </row>
    <row r="1223" spans="1:4" x14ac:dyDescent="0.25">
      <c r="A1223" s="497">
        <v>12.6</v>
      </c>
      <c r="B1223" s="521" t="s">
        <v>753</v>
      </c>
      <c r="C1223" s="548">
        <v>482369</v>
      </c>
      <c r="D1223" s="260"/>
    </row>
    <row r="1224" spans="1:4" x14ac:dyDescent="0.25">
      <c r="A1224" s="497">
        <v>12.6</v>
      </c>
      <c r="B1224" s="521" t="s">
        <v>753</v>
      </c>
      <c r="C1224" s="548">
        <v>482370</v>
      </c>
      <c r="D1224" s="260"/>
    </row>
    <row r="1225" spans="1:4" x14ac:dyDescent="0.25">
      <c r="A1225" s="497">
        <v>12.6</v>
      </c>
      <c r="B1225" s="521" t="s">
        <v>753</v>
      </c>
      <c r="C1225" s="548">
        <v>482390</v>
      </c>
      <c r="D1225" s="260"/>
    </row>
    <row r="1226" spans="1:4" x14ac:dyDescent="0.25">
      <c r="A1226" s="498" t="s">
        <v>858</v>
      </c>
      <c r="B1226" s="521" t="s">
        <v>754</v>
      </c>
      <c r="C1226" s="548">
        <v>481420</v>
      </c>
      <c r="D1226" s="260" t="s">
        <v>847</v>
      </c>
    </row>
    <row r="1227" spans="1:4" x14ac:dyDescent="0.25">
      <c r="A1227" s="498" t="s">
        <v>858</v>
      </c>
      <c r="B1227" s="521" t="s">
        <v>754</v>
      </c>
      <c r="C1227" s="548">
        <v>481490</v>
      </c>
      <c r="D1227" s="260"/>
    </row>
    <row r="1228" spans="1:4" x14ac:dyDescent="0.25">
      <c r="A1228" s="498" t="s">
        <v>858</v>
      </c>
      <c r="B1228" s="521" t="s">
        <v>754</v>
      </c>
      <c r="C1228" s="548">
        <v>481710</v>
      </c>
      <c r="D1228" s="260"/>
    </row>
    <row r="1229" spans="1:4" x14ac:dyDescent="0.25">
      <c r="A1229" s="498" t="s">
        <v>858</v>
      </c>
      <c r="B1229" s="521" t="s">
        <v>754</v>
      </c>
      <c r="C1229" s="548">
        <v>481720</v>
      </c>
      <c r="D1229" s="260"/>
    </row>
    <row r="1230" spans="1:4" x14ac:dyDescent="0.25">
      <c r="A1230" s="498" t="s">
        <v>858</v>
      </c>
      <c r="B1230" s="521" t="s">
        <v>754</v>
      </c>
      <c r="C1230" s="548">
        <v>481730</v>
      </c>
      <c r="D1230" s="260"/>
    </row>
    <row r="1231" spans="1:4" x14ac:dyDescent="0.25">
      <c r="A1231" s="498" t="s">
        <v>858</v>
      </c>
      <c r="B1231" s="521" t="s">
        <v>754</v>
      </c>
      <c r="C1231" s="548">
        <v>482020</v>
      </c>
      <c r="D1231" s="260"/>
    </row>
    <row r="1232" spans="1:4" x14ac:dyDescent="0.25">
      <c r="A1232" s="498" t="s">
        <v>858</v>
      </c>
      <c r="B1232" s="521" t="s">
        <v>754</v>
      </c>
      <c r="C1232" s="548">
        <v>482030</v>
      </c>
      <c r="D1232" s="260"/>
    </row>
    <row r="1233" spans="1:4" x14ac:dyDescent="0.25">
      <c r="A1233" s="498" t="s">
        <v>858</v>
      </c>
      <c r="B1233" s="521" t="s">
        <v>754</v>
      </c>
      <c r="C1233" s="548">
        <v>482040</v>
      </c>
      <c r="D1233" s="260"/>
    </row>
    <row r="1234" spans="1:4" x14ac:dyDescent="0.25">
      <c r="A1234" s="498" t="s">
        <v>858</v>
      </c>
      <c r="B1234" s="521" t="s">
        <v>754</v>
      </c>
      <c r="C1234" s="548">
        <v>482050</v>
      </c>
      <c r="D1234" s="260"/>
    </row>
    <row r="1235" spans="1:4" x14ac:dyDescent="0.25">
      <c r="A1235" s="498" t="s">
        <v>858</v>
      </c>
      <c r="B1235" s="521" t="s">
        <v>754</v>
      </c>
      <c r="C1235" s="548">
        <v>482090</v>
      </c>
      <c r="D1235" s="260"/>
    </row>
    <row r="1236" spans="1:4" x14ac:dyDescent="0.25">
      <c r="A1236" s="498" t="s">
        <v>858</v>
      </c>
      <c r="B1236" s="521" t="s">
        <v>754</v>
      </c>
      <c r="C1236" s="548">
        <v>482110</v>
      </c>
      <c r="D1236" s="260"/>
    </row>
    <row r="1237" spans="1:4" x14ac:dyDescent="0.25">
      <c r="A1237" s="498" t="s">
        <v>858</v>
      </c>
      <c r="B1237" s="521" t="s">
        <v>754</v>
      </c>
      <c r="C1237" s="548">
        <v>482190</v>
      </c>
      <c r="D1237" s="260"/>
    </row>
    <row r="1238" spans="1:4" x14ac:dyDescent="0.25">
      <c r="A1238" s="498" t="s">
        <v>858</v>
      </c>
      <c r="B1238" s="521" t="s">
        <v>754</v>
      </c>
      <c r="C1238" s="548">
        <v>482210</v>
      </c>
      <c r="D1238" s="260"/>
    </row>
    <row r="1239" spans="1:4" x14ac:dyDescent="0.25">
      <c r="A1239" s="498" t="s">
        <v>858</v>
      </c>
      <c r="B1239" s="521" t="s">
        <v>754</v>
      </c>
      <c r="C1239" s="548">
        <v>482290</v>
      </c>
      <c r="D1239" s="260"/>
    </row>
    <row r="1240" spans="1:4" x14ac:dyDescent="0.25">
      <c r="A1240" s="498" t="s">
        <v>858</v>
      </c>
      <c r="B1240" s="521" t="s">
        <v>754</v>
      </c>
      <c r="C1240" s="548">
        <v>482320</v>
      </c>
      <c r="D1240" s="260"/>
    </row>
    <row r="1241" spans="1:4" x14ac:dyDescent="0.25">
      <c r="A1241" s="498" t="s">
        <v>858</v>
      </c>
      <c r="B1241" s="521" t="s">
        <v>754</v>
      </c>
      <c r="C1241" s="548">
        <v>482340</v>
      </c>
      <c r="D1241" s="260"/>
    </row>
    <row r="1242" spans="1:4" x14ac:dyDescent="0.25">
      <c r="A1242" s="498" t="s">
        <v>858</v>
      </c>
      <c r="B1242" s="521" t="s">
        <v>754</v>
      </c>
      <c r="C1242" s="548">
        <v>482361</v>
      </c>
      <c r="D1242" s="260"/>
    </row>
    <row r="1243" spans="1:4" x14ac:dyDescent="0.25">
      <c r="A1243" s="498" t="s">
        <v>858</v>
      </c>
      <c r="B1243" s="521" t="s">
        <v>754</v>
      </c>
      <c r="C1243" s="548">
        <v>482369</v>
      </c>
      <c r="D1243" s="260"/>
    </row>
    <row r="1244" spans="1:4" x14ac:dyDescent="0.25">
      <c r="A1244" s="498" t="s">
        <v>858</v>
      </c>
      <c r="B1244" s="521" t="s">
        <v>754</v>
      </c>
      <c r="C1244" s="548">
        <v>482370</v>
      </c>
      <c r="D1244" s="260"/>
    </row>
    <row r="1245" spans="1:4" ht="15.75" thickBot="1" x14ac:dyDescent="0.3">
      <c r="A1245" s="500" t="s">
        <v>858</v>
      </c>
      <c r="B1245" s="519" t="s">
        <v>754</v>
      </c>
      <c r="C1245" s="546">
        <v>482390</v>
      </c>
      <c r="D1245" s="260"/>
    </row>
    <row r="1246" spans="1:4" ht="15.75" thickTop="1" x14ac:dyDescent="0.25">
      <c r="A1246" s="495" t="s">
        <v>859</v>
      </c>
      <c r="B1246" s="525" t="s">
        <v>751</v>
      </c>
      <c r="C1246" s="376">
        <v>480210</v>
      </c>
      <c r="D1246" s="374" t="s">
        <v>758</v>
      </c>
    </row>
    <row r="1247" spans="1:4" x14ac:dyDescent="0.25">
      <c r="A1247" s="494" t="s">
        <v>859</v>
      </c>
      <c r="B1247" s="523" t="s">
        <v>751</v>
      </c>
      <c r="C1247" s="375">
        <v>480220</v>
      </c>
      <c r="D1247" s="374" t="s">
        <v>758</v>
      </c>
    </row>
    <row r="1248" spans="1:4" x14ac:dyDescent="0.25">
      <c r="A1248" s="494" t="s">
        <v>859</v>
      </c>
      <c r="B1248" s="523" t="s">
        <v>751</v>
      </c>
      <c r="C1248" s="375">
        <v>480230</v>
      </c>
      <c r="D1248" s="374" t="s">
        <v>758</v>
      </c>
    </row>
    <row r="1249" spans="1:4" x14ac:dyDescent="0.25">
      <c r="A1249" s="494" t="s">
        <v>859</v>
      </c>
      <c r="B1249" s="523" t="s">
        <v>751</v>
      </c>
      <c r="C1249" s="375">
        <v>480240</v>
      </c>
      <c r="D1249" s="374" t="s">
        <v>758</v>
      </c>
    </row>
    <row r="1250" spans="1:4" x14ac:dyDescent="0.25">
      <c r="A1250" s="494" t="s">
        <v>859</v>
      </c>
      <c r="B1250" s="523" t="s">
        <v>751</v>
      </c>
      <c r="C1250" s="375">
        <v>480254</v>
      </c>
      <c r="D1250" s="374" t="s">
        <v>758</v>
      </c>
    </row>
    <row r="1251" spans="1:4" x14ac:dyDescent="0.25">
      <c r="A1251" s="494" t="s">
        <v>859</v>
      </c>
      <c r="B1251" s="523" t="s">
        <v>751</v>
      </c>
      <c r="C1251" s="375">
        <v>480255</v>
      </c>
      <c r="D1251" s="374" t="s">
        <v>758</v>
      </c>
    </row>
    <row r="1252" spans="1:4" x14ac:dyDescent="0.25">
      <c r="A1252" s="494" t="s">
        <v>859</v>
      </c>
      <c r="B1252" s="523" t="s">
        <v>751</v>
      </c>
      <c r="C1252" s="375">
        <v>480256</v>
      </c>
      <c r="D1252" s="374" t="s">
        <v>758</v>
      </c>
    </row>
    <row r="1253" spans="1:4" x14ac:dyDescent="0.25">
      <c r="A1253" s="494" t="s">
        <v>859</v>
      </c>
      <c r="B1253" s="523" t="s">
        <v>751</v>
      </c>
      <c r="C1253" s="375">
        <v>480257</v>
      </c>
      <c r="D1253" s="374" t="s">
        <v>758</v>
      </c>
    </row>
    <row r="1254" spans="1:4" x14ac:dyDescent="0.25">
      <c r="A1254" s="494" t="s">
        <v>859</v>
      </c>
      <c r="B1254" s="523" t="s">
        <v>751</v>
      </c>
      <c r="C1254" s="375">
        <v>480258</v>
      </c>
      <c r="D1254" s="374" t="s">
        <v>758</v>
      </c>
    </row>
    <row r="1255" spans="1:4" x14ac:dyDescent="0.25">
      <c r="A1255" s="494" t="s">
        <v>859</v>
      </c>
      <c r="B1255" s="523" t="s">
        <v>751</v>
      </c>
      <c r="C1255" s="375">
        <v>480261</v>
      </c>
      <c r="D1255" s="374" t="s">
        <v>758</v>
      </c>
    </row>
    <row r="1256" spans="1:4" x14ac:dyDescent="0.25">
      <c r="A1256" s="494" t="s">
        <v>859</v>
      </c>
      <c r="B1256" s="523" t="s">
        <v>751</v>
      </c>
      <c r="C1256" s="375" t="s">
        <v>855</v>
      </c>
      <c r="D1256" s="374" t="s">
        <v>758</v>
      </c>
    </row>
    <row r="1257" spans="1:4" x14ac:dyDescent="0.25">
      <c r="A1257" s="494" t="s">
        <v>859</v>
      </c>
      <c r="B1257" s="523" t="s">
        <v>751</v>
      </c>
      <c r="C1257" s="375" t="s">
        <v>856</v>
      </c>
      <c r="D1257" s="374" t="s">
        <v>758</v>
      </c>
    </row>
    <row r="1258" spans="1:4" x14ac:dyDescent="0.25">
      <c r="A1258" s="494" t="s">
        <v>859</v>
      </c>
      <c r="B1258" s="523" t="s">
        <v>751</v>
      </c>
      <c r="C1258" s="375">
        <v>481013</v>
      </c>
      <c r="D1258" s="374" t="s">
        <v>758</v>
      </c>
    </row>
    <row r="1259" spans="1:4" x14ac:dyDescent="0.25">
      <c r="A1259" s="494" t="s">
        <v>859</v>
      </c>
      <c r="B1259" s="523" t="s">
        <v>751</v>
      </c>
      <c r="C1259" s="375">
        <v>481014</v>
      </c>
      <c r="D1259" s="374" t="s">
        <v>758</v>
      </c>
    </row>
    <row r="1260" spans="1:4" x14ac:dyDescent="0.25">
      <c r="A1260" s="494" t="s">
        <v>859</v>
      </c>
      <c r="B1260" s="523" t="s">
        <v>751</v>
      </c>
      <c r="C1260" s="375">
        <v>481019</v>
      </c>
      <c r="D1260" s="374" t="s">
        <v>758</v>
      </c>
    </row>
    <row r="1261" spans="1:4" x14ac:dyDescent="0.25">
      <c r="A1261" s="494" t="s">
        <v>859</v>
      </c>
      <c r="B1261" s="523" t="s">
        <v>751</v>
      </c>
      <c r="C1261" s="375">
        <v>481022</v>
      </c>
      <c r="D1261" s="374" t="s">
        <v>758</v>
      </c>
    </row>
    <row r="1262" spans="1:4" x14ac:dyDescent="0.25">
      <c r="A1262" s="494" t="s">
        <v>859</v>
      </c>
      <c r="B1262" s="523" t="s">
        <v>751</v>
      </c>
      <c r="C1262" s="375">
        <v>481029</v>
      </c>
      <c r="D1262" s="374" t="s">
        <v>758</v>
      </c>
    </row>
    <row r="1263" spans="1:4" x14ac:dyDescent="0.25">
      <c r="A1263" s="494" t="s">
        <v>859</v>
      </c>
      <c r="B1263" s="523" t="s">
        <v>751</v>
      </c>
      <c r="C1263" s="375">
        <v>481031</v>
      </c>
      <c r="D1263" s="374" t="s">
        <v>758</v>
      </c>
    </row>
    <row r="1264" spans="1:4" x14ac:dyDescent="0.25">
      <c r="A1264" s="494" t="s">
        <v>859</v>
      </c>
      <c r="B1264" s="523" t="s">
        <v>751</v>
      </c>
      <c r="C1264" s="375">
        <v>481032</v>
      </c>
      <c r="D1264" s="374" t="s">
        <v>758</v>
      </c>
    </row>
    <row r="1265" spans="1:4" x14ac:dyDescent="0.25">
      <c r="A1265" s="494" t="s">
        <v>859</v>
      </c>
      <c r="B1265" s="523" t="s">
        <v>751</v>
      </c>
      <c r="C1265" s="375">
        <v>481039</v>
      </c>
      <c r="D1265" s="374" t="s">
        <v>758</v>
      </c>
    </row>
    <row r="1266" spans="1:4" x14ac:dyDescent="0.25">
      <c r="A1266" s="494" t="s">
        <v>859</v>
      </c>
      <c r="B1266" s="523" t="s">
        <v>751</v>
      </c>
      <c r="C1266" s="375">
        <v>481092</v>
      </c>
      <c r="D1266" s="374" t="s">
        <v>758</v>
      </c>
    </row>
    <row r="1267" spans="1:4" x14ac:dyDescent="0.25">
      <c r="A1267" s="494" t="s">
        <v>859</v>
      </c>
      <c r="B1267" s="523" t="s">
        <v>751</v>
      </c>
      <c r="C1267" s="375" t="s">
        <v>857</v>
      </c>
      <c r="D1267" s="374" t="s">
        <v>758</v>
      </c>
    </row>
    <row r="1268" spans="1:4" x14ac:dyDescent="0.25">
      <c r="A1268" s="494" t="s">
        <v>859</v>
      </c>
      <c r="B1268" s="523" t="s">
        <v>751</v>
      </c>
      <c r="C1268" s="375">
        <v>482390</v>
      </c>
      <c r="D1268" s="374" t="s">
        <v>758</v>
      </c>
    </row>
    <row r="1269" spans="1:4" x14ac:dyDescent="0.25">
      <c r="A1269" s="498" t="s">
        <v>859</v>
      </c>
      <c r="B1269" s="521" t="s">
        <v>753</v>
      </c>
      <c r="C1269" s="377" t="s">
        <v>852</v>
      </c>
      <c r="D1269" s="374" t="s">
        <v>758</v>
      </c>
    </row>
    <row r="1270" spans="1:4" ht="15.75" thickBot="1" x14ac:dyDescent="0.3">
      <c r="A1270" s="500" t="s">
        <v>859</v>
      </c>
      <c r="B1270" s="519" t="s">
        <v>754</v>
      </c>
      <c r="C1270" s="370" t="s">
        <v>852</v>
      </c>
      <c r="D1270" s="374" t="s">
        <v>758</v>
      </c>
    </row>
    <row r="1271" spans="1:4" ht="15.75" thickTop="1" x14ac:dyDescent="0.25">
      <c r="A1271" s="495" t="s">
        <v>860</v>
      </c>
      <c r="B1271" s="525" t="s">
        <v>751</v>
      </c>
      <c r="C1271" s="552">
        <v>482370</v>
      </c>
      <c r="D1271" s="260"/>
    </row>
    <row r="1272" spans="1:4" x14ac:dyDescent="0.25">
      <c r="A1272" s="498" t="s">
        <v>860</v>
      </c>
      <c r="B1272" s="521" t="s">
        <v>753</v>
      </c>
      <c r="C1272" s="548" t="s">
        <v>853</v>
      </c>
      <c r="D1272" s="260" t="s">
        <v>847</v>
      </c>
    </row>
    <row r="1273" spans="1:4" ht="15.75" thickBot="1" x14ac:dyDescent="0.3">
      <c r="A1273" s="500" t="s">
        <v>860</v>
      </c>
      <c r="B1273" s="519" t="s">
        <v>754</v>
      </c>
      <c r="C1273" s="546" t="s">
        <v>853</v>
      </c>
      <c r="D1273" s="260" t="s">
        <v>847</v>
      </c>
    </row>
    <row r="1274" spans="1:4" ht="15.75" thickTop="1" x14ac:dyDescent="0.25">
      <c r="A1274" s="495" t="s">
        <v>861</v>
      </c>
      <c r="B1274" s="525" t="s">
        <v>751</v>
      </c>
      <c r="C1274" s="552" t="s">
        <v>854</v>
      </c>
      <c r="D1274" s="260"/>
    </row>
    <row r="1275" spans="1:4" x14ac:dyDescent="0.25">
      <c r="A1275" s="498" t="s">
        <v>861</v>
      </c>
      <c r="B1275" s="521" t="s">
        <v>753</v>
      </c>
      <c r="C1275" s="548" t="s">
        <v>854</v>
      </c>
      <c r="D1275" s="260" t="s">
        <v>847</v>
      </c>
    </row>
    <row r="1276" spans="1:4" ht="15.75" thickBot="1" x14ac:dyDescent="0.3">
      <c r="A1276" s="500" t="s">
        <v>861</v>
      </c>
      <c r="B1276" s="519" t="s">
        <v>754</v>
      </c>
      <c r="C1276" s="546" t="s">
        <v>854</v>
      </c>
      <c r="D1276" s="261" t="s">
        <v>847</v>
      </c>
    </row>
    <row r="1277" spans="1:4" ht="15.75" thickTop="1" x14ac:dyDescent="0.15"/>
  </sheetData>
  <sheetProtection sheet="1" objects="1" scenarios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B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="85" zoomScaleNormal="85" zoomScaleSheetLayoutView="160" workbookViewId="0">
      <selection activeCell="E7" sqref="E7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640" customWidth="1"/>
    <col min="4" max="11" width="16" style="6" customWidth="1"/>
    <col min="12" max="12" width="9.625" style="14"/>
    <col min="13" max="13" width="9.625" style="14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42" customFormat="1" ht="4.5" customHeight="1" thickBot="1" x14ac:dyDescent="0.25">
      <c r="A1" s="663"/>
      <c r="B1" s="664"/>
      <c r="C1" s="665"/>
      <c r="D1" s="664"/>
      <c r="E1" s="664"/>
      <c r="F1" s="664"/>
      <c r="G1" s="664"/>
      <c r="H1" s="664"/>
      <c r="I1" s="664"/>
      <c r="J1" s="664"/>
      <c r="K1" s="6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594" ht="15" customHeight="1" thickTop="1" x14ac:dyDescent="0.25">
      <c r="A2" s="667"/>
      <c r="B2" s="95"/>
      <c r="C2" s="1103" t="s">
        <v>167</v>
      </c>
      <c r="D2" s="1103"/>
      <c r="E2" s="1103"/>
      <c r="F2" s="1104"/>
      <c r="G2" s="560" t="s">
        <v>1</v>
      </c>
      <c r="H2" s="1099" t="s">
        <v>168</v>
      </c>
      <c r="I2" s="1099"/>
      <c r="J2" s="560" t="s">
        <v>2</v>
      </c>
      <c r="K2" s="94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5" customHeight="1" x14ac:dyDescent="0.25">
      <c r="A3" s="16"/>
      <c r="B3" s="14"/>
      <c r="C3" s="1105"/>
      <c r="D3" s="1105"/>
      <c r="E3" s="1105"/>
      <c r="F3" s="1106"/>
      <c r="G3" s="561" t="s">
        <v>169</v>
      </c>
      <c r="H3" s="943"/>
      <c r="I3" s="944"/>
      <c r="J3" s="944"/>
      <c r="K3" s="94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6"/>
      <c r="B4" s="14"/>
      <c r="C4" s="1107" t="s">
        <v>10</v>
      </c>
      <c r="D4" s="1107"/>
      <c r="E4" s="1107"/>
      <c r="F4" s="1077"/>
      <c r="G4" s="561" t="s">
        <v>5</v>
      </c>
      <c r="H4" s="944"/>
      <c r="I4" s="944"/>
      <c r="J4" s="944"/>
      <c r="K4" s="94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090" t="s">
        <v>170</v>
      </c>
      <c r="AA4" s="1090"/>
      <c r="AB4" s="1090"/>
    </row>
    <row r="5" spans="1:2594" ht="17.100000000000001" customHeight="1" x14ac:dyDescent="0.45">
      <c r="A5" s="16"/>
      <c r="B5" s="64" t="s">
        <v>0</v>
      </c>
      <c r="C5" s="1108" t="s">
        <v>171</v>
      </c>
      <c r="D5" s="1108"/>
      <c r="E5" s="1108"/>
      <c r="F5" s="1109"/>
      <c r="G5" s="561" t="s">
        <v>11</v>
      </c>
      <c r="H5" s="944"/>
      <c r="I5" s="946"/>
      <c r="J5" s="947" t="s">
        <v>12</v>
      </c>
      <c r="K5" s="945"/>
      <c r="N5" s="14"/>
      <c r="O5" s="948" t="s">
        <v>13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090"/>
      <c r="AA5" s="1090"/>
      <c r="AB5" s="1090"/>
    </row>
    <row r="6" spans="1:2594" ht="17.100000000000001" customHeight="1" thickBot="1" x14ac:dyDescent="0.4">
      <c r="A6" s="16"/>
      <c r="B6" s="121"/>
      <c r="C6" s="120"/>
      <c r="D6" s="122"/>
      <c r="E6" s="122"/>
      <c r="F6" s="14"/>
      <c r="G6" s="561" t="s">
        <v>16</v>
      </c>
      <c r="H6" s="944"/>
      <c r="I6" s="944"/>
      <c r="J6" s="944"/>
      <c r="K6" s="945"/>
      <c r="N6" s="14"/>
      <c r="O6" s="14"/>
      <c r="P6" s="14"/>
      <c r="Q6" s="14"/>
      <c r="R6" s="14"/>
      <c r="S6" s="14"/>
      <c r="T6" s="125" t="str">
        <f>G2</f>
        <v>Страна:</v>
      </c>
      <c r="U6" s="1110" t="str">
        <f>H2</f>
        <v>Армения</v>
      </c>
      <c r="V6" s="1110"/>
      <c r="W6" s="1110"/>
      <c r="X6" s="1110"/>
      <c r="Y6" s="155"/>
      <c r="Z6" s="155"/>
      <c r="AA6" s="155"/>
      <c r="AC6" s="174" t="str">
        <f>G2</f>
        <v>Страна:</v>
      </c>
      <c r="AD6" s="154" t="str">
        <f>H2</f>
        <v>Армения</v>
      </c>
    </row>
    <row r="7" spans="1:2594" ht="16.5" customHeight="1" x14ac:dyDescent="0.3">
      <c r="A7" s="60"/>
      <c r="B7" s="1113" t="s">
        <v>172</v>
      </c>
      <c r="C7" s="1113"/>
      <c r="D7" s="1113"/>
      <c r="E7" s="178" t="s">
        <v>173</v>
      </c>
      <c r="F7" s="139" t="s">
        <v>0</v>
      </c>
      <c r="G7" s="78" t="s">
        <v>0</v>
      </c>
      <c r="H7" s="123"/>
      <c r="I7" s="123"/>
      <c r="J7" s="124"/>
      <c r="K7" s="668"/>
      <c r="N7" s="584"/>
      <c r="O7" s="585" t="s">
        <v>171</v>
      </c>
      <c r="P7" s="586"/>
      <c r="Q7" s="1111" t="s">
        <v>14</v>
      </c>
      <c r="R7" s="1111"/>
      <c r="S7" s="1111"/>
      <c r="T7" s="1111"/>
      <c r="U7" s="1111"/>
      <c r="V7" s="1111"/>
      <c r="W7" s="1111"/>
      <c r="X7" s="1112"/>
      <c r="Y7" s="151"/>
      <c r="Z7" s="158"/>
      <c r="AA7" s="146"/>
      <c r="AB7" s="159"/>
      <c r="AC7" s="160"/>
      <c r="AD7" s="161"/>
    </row>
    <row r="8" spans="1:2594" s="10" customFormat="1" ht="13.5" customHeight="1" x14ac:dyDescent="0.25">
      <c r="A8" s="669" t="s">
        <v>18</v>
      </c>
      <c r="B8" s="240" t="s">
        <v>0</v>
      </c>
      <c r="C8" s="69" t="s">
        <v>20</v>
      </c>
      <c r="D8" s="1094" t="s">
        <v>174</v>
      </c>
      <c r="E8" s="1095"/>
      <c r="F8" s="1096"/>
      <c r="G8" s="1097"/>
      <c r="H8" s="1096" t="s">
        <v>175</v>
      </c>
      <c r="I8" s="1096"/>
      <c r="J8" s="1096"/>
      <c r="K8" s="1100"/>
      <c r="L8" s="949"/>
      <c r="M8" s="949"/>
      <c r="N8" s="70" t="str">
        <f>A8</f>
        <v>Код</v>
      </c>
      <c r="O8" s="45"/>
      <c r="P8" s="72"/>
      <c r="Q8" s="1095" t="str">
        <f>D8</f>
        <v>ИМПОРТ</v>
      </c>
      <c r="R8" s="1095"/>
      <c r="S8" s="1095"/>
      <c r="T8" s="1097"/>
      <c r="U8" s="1096" t="str">
        <f>H8</f>
        <v>ЭКСПОРТ</v>
      </c>
      <c r="V8" s="1096" t="s">
        <v>0</v>
      </c>
      <c r="W8" s="1096" t="s">
        <v>0</v>
      </c>
      <c r="X8" s="1097" t="s">
        <v>0</v>
      </c>
      <c r="Y8" s="147"/>
      <c r="Z8" s="652" t="str">
        <f>A8</f>
        <v>Код</v>
      </c>
      <c r="AA8" s="147"/>
      <c r="AB8" s="162" t="s">
        <v>0</v>
      </c>
      <c r="AC8" s="1101" t="s">
        <v>176</v>
      </c>
      <c r="AD8" s="1102"/>
      <c r="AE8" s="10" t="s">
        <v>0</v>
      </c>
    </row>
    <row r="9" spans="1:2594" ht="11.25" customHeight="1" x14ac:dyDescent="0.25">
      <c r="A9" s="669" t="s">
        <v>23</v>
      </c>
      <c r="B9" s="31" t="s">
        <v>19</v>
      </c>
      <c r="C9" s="70" t="s">
        <v>177</v>
      </c>
      <c r="D9" s="1093">
        <v>2019</v>
      </c>
      <c r="E9" s="1092"/>
      <c r="F9" s="1093">
        <f>D9+1</f>
        <v>2020</v>
      </c>
      <c r="G9" s="1092"/>
      <c r="H9" s="1091">
        <f>D9</f>
        <v>2019</v>
      </c>
      <c r="I9" s="1092"/>
      <c r="J9" s="1093">
        <f>F9</f>
        <v>2020</v>
      </c>
      <c r="K9" s="1098"/>
      <c r="N9" s="587" t="str">
        <f>A9</f>
        <v>товара</v>
      </c>
      <c r="O9" s="45"/>
      <c r="P9" s="74"/>
      <c r="Q9" s="1091">
        <f>D9</f>
        <v>2019</v>
      </c>
      <c r="R9" s="1092" t="s">
        <v>0</v>
      </c>
      <c r="S9" s="1093">
        <f>F9</f>
        <v>2020</v>
      </c>
      <c r="T9" s="1092" t="s">
        <v>0</v>
      </c>
      <c r="U9" s="1091">
        <f>H9</f>
        <v>2019</v>
      </c>
      <c r="V9" s="1092" t="s">
        <v>0</v>
      </c>
      <c r="W9" s="1093">
        <f>J9</f>
        <v>2020</v>
      </c>
      <c r="X9" s="1092" t="s">
        <v>0</v>
      </c>
      <c r="Y9" s="73"/>
      <c r="Z9" s="653" t="str">
        <f>A9</f>
        <v>товара</v>
      </c>
      <c r="AA9" s="73"/>
      <c r="AB9" s="162" t="s">
        <v>0</v>
      </c>
      <c r="AC9" s="582">
        <f>H9</f>
        <v>2019</v>
      </c>
      <c r="AD9" s="658">
        <f>F9</f>
        <v>2020</v>
      </c>
      <c r="AE9" s="6" t="s">
        <v>0</v>
      </c>
    </row>
    <row r="10" spans="1:2594" ht="14.25" customHeight="1" x14ac:dyDescent="0.2">
      <c r="A10" s="670" t="s">
        <v>0</v>
      </c>
      <c r="B10" s="950"/>
      <c r="C10" s="37" t="s">
        <v>0</v>
      </c>
      <c r="D10" s="94" t="s">
        <v>24</v>
      </c>
      <c r="E10" s="94" t="s">
        <v>178</v>
      </c>
      <c r="F10" s="94" t="s">
        <v>24</v>
      </c>
      <c r="G10" s="94" t="s">
        <v>178</v>
      </c>
      <c r="H10" s="94" t="s">
        <v>24</v>
      </c>
      <c r="I10" s="94" t="s">
        <v>178</v>
      </c>
      <c r="J10" s="94" t="s">
        <v>24</v>
      </c>
      <c r="K10" s="671" t="s">
        <v>178</v>
      </c>
      <c r="N10" s="588" t="str">
        <f>A10</f>
        <v xml:space="preserve"> </v>
      </c>
      <c r="O10" s="228"/>
      <c r="P10" s="88"/>
      <c r="Q10" s="73" t="str">
        <f>D10</f>
        <v>Объем</v>
      </c>
      <c r="R10" s="69" t="str">
        <f>E10</f>
        <v>Стоимость</v>
      </c>
      <c r="S10" s="31" t="str">
        <f>F10</f>
        <v>Объем</v>
      </c>
      <c r="T10" s="69" t="str">
        <f>G10</f>
        <v>Стоимость</v>
      </c>
      <c r="U10" s="32" t="str">
        <f>H10</f>
        <v>Объем</v>
      </c>
      <c r="V10" s="69" t="str">
        <f>I10</f>
        <v>Стоимость</v>
      </c>
      <c r="W10" s="31" t="str">
        <f>J10</f>
        <v>Объем</v>
      </c>
      <c r="X10" s="69" t="str">
        <f>K10</f>
        <v>Стоимость</v>
      </c>
      <c r="Y10" s="73"/>
      <c r="Z10" s="196" t="str">
        <f>A10</f>
        <v xml:space="preserve"> </v>
      </c>
      <c r="AA10" s="150"/>
      <c r="AB10" s="157" t="s">
        <v>0</v>
      </c>
      <c r="AC10" s="193"/>
      <c r="AD10" s="194"/>
    </row>
    <row r="11" spans="1:2594" s="81" customFormat="1" ht="15" customHeight="1" x14ac:dyDescent="0.15">
      <c r="A11" s="300">
        <v>1</v>
      </c>
      <c r="B11" s="79" t="s">
        <v>31</v>
      </c>
      <c r="C11" s="294" t="s">
        <v>32</v>
      </c>
      <c r="D11" s="222" t="s">
        <v>179</v>
      </c>
      <c r="E11" s="222">
        <v>339.97699999999998</v>
      </c>
      <c r="F11" s="222" t="s">
        <v>180</v>
      </c>
      <c r="G11" s="222">
        <v>509.58100000000002</v>
      </c>
      <c r="H11" s="222"/>
      <c r="I11" s="222"/>
      <c r="J11" s="222"/>
      <c r="K11" s="672"/>
      <c r="L11" s="137"/>
      <c r="M11" s="137"/>
      <c r="N11" s="293">
        <f t="shared" ref="N11:O18" si="0">A11</f>
        <v>1</v>
      </c>
      <c r="O11" s="79" t="str">
        <f t="shared" si="0"/>
        <v>КРУГЛЫЙ ЛЕС (НЕОБРАБОТАННЫЕ ЛЕСОМАТЕРИАЛЫ)</v>
      </c>
      <c r="P11" s="294" t="s">
        <v>32</v>
      </c>
      <c r="Q11" s="126" t="e">
        <f>D11-(D12+D15)</f>
        <v>#VALUE!</v>
      </c>
      <c r="R11" s="127">
        <f t="shared" ref="R11:X11" si="1">E11-(E12+E15)</f>
        <v>0</v>
      </c>
      <c r="S11" s="127" t="e">
        <f t="shared" si="1"/>
        <v>#VALUE!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589">
        <f t="shared" si="1"/>
        <v>0</v>
      </c>
      <c r="Y11" s="156"/>
      <c r="Z11" s="164">
        <f>A11</f>
        <v>1</v>
      </c>
      <c r="AA11" s="79" t="str">
        <f t="shared" ref="AA11:AA20" si="2">B11</f>
        <v>КРУГЛЫЙ ЛЕС (НЕОБРАБОТАННЫЕ ЛЕСОМАТЕРИАЛЫ)</v>
      </c>
      <c r="AB11" s="294" t="s">
        <v>32</v>
      </c>
      <c r="AC11" s="166" t="str">
        <f>IF(ISNUMBER('CB1-Производство'!D13+D11-H11),'CB1-Производство'!D13+D11-H11,IF(ISNUMBER(H11-D11),"NT " &amp; H11-D11,"…"))</f>
        <v>…</v>
      </c>
      <c r="AD11" s="167" t="str">
        <f>IF(ISNUMBER('CB1-Производство'!E13+F11-J11),'CB1-Производство'!E13+F11-J11,IF(ISNUMBER(J11-F11),"NT " &amp; J11-F11,"…"))</f>
        <v>…</v>
      </c>
      <c r="AE11" s="380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30" x14ac:dyDescent="0.15">
      <c r="A12" s="390">
        <v>1.1000000000000001</v>
      </c>
      <c r="B12" s="629" t="s">
        <v>35</v>
      </c>
      <c r="C12" s="75" t="s">
        <v>32</v>
      </c>
      <c r="D12" s="34" t="s">
        <v>181</v>
      </c>
      <c r="E12" s="34">
        <v>1.5</v>
      </c>
      <c r="F12" s="34" t="s">
        <v>182</v>
      </c>
      <c r="G12" s="34">
        <v>30.367999999999999</v>
      </c>
      <c r="H12" s="223"/>
      <c r="I12" s="34"/>
      <c r="J12" s="34"/>
      <c r="K12" s="673"/>
      <c r="L12" s="137"/>
      <c r="M12" s="137"/>
      <c r="N12" s="47">
        <f t="shared" si="0"/>
        <v>1.1000000000000001</v>
      </c>
      <c r="O12" s="336" t="str">
        <f t="shared" si="0"/>
        <v>ТОПЛИВНАЯ ДРЕВЕСИНА (ВКЛЮЧАЯ ДРЕВЕСИНУ ДЛЯ ПРОИЗВОДСТВА ДРЕВЕСНОГО УГЛЯ)</v>
      </c>
      <c r="P12" s="75" t="s">
        <v>32</v>
      </c>
      <c r="Q12" s="111" t="e">
        <f>D12-(D13+D14)</f>
        <v>#VALUE!</v>
      </c>
      <c r="R12" s="107">
        <f t="shared" ref="R12:X12" si="3">E12-(E13+E14)</f>
        <v>0</v>
      </c>
      <c r="S12" s="107" t="e">
        <f t="shared" si="3"/>
        <v>#VALUE!</v>
      </c>
      <c r="T12" s="107">
        <f t="shared" si="3"/>
        <v>0</v>
      </c>
      <c r="U12" s="107">
        <f t="shared" si="3"/>
        <v>0</v>
      </c>
      <c r="V12" s="107">
        <f t="shared" si="3"/>
        <v>0</v>
      </c>
      <c r="W12" s="107">
        <f t="shared" si="3"/>
        <v>0</v>
      </c>
      <c r="X12" s="108">
        <f t="shared" si="3"/>
        <v>0</v>
      </c>
      <c r="Y12" s="137"/>
      <c r="Z12" s="197">
        <f t="shared" ref="Z12:AA69" si="4">A12</f>
        <v>1.1000000000000001</v>
      </c>
      <c r="AA12" s="336" t="str">
        <f t="shared" si="2"/>
        <v>ТОПЛИВНАЯ ДРЕВЕСИНА (ВКЛЮЧАЯ ДРЕВЕСИНУ ДЛЯ ПРОИЗВОДСТВА ДРЕВЕСНОГО УГЛЯ)</v>
      </c>
      <c r="AB12" s="75" t="s">
        <v>32</v>
      </c>
      <c r="AC12" s="195" t="str">
        <f>IF(ISNUMBER('CB1-Производство'!D14+D12-H12),'CB1-Производство'!D14+D12-H12,IF(ISNUMBER(H12-D12),"NT " &amp; H12-D12,"…"))</f>
        <v>…</v>
      </c>
      <c r="AD12" s="177" t="str">
        <f>IF(ISNUMBER('CB1-Производство'!E14+F12-J12),'CB1-Производство'!E14+F12-J12,IF(ISNUMBER(J12-F12),"NT " &amp; J12-F12,"…"))</f>
        <v>…</v>
      </c>
    </row>
    <row r="13" spans="1:2594" s="12" customFormat="1" ht="15" customHeight="1" x14ac:dyDescent="0.15">
      <c r="A13" s="390" t="s">
        <v>37</v>
      </c>
      <c r="B13" s="55" t="s">
        <v>38</v>
      </c>
      <c r="C13" s="75" t="s">
        <v>32</v>
      </c>
      <c r="D13" s="34" t="s">
        <v>181</v>
      </c>
      <c r="E13" s="34">
        <v>1.5</v>
      </c>
      <c r="F13" s="34" t="s">
        <v>183</v>
      </c>
      <c r="G13" s="36">
        <v>28.527999999999999</v>
      </c>
      <c r="H13" s="34"/>
      <c r="I13" s="34"/>
      <c r="J13" s="34"/>
      <c r="K13" s="674"/>
      <c r="L13" s="137"/>
      <c r="M13" s="137"/>
      <c r="N13" s="47" t="str">
        <f t="shared" ref="N13:N14" si="5">A13</f>
        <v>1.1.C</v>
      </c>
      <c r="O13" s="25" t="str">
        <f t="shared" ref="O13:O14" si="6">B13</f>
        <v>Хвойные породы</v>
      </c>
      <c r="P13" s="75" t="s">
        <v>32</v>
      </c>
      <c r="Q13" s="107"/>
      <c r="R13" s="107"/>
      <c r="S13" s="107"/>
      <c r="T13" s="107"/>
      <c r="U13" s="107"/>
      <c r="V13" s="107"/>
      <c r="W13" s="107"/>
      <c r="X13" s="108"/>
      <c r="Y13" s="137"/>
      <c r="Z13" s="197" t="str">
        <f t="shared" ref="Z13:Z14" si="7">A13</f>
        <v>1.1.C</v>
      </c>
      <c r="AA13" s="25" t="str">
        <f t="shared" ref="AA13:AA14" si="8">B13</f>
        <v>Хвойные породы</v>
      </c>
      <c r="AB13" s="75" t="s">
        <v>32</v>
      </c>
      <c r="AC13" s="195" t="str">
        <f>IF(ISNUMBER('CB1-Производство'!D15+D13-H13),'CB1-Производство'!D15+D13-H13,IF(ISNUMBER(H13-D13),"NT " &amp; H13-D13,"…"))</f>
        <v>…</v>
      </c>
      <c r="AD13" s="177" t="str">
        <f>IF(ISNUMBER('CB1-Производство'!E15+F13-J13),'CB1-Производство'!E15+F13-J13,IF(ISNUMBER(J13-F13),"NT " &amp; J13-F13,"…"))</f>
        <v>…</v>
      </c>
    </row>
    <row r="14" spans="1:2594" s="12" customFormat="1" ht="15" customHeight="1" x14ac:dyDescent="0.15">
      <c r="A14" s="390" t="s">
        <v>40</v>
      </c>
      <c r="B14" s="55" t="s">
        <v>41</v>
      </c>
      <c r="C14" s="75" t="s">
        <v>32</v>
      </c>
      <c r="D14" s="34"/>
      <c r="E14" s="34"/>
      <c r="F14" s="34" t="s">
        <v>184</v>
      </c>
      <c r="G14" s="36">
        <v>1.84</v>
      </c>
      <c r="H14" s="34"/>
      <c r="I14" s="34"/>
      <c r="J14" s="34"/>
      <c r="K14" s="674"/>
      <c r="L14" s="137"/>
      <c r="M14" s="137"/>
      <c r="N14" s="47" t="str">
        <f t="shared" si="5"/>
        <v>1.1.NC</v>
      </c>
      <c r="O14" s="25" t="str">
        <f t="shared" si="6"/>
        <v>Лиственные породы</v>
      </c>
      <c r="P14" s="75" t="s">
        <v>32</v>
      </c>
      <c r="Q14" s="107"/>
      <c r="R14" s="107"/>
      <c r="S14" s="107"/>
      <c r="T14" s="107"/>
      <c r="U14" s="107"/>
      <c r="V14" s="107"/>
      <c r="W14" s="107"/>
      <c r="X14" s="108"/>
      <c r="Y14" s="137"/>
      <c r="Z14" s="197" t="str">
        <f t="shared" si="7"/>
        <v>1.1.NC</v>
      </c>
      <c r="AA14" s="25" t="str">
        <f t="shared" si="8"/>
        <v>Лиственные породы</v>
      </c>
      <c r="AB14" s="75" t="s">
        <v>32</v>
      </c>
      <c r="AC14" s="195">
        <f>IF(ISNUMBER('CB1-Производство'!D16+D14-H14),'CB1-Производство'!D16+D14-H14,IF(ISNUMBER(H14-D14),"NT " &amp; H14-D14,"…"))</f>
        <v>0</v>
      </c>
      <c r="AD14" s="177" t="str">
        <f>IF(ISNUMBER('CB1-Производство'!E16+F14-J14),'CB1-Производство'!E16+F14-J14,IF(ISNUMBER(J14-F14),"NT " &amp; J14-F14,"…"))</f>
        <v>…</v>
      </c>
    </row>
    <row r="15" spans="1:2594" s="12" customFormat="1" ht="15" customHeight="1" x14ac:dyDescent="0.15">
      <c r="A15" s="390">
        <v>1.2</v>
      </c>
      <c r="B15" s="49" t="s">
        <v>43</v>
      </c>
      <c r="C15" s="75" t="s">
        <v>32</v>
      </c>
      <c r="D15" s="33" t="s">
        <v>185</v>
      </c>
      <c r="E15" s="33">
        <v>338.47699999999998</v>
      </c>
      <c r="F15" s="33" t="s">
        <v>186</v>
      </c>
      <c r="G15" s="33">
        <v>479.21300000000002</v>
      </c>
      <c r="H15" s="89"/>
      <c r="I15" s="35"/>
      <c r="J15" s="35"/>
      <c r="K15" s="675"/>
      <c r="L15" s="137"/>
      <c r="M15" s="137"/>
      <c r="N15" s="47">
        <f t="shared" si="0"/>
        <v>1.2</v>
      </c>
      <c r="O15" s="24" t="str">
        <f t="shared" si="0"/>
        <v>ДЕЛОВОЙ КРУГЛЫЙ ЛЕС</v>
      </c>
      <c r="P15" s="75" t="s">
        <v>32</v>
      </c>
      <c r="Q15" s="134" t="e">
        <f>D15-(D16+D17)</f>
        <v>#VALUE!</v>
      </c>
      <c r="R15" s="129">
        <f t="shared" ref="R15:X15" si="9">E15-(E16+E17)</f>
        <v>0</v>
      </c>
      <c r="S15" s="129" t="e">
        <f t="shared" si="9"/>
        <v>#VALUE!</v>
      </c>
      <c r="T15" s="129">
        <f t="shared" si="9"/>
        <v>0</v>
      </c>
      <c r="U15" s="129">
        <f t="shared" si="9"/>
        <v>0</v>
      </c>
      <c r="V15" s="129">
        <f t="shared" si="9"/>
        <v>0</v>
      </c>
      <c r="W15" s="129">
        <f t="shared" si="9"/>
        <v>0</v>
      </c>
      <c r="X15" s="590">
        <f t="shared" si="9"/>
        <v>0</v>
      </c>
      <c r="Y15" s="156"/>
      <c r="Z15" s="197">
        <f t="shared" si="4"/>
        <v>1.2</v>
      </c>
      <c r="AA15" s="24" t="str">
        <f t="shared" si="2"/>
        <v>ДЕЛОВОЙ КРУГЛЫЙ ЛЕС</v>
      </c>
      <c r="AB15" s="75" t="s">
        <v>32</v>
      </c>
      <c r="AC15" s="195" t="str">
        <f>IF(ISNUMBER('CB1-Производство'!D17+D15-H15),'CB1-Производство'!D17+D15-H15,IF(ISNUMBER(H15-D15),"NT " &amp; H15-D15,"…"))</f>
        <v>…</v>
      </c>
      <c r="AD15" s="177" t="str">
        <f>IF(ISNUMBER('CB1-Производство'!E17+F15-J15),'CB1-Производство'!E17+F15-J15,IF(ISNUMBER(J15-F15),"NT " &amp; J15-F15,"…"))</f>
        <v>…</v>
      </c>
    </row>
    <row r="16" spans="1:2594" s="12" customFormat="1" ht="15" customHeight="1" x14ac:dyDescent="0.15">
      <c r="A16" s="390" t="s">
        <v>45</v>
      </c>
      <c r="B16" s="50" t="s">
        <v>38</v>
      </c>
      <c r="C16" s="75" t="s">
        <v>32</v>
      </c>
      <c r="D16" s="34" t="s">
        <v>187</v>
      </c>
      <c r="E16" s="34">
        <v>338.12700000000001</v>
      </c>
      <c r="F16" s="34" t="s">
        <v>188</v>
      </c>
      <c r="G16" s="36">
        <v>479.09699999999998</v>
      </c>
      <c r="H16" s="34"/>
      <c r="I16" s="34"/>
      <c r="J16" s="34"/>
      <c r="K16" s="674"/>
      <c r="L16" s="137"/>
      <c r="M16" s="137"/>
      <c r="N16" s="47" t="str">
        <f t="shared" si="0"/>
        <v>1.2.C</v>
      </c>
      <c r="O16" s="25" t="str">
        <f t="shared" si="0"/>
        <v>Хвойные породы</v>
      </c>
      <c r="P16" s="75" t="s">
        <v>32</v>
      </c>
      <c r="Q16" s="107"/>
      <c r="R16" s="107"/>
      <c r="S16" s="107"/>
      <c r="T16" s="107"/>
      <c r="U16" s="107"/>
      <c r="V16" s="107"/>
      <c r="W16" s="107"/>
      <c r="X16" s="108"/>
      <c r="Y16" s="137"/>
      <c r="Z16" s="197" t="str">
        <f t="shared" si="4"/>
        <v>1.2.C</v>
      </c>
      <c r="AA16" s="25" t="str">
        <f t="shared" si="2"/>
        <v>Хвойные породы</v>
      </c>
      <c r="AB16" s="75" t="s">
        <v>32</v>
      </c>
      <c r="AC16" s="195" t="str">
        <f>IF(ISNUMBER('CB1-Производство'!D18+D16-H16),'CB1-Производство'!D18+D16-H16,IF(ISNUMBER(H16-D16),"NT " &amp; H16-D16,"…"))</f>
        <v>…</v>
      </c>
      <c r="AD16" s="177" t="str">
        <f>IF(ISNUMBER('CB1-Производство'!E18+F16-J16),'CB1-Производство'!E18+F16-J16,IF(ISNUMBER(J16-F16),"NT " &amp; J16-F16,"…"))</f>
        <v>…</v>
      </c>
    </row>
    <row r="17" spans="1:2594" s="12" customFormat="1" ht="15" customHeight="1" x14ac:dyDescent="0.15">
      <c r="A17" s="390" t="s">
        <v>47</v>
      </c>
      <c r="B17" s="50" t="s">
        <v>41</v>
      </c>
      <c r="C17" s="75" t="s">
        <v>32</v>
      </c>
      <c r="D17" s="34" t="s">
        <v>189</v>
      </c>
      <c r="E17" s="34">
        <v>0.35</v>
      </c>
      <c r="F17" s="34" t="s">
        <v>190</v>
      </c>
      <c r="G17" s="36">
        <v>0.11600000000000001</v>
      </c>
      <c r="H17" s="34"/>
      <c r="I17" s="34"/>
      <c r="J17" s="34"/>
      <c r="K17" s="674"/>
      <c r="L17" s="137"/>
      <c r="M17" s="137"/>
      <c r="N17" s="47" t="str">
        <f t="shared" si="0"/>
        <v>1.2.NC</v>
      </c>
      <c r="O17" s="25" t="str">
        <f t="shared" si="0"/>
        <v>Лиственные породы</v>
      </c>
      <c r="P17" s="75" t="s">
        <v>32</v>
      </c>
      <c r="Q17" s="107"/>
      <c r="R17" s="107"/>
      <c r="S17" s="107"/>
      <c r="T17" s="107"/>
      <c r="U17" s="107"/>
      <c r="V17" s="107"/>
      <c r="W17" s="107"/>
      <c r="X17" s="108"/>
      <c r="Y17" s="137"/>
      <c r="Z17" s="197" t="str">
        <f t="shared" si="4"/>
        <v>1.2.NC</v>
      </c>
      <c r="AA17" s="25" t="str">
        <f t="shared" si="2"/>
        <v>Лиственные породы</v>
      </c>
      <c r="AB17" s="75" t="s">
        <v>32</v>
      </c>
      <c r="AC17" s="195" t="str">
        <f>IF(ISNUMBER('CB1-Производство'!D19+D17-H17),'CB1-Производство'!D19+D17-H17,IF(ISNUMBER(H17-D17),"NT " &amp; H17-D17,"…"))</f>
        <v>…</v>
      </c>
      <c r="AD17" s="177" t="str">
        <f>IF(ISNUMBER('CB1-Производство'!E19+F17-J17),'CB1-Производство'!E19+F17-J17,IF(ISNUMBER(J17-F17),"NT " &amp; J17-F17,"…"))</f>
        <v>…</v>
      </c>
    </row>
    <row r="18" spans="1:2594" s="12" customFormat="1" ht="12.75" customHeight="1" x14ac:dyDescent="0.15">
      <c r="A18" s="391" t="s">
        <v>49</v>
      </c>
      <c r="B18" s="52" t="s">
        <v>50</v>
      </c>
      <c r="C18" s="75" t="s">
        <v>32</v>
      </c>
      <c r="D18" s="34"/>
      <c r="E18" s="34"/>
      <c r="F18" s="34" t="s">
        <v>190</v>
      </c>
      <c r="G18" s="36">
        <v>0.11600000000000001</v>
      </c>
      <c r="H18" s="34"/>
      <c r="I18" s="34"/>
      <c r="J18" s="34"/>
      <c r="K18" s="674"/>
      <c r="L18" s="137"/>
      <c r="M18" s="137"/>
      <c r="N18" s="47" t="str">
        <f t="shared" si="0"/>
        <v>1.2.NC.T</v>
      </c>
      <c r="O18" s="26" t="str">
        <f t="shared" si="0"/>
        <v>в том числе тропические породы</v>
      </c>
      <c r="P18" s="75" t="s">
        <v>32</v>
      </c>
      <c r="Q18" s="109" t="str">
        <f>IF(AND(ISNUMBER(D18/D17),D18&gt;D17),"&gt; 1.2.NC !!","")</f>
        <v/>
      </c>
      <c r="R18" s="109" t="str">
        <f t="shared" ref="R18:X18" si="10">IF(AND(ISNUMBER(E18/E17),E18&gt;E17),"&gt; 1.2.NC !!","")</f>
        <v/>
      </c>
      <c r="S18" s="109" t="str">
        <f t="shared" si="10"/>
        <v/>
      </c>
      <c r="T18" s="109" t="str">
        <f t="shared" si="10"/>
        <v/>
      </c>
      <c r="U18" s="109" t="str">
        <f t="shared" si="10"/>
        <v/>
      </c>
      <c r="V18" s="109" t="str">
        <f t="shared" si="10"/>
        <v/>
      </c>
      <c r="W18" s="109" t="str">
        <f t="shared" si="10"/>
        <v/>
      </c>
      <c r="X18" s="110" t="str">
        <f t="shared" si="10"/>
        <v/>
      </c>
      <c r="Y18" s="137"/>
      <c r="Z18" s="198" t="str">
        <f t="shared" si="4"/>
        <v>1.2.NC.T</v>
      </c>
      <c r="AA18" s="26" t="str">
        <f t="shared" si="2"/>
        <v>в том числе тропические породы</v>
      </c>
      <c r="AB18" s="75" t="s">
        <v>32</v>
      </c>
      <c r="AC18" s="195">
        <f>IF(ISNUMBER('CB1-Производство'!D20+D18-H18),'CB1-Производство'!D20+D18-H18,IF(ISNUMBER(H18-D18),"NT " &amp; H18-D18,"…"))</f>
        <v>0</v>
      </c>
      <c r="AD18" s="177" t="str">
        <f>IF(ISNUMBER('CB1-Производство'!E20+F18-J18),'CB1-Производство'!E20+F18-J18,IF(ISNUMBER(J18-F18),"NT " &amp; J18-F18,"…"))</f>
        <v>…</v>
      </c>
    </row>
    <row r="19" spans="1:2594" s="81" customFormat="1" ht="15" customHeight="1" x14ac:dyDescent="0.15">
      <c r="A19" s="301">
        <v>2</v>
      </c>
      <c r="B19" s="295" t="s">
        <v>75</v>
      </c>
      <c r="C19" s="637" t="s">
        <v>76</v>
      </c>
      <c r="D19" s="83">
        <v>1.5152220000000001</v>
      </c>
      <c r="E19" s="83">
        <v>636.22299999999996</v>
      </c>
      <c r="F19" s="83">
        <v>1.4086780000000001</v>
      </c>
      <c r="G19" s="84">
        <v>454.846</v>
      </c>
      <c r="H19" s="83">
        <v>1.5800000000000002E-2</v>
      </c>
      <c r="I19" s="83">
        <v>5.2130000000000001</v>
      </c>
      <c r="J19" s="83">
        <v>1.3987999999999999E-2</v>
      </c>
      <c r="K19" s="672">
        <v>11.068</v>
      </c>
      <c r="L19" s="137"/>
      <c r="M19" s="137"/>
      <c r="N19" s="951">
        <f t="shared" ref="N19:N69" si="11">A19</f>
        <v>2</v>
      </c>
      <c r="O19" s="87" t="str">
        <f t="shared" ref="O19:O69" si="12">B19</f>
        <v>ДРЕВЕСНЫЙ УГОЛЬ</v>
      </c>
      <c r="P19" s="637" t="s">
        <v>76</v>
      </c>
      <c r="Q19" s="227"/>
      <c r="R19" s="227"/>
      <c r="S19" s="227"/>
      <c r="T19" s="227"/>
      <c r="U19" s="227"/>
      <c r="V19" s="227"/>
      <c r="W19" s="227"/>
      <c r="X19" s="591"/>
      <c r="Y19" s="137"/>
      <c r="Z19" s="165">
        <f t="shared" si="4"/>
        <v>2</v>
      </c>
      <c r="AA19" s="87" t="str">
        <f t="shared" si="2"/>
        <v>ДРЕВЕСНЫЙ УГОЛЬ</v>
      </c>
      <c r="AB19" s="637" t="s">
        <v>191</v>
      </c>
      <c r="AC19" s="168">
        <f>IF(ISNUMBER('CB1-Производство'!D31+D19-H19),'CB1-Производство'!D31+D19-H19,IF(ISNUMBER(H19-D19),"NT " &amp; H19-D19,"…"))</f>
        <v>1.499422</v>
      </c>
      <c r="AD19" s="169">
        <f>IF(ISNUMBER('CB1-Производство'!E31+F19-J19),'CB1-Производство'!E31+F19-J19,IF(ISNUMBER(J19-F19),"NT " &amp; J19-F19,"…"))</f>
        <v>1.3946900000000002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81" customFormat="1" ht="15" customHeight="1" x14ac:dyDescent="0.15">
      <c r="A20" s="300">
        <v>3</v>
      </c>
      <c r="B20" s="293" t="s">
        <v>77</v>
      </c>
      <c r="C20" s="637" t="s">
        <v>78</v>
      </c>
      <c r="D20" s="83" t="s">
        <v>192</v>
      </c>
      <c r="E20" s="83">
        <v>157.096</v>
      </c>
      <c r="F20" s="83" t="s">
        <v>193</v>
      </c>
      <c r="G20" s="84">
        <v>241.411</v>
      </c>
      <c r="H20" s="83" t="s">
        <v>194</v>
      </c>
      <c r="I20" s="83">
        <v>1.1399999999999999</v>
      </c>
      <c r="J20" s="83" t="s">
        <v>195</v>
      </c>
      <c r="K20" s="672">
        <v>7.0000000000000001E-3</v>
      </c>
      <c r="L20" s="137"/>
      <c r="M20" s="137"/>
      <c r="N20" s="298">
        <f t="shared" si="11"/>
        <v>3</v>
      </c>
      <c r="O20" s="82" t="str">
        <f t="shared" si="12"/>
        <v>ДРЕВЕСНАЯ ЩЕПА, СТРУЖКА И ОТХОДЫ</v>
      </c>
      <c r="P20" s="637" t="s">
        <v>78</v>
      </c>
      <c r="Q20" s="226" t="e">
        <f>D20-(D21+D22)</f>
        <v>#VALUE!</v>
      </c>
      <c r="R20" s="131">
        <f t="shared" ref="R20:X20" si="13">E20-(E21+E22)</f>
        <v>0</v>
      </c>
      <c r="S20" s="131" t="e">
        <f t="shared" si="13"/>
        <v>#VALUE!</v>
      </c>
      <c r="T20" s="131">
        <f t="shared" si="13"/>
        <v>0</v>
      </c>
      <c r="U20" s="131" t="e">
        <f t="shared" si="13"/>
        <v>#VALUE!</v>
      </c>
      <c r="V20" s="131">
        <f t="shared" si="13"/>
        <v>0</v>
      </c>
      <c r="W20" s="131" t="e">
        <f t="shared" si="13"/>
        <v>#VALUE!</v>
      </c>
      <c r="X20" s="592">
        <f t="shared" si="13"/>
        <v>0</v>
      </c>
      <c r="Y20" s="137"/>
      <c r="Z20" s="229">
        <f t="shared" si="4"/>
        <v>3</v>
      </c>
      <c r="AA20" s="82" t="str">
        <f t="shared" si="2"/>
        <v>ДРЕВЕСНАЯ ЩЕПА, СТРУЖКА И ОТХОДЫ</v>
      </c>
      <c r="AB20" s="637" t="s">
        <v>78</v>
      </c>
      <c r="AC20" s="168" t="str">
        <f>IF(ISNUMBER('CB1-Производство'!D32+D20-H20),'CB1-Производство'!D32+D20-H20,IF(ISNUMBER(H20-D20),"NT " &amp; H20-D20,"…"))</f>
        <v>…</v>
      </c>
      <c r="AD20" s="169" t="str">
        <f>IF(ISNUMBER('CB1-Производство'!E32+F20-J20),'CB1-Производство'!E32+F20-J20,IF(ISNUMBER(J20-F20),"NT " &amp; J20-F20,"…"))</f>
        <v>…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390" t="s">
        <v>79</v>
      </c>
      <c r="B21" s="48" t="s">
        <v>80</v>
      </c>
      <c r="C21" s="635" t="s">
        <v>78</v>
      </c>
      <c r="D21" s="34" t="s">
        <v>196</v>
      </c>
      <c r="E21" s="34">
        <v>91.704999999999998</v>
      </c>
      <c r="F21" s="34" t="s">
        <v>197</v>
      </c>
      <c r="G21" s="36">
        <v>117.48099999999999</v>
      </c>
      <c r="H21" s="34" t="s">
        <v>194</v>
      </c>
      <c r="I21" s="34">
        <v>1.1399999999999999</v>
      </c>
      <c r="J21" s="34" t="s">
        <v>198</v>
      </c>
      <c r="K21" s="674">
        <v>1E-3</v>
      </c>
      <c r="L21" s="137"/>
      <c r="M21" s="137"/>
      <c r="N21" s="47" t="str">
        <f>A21</f>
        <v>3.1</v>
      </c>
      <c r="O21" s="24" t="str">
        <f>B21</f>
        <v>ДРЕВЕСНАЯ ЩЕПА И СТРУЖКА</v>
      </c>
      <c r="P21" s="635" t="s">
        <v>78</v>
      </c>
      <c r="Q21" s="107"/>
      <c r="R21" s="107"/>
      <c r="S21" s="107"/>
      <c r="T21" s="107"/>
      <c r="U21" s="107"/>
      <c r="V21" s="107"/>
      <c r="W21" s="107"/>
      <c r="X21" s="108"/>
      <c r="Y21" s="137" t="s">
        <v>0</v>
      </c>
      <c r="Z21" s="197" t="str">
        <f>A21</f>
        <v>3.1</v>
      </c>
      <c r="AA21" s="24" t="str">
        <f>B21</f>
        <v>ДРЕВЕСНАЯ ЩЕПА И СТРУЖКА</v>
      </c>
      <c r="AB21" s="635" t="s">
        <v>78</v>
      </c>
      <c r="AC21" s="195" t="str">
        <f>IF(ISNUMBER('CB1-Производство'!D33+D21-H21),'CB1-Производство'!D33+D21-H21,IF(ISNUMBER(H21-D21),"NT " &amp; H21-D21,"…"))</f>
        <v>…</v>
      </c>
      <c r="AD21" s="177" t="str">
        <f>IF(ISNUMBER('CB1-Производство'!E33+F21-J21),'CB1-Производство'!E33+F21-J21,IF(ISNUMBER(J21-F21),"NT " &amp; J21-F21,"…"))</f>
        <v>…</v>
      </c>
    </row>
    <row r="22" spans="1:2594" s="12" customFormat="1" ht="15" customHeight="1" x14ac:dyDescent="0.15">
      <c r="A22" s="391" t="s">
        <v>81</v>
      </c>
      <c r="B22" s="48" t="s">
        <v>82</v>
      </c>
      <c r="C22" s="635" t="s">
        <v>78</v>
      </c>
      <c r="D22" s="34" t="s">
        <v>199</v>
      </c>
      <c r="E22" s="34">
        <v>65.391000000000005</v>
      </c>
      <c r="F22" s="34" t="s">
        <v>200</v>
      </c>
      <c r="G22" s="36">
        <v>123.93</v>
      </c>
      <c r="H22" s="34"/>
      <c r="I22" s="34"/>
      <c r="J22" s="34" t="s">
        <v>201</v>
      </c>
      <c r="K22" s="674">
        <v>6.0000000000000001E-3</v>
      </c>
      <c r="L22" s="137"/>
      <c r="M22" s="137"/>
      <c r="N22" s="594" t="str">
        <f>A22</f>
        <v>3.2</v>
      </c>
      <c r="O22" s="24" t="str">
        <f>B22</f>
        <v>ДРЕВЕСНЫЕ ОТХОДЫ (ВКЛЮЧАЯ ДРЕВЕСИНУ ДЛЯ АГЛОМЕРАТОВ)</v>
      </c>
      <c r="P22" s="635" t="s">
        <v>78</v>
      </c>
      <c r="Q22" s="109"/>
      <c r="R22" s="109"/>
      <c r="S22" s="109"/>
      <c r="T22" s="109"/>
      <c r="U22" s="109"/>
      <c r="V22" s="109"/>
      <c r="W22" s="109"/>
      <c r="X22" s="110"/>
      <c r="Y22" s="137"/>
      <c r="Z22" s="197" t="str">
        <f>A22</f>
        <v>3.2</v>
      </c>
      <c r="AA22" s="24" t="str">
        <f>B22</f>
        <v>ДРЕВЕСНЫЕ ОТХОДЫ (ВКЛЮЧАЯ ДРЕВЕСИНУ ДЛЯ АГЛОМЕРАТОВ)</v>
      </c>
      <c r="AB22" s="635" t="s">
        <v>78</v>
      </c>
      <c r="AC22" s="172" t="str">
        <f>IF(ISNUMBER('CB1-Производство'!D34+D22-H22),'CB1-Производство'!D34+D22-H22,IF(ISNUMBER(H22-D22),"NT " &amp; H22-D22,"…"))</f>
        <v>…</v>
      </c>
      <c r="AD22" s="177" t="str">
        <f>IF(ISNUMBER('CB1-Производство'!E34+F22-J22),'CB1-Производство'!E34+F22-J22,IF(ISNUMBER(J22-F22),"NT " &amp; J22-F22,"…"))</f>
        <v>…</v>
      </c>
    </row>
    <row r="23" spans="1:2594" s="81" customFormat="1" ht="15" customHeight="1" x14ac:dyDescent="0.15">
      <c r="A23" s="386" t="s">
        <v>202</v>
      </c>
      <c r="B23" s="295" t="s">
        <v>83</v>
      </c>
      <c r="C23" s="637" t="s">
        <v>76</v>
      </c>
      <c r="D23" s="83">
        <v>2.2609000000000001E-2</v>
      </c>
      <c r="E23" s="83">
        <v>65.391000000000005</v>
      </c>
      <c r="F23" s="83">
        <v>0.118522</v>
      </c>
      <c r="G23" s="84">
        <v>123.93</v>
      </c>
      <c r="H23" s="83"/>
      <c r="I23" s="83"/>
      <c r="J23" s="83">
        <v>4.0000000000000003E-7</v>
      </c>
      <c r="K23" s="672">
        <v>6.0000000000000001E-3</v>
      </c>
      <c r="L23" s="137"/>
      <c r="M23" s="137"/>
      <c r="N23" s="952" t="str">
        <f t="shared" ref="N23" si="14">A23</f>
        <v>4</v>
      </c>
      <c r="O23" s="82" t="str">
        <f t="shared" ref="O23" si="15">B23</f>
        <v>БЫВШАЯ В УПОТРЕБЛЕНИИ РЕКУПЕРИРОВАННАЯ ДРЕВЕСИНА</v>
      </c>
      <c r="P23" s="637" t="s">
        <v>76</v>
      </c>
      <c r="Q23" s="226"/>
      <c r="R23" s="131"/>
      <c r="S23" s="131"/>
      <c r="T23" s="131"/>
      <c r="U23" s="131"/>
      <c r="V23" s="131"/>
      <c r="W23" s="131"/>
      <c r="X23" s="592"/>
      <c r="Y23" s="137"/>
      <c r="Z23" s="229" t="str">
        <f t="shared" ref="Z23" si="16">A23</f>
        <v>4</v>
      </c>
      <c r="AA23" s="82" t="str">
        <f t="shared" ref="AA23" si="17">B23</f>
        <v>БЫВШАЯ В УПОТРЕБЛЕНИИ РЕКУПЕРИРОВАННАЯ ДРЕВЕСИНА</v>
      </c>
      <c r="AB23" s="637" t="s">
        <v>191</v>
      </c>
      <c r="AC23" s="168">
        <f>IF(ISNUMBER('CB1-Производство'!D35+D23-H23),'CB1-Производство'!D35+D23-H23,IF(ISNUMBER(H23-D23),"NT " &amp; H23-D23,"…"))</f>
        <v>2.2609000000000001E-2</v>
      </c>
      <c r="AD23" s="169">
        <f>IF(ISNUMBER('CB1-Производство'!E35+F23-J23),'CB1-Производство'!E35+F23-J23,IF(ISNUMBER(J23-F23),"NT " &amp; J23-F23,"…"))</f>
        <v>0.1185216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81" customFormat="1" ht="15" customHeight="1" x14ac:dyDescent="0.15">
      <c r="A24" s="300" t="s">
        <v>84</v>
      </c>
      <c r="B24" s="293" t="s">
        <v>85</v>
      </c>
      <c r="C24" s="637" t="s">
        <v>76</v>
      </c>
      <c r="D24" s="83">
        <v>9.0806999999999985E-2</v>
      </c>
      <c r="E24" s="83">
        <v>56.91</v>
      </c>
      <c r="F24" s="83">
        <v>1.754675</v>
      </c>
      <c r="G24" s="84">
        <v>119.98399999999999</v>
      </c>
      <c r="H24" s="83"/>
      <c r="I24" s="83"/>
      <c r="J24" s="83">
        <v>9.9999999999999995E-7</v>
      </c>
      <c r="K24" s="672">
        <v>1.4E-2</v>
      </c>
      <c r="L24" s="137"/>
      <c r="M24" s="137"/>
      <c r="N24" s="952" t="str">
        <f t="shared" si="11"/>
        <v>5</v>
      </c>
      <c r="O24" s="82" t="str">
        <f t="shared" si="12"/>
        <v>ДРЕВЕСНЫЕ ПЕЛЛЕТЫ И ПРОЧИЕ АГЛОМЕРАТЫ</v>
      </c>
      <c r="P24" s="637" t="s">
        <v>76</v>
      </c>
      <c r="Q24" s="226">
        <f>D24-(D25+D26)</f>
        <v>0</v>
      </c>
      <c r="R24" s="131">
        <f t="shared" ref="R24:X24" si="18">E24-(E25+E26)</f>
        <v>0</v>
      </c>
      <c r="S24" s="131">
        <f t="shared" si="18"/>
        <v>0</v>
      </c>
      <c r="T24" s="131">
        <f t="shared" si="18"/>
        <v>0</v>
      </c>
      <c r="U24" s="131">
        <f t="shared" si="18"/>
        <v>0</v>
      </c>
      <c r="V24" s="131">
        <f t="shared" si="18"/>
        <v>0</v>
      </c>
      <c r="W24" s="131">
        <f t="shared" si="18"/>
        <v>0</v>
      </c>
      <c r="X24" s="592">
        <f t="shared" si="18"/>
        <v>0</v>
      </c>
      <c r="Y24" s="137"/>
      <c r="Z24" s="229" t="str">
        <f t="shared" si="4"/>
        <v>5</v>
      </c>
      <c r="AA24" s="82" t="str">
        <f t="shared" ref="AA24:AA35" si="19">B24</f>
        <v>ДРЕВЕСНЫЕ ПЕЛЛЕТЫ И ПРОЧИЕ АГЛОМЕРАТЫ</v>
      </c>
      <c r="AB24" s="637" t="s">
        <v>191</v>
      </c>
      <c r="AC24" s="168">
        <f>IF(ISNUMBER('CB1-Производство'!D36+D24-H24),'CB1-Производство'!D36+D24-H24,IF(ISNUMBER(H24-D24),"NT " &amp; H24-D24,"…"))</f>
        <v>9.0806999999999985E-2</v>
      </c>
      <c r="AD24" s="169">
        <f>IF(ISNUMBER('CB1-Производство'!E36+F24-J24),'CB1-Производство'!E36+F24-J24,IF(ISNUMBER(J24-F24),"NT " &amp; J24-F24,"…"))</f>
        <v>1.7546740000000001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390" t="s">
        <v>86</v>
      </c>
      <c r="B25" s="48" t="s">
        <v>87</v>
      </c>
      <c r="C25" s="635" t="s">
        <v>76</v>
      </c>
      <c r="D25" s="34">
        <v>1.8296E-2</v>
      </c>
      <c r="E25" s="34">
        <v>6.8520000000000003</v>
      </c>
      <c r="F25" s="34">
        <v>3.2400000000000003E-3</v>
      </c>
      <c r="G25" s="36">
        <v>3.335</v>
      </c>
      <c r="H25" s="34"/>
      <c r="I25" s="34"/>
      <c r="J25" s="34">
        <v>9.9999999999999995E-7</v>
      </c>
      <c r="K25" s="674">
        <v>1.4E-2</v>
      </c>
      <c r="L25" s="137"/>
      <c r="M25" s="137"/>
      <c r="N25" s="47" t="str">
        <f t="shared" si="11"/>
        <v>5.1</v>
      </c>
      <c r="O25" s="24" t="str">
        <f t="shared" si="12"/>
        <v>ДРЕВЕСНЫЕ ПЕЛЛЕТЫ</v>
      </c>
      <c r="P25" s="635" t="s">
        <v>76</v>
      </c>
      <c r="Q25" s="107"/>
      <c r="R25" s="107"/>
      <c r="S25" s="107"/>
      <c r="T25" s="107"/>
      <c r="U25" s="107"/>
      <c r="V25" s="107"/>
      <c r="W25" s="107"/>
      <c r="X25" s="108"/>
      <c r="Y25" s="137" t="s">
        <v>0</v>
      </c>
      <c r="Z25" s="197" t="str">
        <f t="shared" si="4"/>
        <v>5.1</v>
      </c>
      <c r="AA25" s="24" t="str">
        <f t="shared" si="19"/>
        <v>ДРЕВЕСНЫЕ ПЕЛЛЕТЫ</v>
      </c>
      <c r="AB25" s="635" t="s">
        <v>191</v>
      </c>
      <c r="AC25" s="195">
        <f>IF(ISNUMBER('CB1-Производство'!D37+D25-H25),'CB1-Производство'!D37+D25-H25,IF(ISNUMBER(H25-D25),"NT " &amp; H25-D25,"…"))</f>
        <v>1.8296E-2</v>
      </c>
      <c r="AD25" s="177">
        <f>IF(ISNUMBER('CB1-Производство'!E37+F25-J25),'CB1-Производство'!E37+F25-J25,IF(ISNUMBER(J25-F25),"NT " &amp; J25-F25,"…"))</f>
        <v>3.2390000000000001E-3</v>
      </c>
    </row>
    <row r="26" spans="1:2594" s="12" customFormat="1" ht="15" customHeight="1" x14ac:dyDescent="0.15">
      <c r="A26" s="390" t="s">
        <v>88</v>
      </c>
      <c r="B26" s="48" t="s">
        <v>89</v>
      </c>
      <c r="C26" s="635" t="s">
        <v>76</v>
      </c>
      <c r="D26" s="34">
        <v>7.2510999999999992E-2</v>
      </c>
      <c r="E26" s="34">
        <v>50.058</v>
      </c>
      <c r="F26" s="34">
        <v>1.7514349999999999</v>
      </c>
      <c r="G26" s="36">
        <v>116.649</v>
      </c>
      <c r="H26" s="34"/>
      <c r="I26" s="34"/>
      <c r="J26" s="34"/>
      <c r="K26" s="674"/>
      <c r="L26" s="137"/>
      <c r="M26" s="137"/>
      <c r="N26" s="47" t="str">
        <f t="shared" si="11"/>
        <v>5.2</v>
      </c>
      <c r="O26" s="24" t="str">
        <f t="shared" si="12"/>
        <v>ПРОЧИЕ АГЛОМЕРАТЫ</v>
      </c>
      <c r="P26" s="635" t="s">
        <v>76</v>
      </c>
      <c r="Q26" s="109"/>
      <c r="R26" s="109"/>
      <c r="S26" s="109"/>
      <c r="T26" s="109"/>
      <c r="U26" s="109"/>
      <c r="V26" s="109"/>
      <c r="W26" s="109"/>
      <c r="X26" s="110"/>
      <c r="Y26" s="137"/>
      <c r="Z26" s="196" t="str">
        <f t="shared" si="4"/>
        <v>5.2</v>
      </c>
      <c r="AA26" s="24" t="str">
        <f t="shared" si="19"/>
        <v>ПРОЧИЕ АГЛОМЕРАТЫ</v>
      </c>
      <c r="AB26" s="635" t="s">
        <v>191</v>
      </c>
      <c r="AC26" s="172">
        <f>IF(ISNUMBER('CB1-Производство'!D38+D26-H26),'CB1-Производство'!D38+D26-H26,IF(ISNUMBER(H26-D26),"NT " &amp; H26-D26,"…"))</f>
        <v>7.2510999999999992E-2</v>
      </c>
      <c r="AD26" s="177">
        <f>IF(ISNUMBER('CB1-Производство'!E38+F26-J26),'CB1-Производство'!E38+F26-J26,IF(ISNUMBER(J26-F26),"NT " &amp; J26-F26,"…"))</f>
        <v>1.7514349999999999</v>
      </c>
    </row>
    <row r="27" spans="1:2594" s="81" customFormat="1" ht="15" customHeight="1" x14ac:dyDescent="0.15">
      <c r="A27" s="389" t="s">
        <v>90</v>
      </c>
      <c r="B27" s="298" t="s">
        <v>91</v>
      </c>
      <c r="C27" s="294" t="s">
        <v>78</v>
      </c>
      <c r="D27" s="83" t="s">
        <v>203</v>
      </c>
      <c r="E27" s="83">
        <v>5990.6629999999996</v>
      </c>
      <c r="F27" s="83" t="s">
        <v>204</v>
      </c>
      <c r="G27" s="84">
        <v>5878.0749999999998</v>
      </c>
      <c r="H27" s="83" t="s">
        <v>205</v>
      </c>
      <c r="I27" s="83">
        <v>284.77</v>
      </c>
      <c r="J27" s="83" t="s">
        <v>206</v>
      </c>
      <c r="K27" s="672">
        <v>216.09899999999999</v>
      </c>
      <c r="L27" s="137"/>
      <c r="M27" s="137"/>
      <c r="N27" s="298" t="str">
        <f t="shared" si="11"/>
        <v>6</v>
      </c>
      <c r="O27" s="82" t="str">
        <f t="shared" si="12"/>
        <v>ПИЛОМАТЕРИАЛЫ (ВКЛЮЧАЯ ШПАЛЫ)</v>
      </c>
      <c r="P27" s="294" t="s">
        <v>78</v>
      </c>
      <c r="Q27" s="226" t="e">
        <f>D27-(D28+D29)</f>
        <v>#VALUE!</v>
      </c>
      <c r="R27" s="131">
        <f t="shared" ref="R27:X27" si="20">E27-(E28+E29)</f>
        <v>0</v>
      </c>
      <c r="S27" s="131" t="e">
        <f t="shared" si="20"/>
        <v>#VALUE!</v>
      </c>
      <c r="T27" s="131">
        <f t="shared" si="20"/>
        <v>0</v>
      </c>
      <c r="U27" s="131" t="e">
        <f t="shared" si="20"/>
        <v>#VALUE!</v>
      </c>
      <c r="V27" s="131">
        <f t="shared" si="20"/>
        <v>0</v>
      </c>
      <c r="W27" s="131" t="e">
        <f t="shared" si="20"/>
        <v>#VALUE!</v>
      </c>
      <c r="X27" s="592">
        <f t="shared" si="20"/>
        <v>0</v>
      </c>
      <c r="Y27" s="156"/>
      <c r="Z27" s="164" t="str">
        <f t="shared" si="4"/>
        <v>6</v>
      </c>
      <c r="AA27" s="82" t="str">
        <f t="shared" si="19"/>
        <v>ПИЛОМАТЕРИАЛЫ (ВКЛЮЧАЯ ШПАЛЫ)</v>
      </c>
      <c r="AB27" s="294" t="s">
        <v>78</v>
      </c>
      <c r="AC27" s="168" t="str">
        <f>IF(ISNUMBER('CB1-Производство'!D39+D27-H27),'CB1-Производство'!D39+D27-H27,IF(ISNUMBER(H27-D27),"NT " &amp; H27-D27,"…"))</f>
        <v>…</v>
      </c>
      <c r="AD27" s="169" t="str">
        <f>IF(ISNUMBER('CB1-Производство'!E39+F27-J27),'CB1-Производство'!E39+F27-J27,IF(ISNUMBER(J27-F27),"NT " &amp; J27-F27,"…"))</f>
        <v>…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390" t="s">
        <v>92</v>
      </c>
      <c r="B28" s="48" t="s">
        <v>38</v>
      </c>
      <c r="C28" s="75" t="s">
        <v>78</v>
      </c>
      <c r="D28" s="34" t="s">
        <v>207</v>
      </c>
      <c r="E28" s="34">
        <v>5553.1319999999996</v>
      </c>
      <c r="F28" s="34" t="s">
        <v>208</v>
      </c>
      <c r="G28" s="36">
        <v>5566.616</v>
      </c>
      <c r="H28" s="34"/>
      <c r="I28" s="34"/>
      <c r="J28" s="34"/>
      <c r="K28" s="674"/>
      <c r="L28" s="137"/>
      <c r="M28" s="137"/>
      <c r="N28" s="47" t="str">
        <f t="shared" si="11"/>
        <v>6.C</v>
      </c>
      <c r="O28" s="24" t="str">
        <f t="shared" si="12"/>
        <v>Хвойные породы</v>
      </c>
      <c r="P28" s="75" t="s">
        <v>78</v>
      </c>
      <c r="Q28" s="107"/>
      <c r="R28" s="107"/>
      <c r="S28" s="107"/>
      <c r="T28" s="107"/>
      <c r="U28" s="107"/>
      <c r="V28" s="107"/>
      <c r="W28" s="107"/>
      <c r="X28" s="108"/>
      <c r="Y28" s="137" t="s">
        <v>0</v>
      </c>
      <c r="Z28" s="197" t="str">
        <f t="shared" si="4"/>
        <v>6.C</v>
      </c>
      <c r="AA28" s="24" t="str">
        <f t="shared" si="19"/>
        <v>Хвойные породы</v>
      </c>
      <c r="AB28" s="75" t="s">
        <v>78</v>
      </c>
      <c r="AC28" s="195" t="str">
        <f>IF(ISNUMBER('CB1-Производство'!D40+D28-H28),'CB1-Производство'!D40+D28-H28,IF(ISNUMBER(H28-D28),"NT " &amp; H28-D28,"…"))</f>
        <v>…</v>
      </c>
      <c r="AD28" s="177" t="str">
        <f>IF(ISNUMBER('CB1-Производство'!E40+F28-J28),'CB1-Производство'!E40+F28-J28,IF(ISNUMBER(J28-F28),"NT " &amp; J28-F28,"…"))</f>
        <v>…</v>
      </c>
    </row>
    <row r="29" spans="1:2594" s="12" customFormat="1" ht="15" customHeight="1" x14ac:dyDescent="0.15">
      <c r="A29" s="390" t="s">
        <v>93</v>
      </c>
      <c r="B29" s="48" t="s">
        <v>41</v>
      </c>
      <c r="C29" s="75" t="s">
        <v>78</v>
      </c>
      <c r="D29" s="34" t="s">
        <v>209</v>
      </c>
      <c r="E29" s="34">
        <v>437.53100000000001</v>
      </c>
      <c r="F29" s="34" t="s">
        <v>210</v>
      </c>
      <c r="G29" s="36">
        <v>311.459</v>
      </c>
      <c r="H29" s="34" t="s">
        <v>205</v>
      </c>
      <c r="I29" s="34">
        <v>284.77</v>
      </c>
      <c r="J29" s="34" t="s">
        <v>206</v>
      </c>
      <c r="K29" s="674">
        <v>216.09899999999999</v>
      </c>
      <c r="L29" s="137"/>
      <c r="M29" s="137"/>
      <c r="N29" s="47" t="str">
        <f t="shared" si="11"/>
        <v>6.NC</v>
      </c>
      <c r="O29" s="24" t="str">
        <f t="shared" si="12"/>
        <v>Лиственные породы</v>
      </c>
      <c r="P29" s="75" t="s">
        <v>78</v>
      </c>
      <c r="Q29" s="107"/>
      <c r="R29" s="107"/>
      <c r="S29" s="107"/>
      <c r="T29" s="107"/>
      <c r="U29" s="107"/>
      <c r="V29" s="107"/>
      <c r="W29" s="107"/>
      <c r="X29" s="108"/>
      <c r="Y29" s="137"/>
      <c r="Z29" s="197" t="str">
        <f t="shared" si="4"/>
        <v>6.NC</v>
      </c>
      <c r="AA29" s="24" t="str">
        <f t="shared" si="19"/>
        <v>Лиственные породы</v>
      </c>
      <c r="AB29" s="75" t="s">
        <v>78</v>
      </c>
      <c r="AC29" s="172" t="str">
        <f>IF(ISNUMBER('CB1-Производство'!D41+D29-H29),'CB1-Производство'!D41+D29-H29,IF(ISNUMBER(H29-D29),"NT " &amp; H29-D29,"…"))</f>
        <v>…</v>
      </c>
      <c r="AD29" s="177" t="str">
        <f>IF(ISNUMBER('CB1-Производство'!E41+F29-J29),'CB1-Производство'!E41+F29-J29,IF(ISNUMBER(J29-F29),"NT " &amp; J29-F29,"…"))</f>
        <v>…</v>
      </c>
    </row>
    <row r="30" spans="1:2594" s="12" customFormat="1" ht="12" customHeight="1" x14ac:dyDescent="0.15">
      <c r="A30" s="391" t="s">
        <v>94</v>
      </c>
      <c r="B30" s="50" t="s">
        <v>50</v>
      </c>
      <c r="C30" s="75" t="s">
        <v>78</v>
      </c>
      <c r="D30" s="34" t="s">
        <v>211</v>
      </c>
      <c r="E30" s="34">
        <v>66.951999999999998</v>
      </c>
      <c r="F30" s="34" t="s">
        <v>212</v>
      </c>
      <c r="G30" s="36">
        <v>60.929000000000002</v>
      </c>
      <c r="H30" s="34"/>
      <c r="I30" s="34"/>
      <c r="J30" s="34"/>
      <c r="K30" s="674"/>
      <c r="L30" s="137"/>
      <c r="M30" s="137"/>
      <c r="N30" s="594" t="str">
        <f t="shared" si="11"/>
        <v>6.NC.T</v>
      </c>
      <c r="O30" s="27" t="str">
        <f t="shared" si="12"/>
        <v>в том числе тропические породы</v>
      </c>
      <c r="P30" s="75" t="s">
        <v>78</v>
      </c>
      <c r="Q30" s="109" t="str">
        <f t="shared" ref="Q30:X30" si="21">IF(AND(ISNUMBER(D30/D29),D30&gt;D29),"&gt; 5.NC !!","")</f>
        <v/>
      </c>
      <c r="R30" s="109" t="str">
        <f t="shared" si="21"/>
        <v/>
      </c>
      <c r="S30" s="109" t="str">
        <f t="shared" si="21"/>
        <v/>
      </c>
      <c r="T30" s="109" t="str">
        <f t="shared" si="21"/>
        <v/>
      </c>
      <c r="U30" s="109" t="str">
        <f t="shared" si="21"/>
        <v/>
      </c>
      <c r="V30" s="109" t="str">
        <f t="shared" si="21"/>
        <v/>
      </c>
      <c r="W30" s="109" t="str">
        <f t="shared" si="21"/>
        <v/>
      </c>
      <c r="X30" s="109" t="str">
        <f t="shared" si="21"/>
        <v/>
      </c>
      <c r="Y30" s="137"/>
      <c r="Z30" s="196" t="str">
        <f t="shared" si="4"/>
        <v>6.NC.T</v>
      </c>
      <c r="AA30" s="27" t="str">
        <f t="shared" si="19"/>
        <v>в том числе тропические породы</v>
      </c>
      <c r="AB30" s="75" t="s">
        <v>78</v>
      </c>
      <c r="AC30" s="172" t="str">
        <f>IF(ISNUMBER('CB1-Производство'!D42+D30-H30),'CB1-Производство'!D42+D30-H30,IF(ISNUMBER(H30-D30),"NT " &amp; H30-D30,"…"))</f>
        <v>…</v>
      </c>
      <c r="AD30" s="177" t="str">
        <f>IF(ISNUMBER('CB1-Производство'!E42+F30-J30),'CB1-Производство'!E42+F30-J30,IF(ISNUMBER(J30-F30),"NT " &amp; J30-F30,"…"))</f>
        <v>…</v>
      </c>
      <c r="AE30" s="12" t="s">
        <v>0</v>
      </c>
    </row>
    <row r="31" spans="1:2594" s="81" customFormat="1" ht="15" customHeight="1" x14ac:dyDescent="0.15">
      <c r="A31" s="389" t="s">
        <v>95</v>
      </c>
      <c r="B31" s="298" t="s">
        <v>96</v>
      </c>
      <c r="C31" s="294" t="s">
        <v>78</v>
      </c>
      <c r="D31" s="83">
        <v>0.27931849999999997</v>
      </c>
      <c r="E31" s="83">
        <v>134.64699999999999</v>
      </c>
      <c r="F31" s="83">
        <v>0.19177000000000002</v>
      </c>
      <c r="G31" s="84">
        <v>135.57300000000001</v>
      </c>
      <c r="H31" s="83"/>
      <c r="I31" s="83"/>
      <c r="J31" s="83"/>
      <c r="K31" s="672"/>
      <c r="L31" s="137"/>
      <c r="M31" s="137"/>
      <c r="N31" s="298" t="str">
        <f t="shared" ref="N31:O34" si="22">A31</f>
        <v>7</v>
      </c>
      <c r="O31" s="82" t="str">
        <f t="shared" si="22"/>
        <v>ШПОН</v>
      </c>
      <c r="P31" s="294" t="s">
        <v>78</v>
      </c>
      <c r="Q31" s="226">
        <f>D31-(D32+D33)</f>
        <v>0</v>
      </c>
      <c r="R31" s="131">
        <f t="shared" ref="R31:X31" si="23">E31-(E32+E33)</f>
        <v>0</v>
      </c>
      <c r="S31" s="131">
        <f t="shared" si="23"/>
        <v>0</v>
      </c>
      <c r="T31" s="131">
        <f t="shared" si="23"/>
        <v>0</v>
      </c>
      <c r="U31" s="131">
        <f t="shared" si="23"/>
        <v>0</v>
      </c>
      <c r="V31" s="131">
        <f t="shared" si="23"/>
        <v>0</v>
      </c>
      <c r="W31" s="131">
        <f t="shared" si="23"/>
        <v>0</v>
      </c>
      <c r="X31" s="592">
        <f t="shared" si="23"/>
        <v>0</v>
      </c>
      <c r="Y31" s="156"/>
      <c r="Z31" s="164" t="str">
        <f t="shared" ref="Z31:AA34" si="24">A31</f>
        <v>7</v>
      </c>
      <c r="AA31" s="82" t="str">
        <f t="shared" si="24"/>
        <v>ШПОН</v>
      </c>
      <c r="AB31" s="294" t="s">
        <v>78</v>
      </c>
      <c r="AC31" s="168">
        <f>IF(ISNUMBER('CB1-Производство'!D43+D31-H31),'CB1-Производство'!D43+D31-H31,IF(ISNUMBER(H31-D31),"NT " &amp; H31-D31,"…"))</f>
        <v>0.27931849999999997</v>
      </c>
      <c r="AD31" s="169">
        <f>IF(ISNUMBER('CB1-Производство'!E43+F31-J31),'CB1-Производство'!E43+F31-J31,IF(ISNUMBER(J31-F31),"NT " &amp; J31-F31,"…"))</f>
        <v>0.19177000000000002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390" t="s">
        <v>97</v>
      </c>
      <c r="B32" s="48" t="s">
        <v>38</v>
      </c>
      <c r="C32" s="75" t="s">
        <v>78</v>
      </c>
      <c r="D32" s="34">
        <v>8.09E-3</v>
      </c>
      <c r="E32" s="34">
        <v>30.42</v>
      </c>
      <c r="F32" s="34">
        <v>0.11666</v>
      </c>
      <c r="G32" s="36">
        <v>23.916</v>
      </c>
      <c r="H32" s="34"/>
      <c r="I32" s="34"/>
      <c r="J32" s="34"/>
      <c r="K32" s="674"/>
      <c r="L32" s="137"/>
      <c r="M32" s="137"/>
      <c r="N32" s="47" t="str">
        <f t="shared" si="22"/>
        <v>7.C</v>
      </c>
      <c r="O32" s="24" t="str">
        <f t="shared" si="22"/>
        <v>Хвойные породы</v>
      </c>
      <c r="P32" s="75" t="s">
        <v>78</v>
      </c>
      <c r="Q32" s="107"/>
      <c r="R32" s="107"/>
      <c r="S32" s="107"/>
      <c r="T32" s="107"/>
      <c r="U32" s="107"/>
      <c r="V32" s="107"/>
      <c r="W32" s="107"/>
      <c r="X32" s="108"/>
      <c r="Y32" s="137"/>
      <c r="Z32" s="197" t="str">
        <f t="shared" si="24"/>
        <v>7.C</v>
      </c>
      <c r="AA32" s="24" t="str">
        <f t="shared" si="24"/>
        <v>Хвойные породы</v>
      </c>
      <c r="AB32" s="75" t="s">
        <v>78</v>
      </c>
      <c r="AC32" s="195">
        <f>IF(ISNUMBER('CB1-Производство'!D44+D32-H32),'CB1-Производство'!D44+D32-H32,IF(ISNUMBER(H32-D32),"NT " &amp; H32-D32,"…"))</f>
        <v>8.09E-3</v>
      </c>
      <c r="AD32" s="177">
        <f>IF(ISNUMBER('CB1-Производство'!E44+F32-J32),'CB1-Производство'!E44+F32-J32,IF(ISNUMBER(J32-F32),"NT " &amp; J32-F32,"…"))</f>
        <v>0.11666</v>
      </c>
    </row>
    <row r="33" spans="1:2594" s="12" customFormat="1" ht="15" customHeight="1" x14ac:dyDescent="0.15">
      <c r="A33" s="390" t="s">
        <v>98</v>
      </c>
      <c r="B33" s="48" t="s">
        <v>41</v>
      </c>
      <c r="C33" s="75" t="s">
        <v>78</v>
      </c>
      <c r="D33" s="34">
        <v>0.27122849999999998</v>
      </c>
      <c r="E33" s="34">
        <v>104.227</v>
      </c>
      <c r="F33" s="34">
        <v>7.511000000000001E-2</v>
      </c>
      <c r="G33" s="36">
        <v>111.657</v>
      </c>
      <c r="H33" s="34"/>
      <c r="I33" s="34"/>
      <c r="J33" s="34"/>
      <c r="K33" s="674"/>
      <c r="L33" s="137"/>
      <c r="M33" s="137"/>
      <c r="N33" s="47" t="str">
        <f t="shared" si="22"/>
        <v>7.NC</v>
      </c>
      <c r="O33" s="24" t="str">
        <f t="shared" si="22"/>
        <v>Лиственные породы</v>
      </c>
      <c r="P33" s="75" t="s">
        <v>78</v>
      </c>
      <c r="Q33" s="107"/>
      <c r="R33" s="107"/>
      <c r="S33" s="107"/>
      <c r="T33" s="107"/>
      <c r="U33" s="107"/>
      <c r="V33" s="107"/>
      <c r="W33" s="107"/>
      <c r="X33" s="108"/>
      <c r="Y33" s="137"/>
      <c r="Z33" s="197" t="str">
        <f t="shared" si="24"/>
        <v>7.NC</v>
      </c>
      <c r="AA33" s="24" t="str">
        <f t="shared" si="24"/>
        <v>Лиственные породы</v>
      </c>
      <c r="AB33" s="75" t="s">
        <v>78</v>
      </c>
      <c r="AC33" s="172">
        <f>IF(ISNUMBER('CB1-Производство'!D45+D33-H33),'CB1-Производство'!D45+D33-H33,IF(ISNUMBER(H33-D33),"NT " &amp; H33-D33,"…"))</f>
        <v>0.27122849999999998</v>
      </c>
      <c r="AD33" s="177">
        <f>IF(ISNUMBER('CB1-Производство'!E45+F33-J33),'CB1-Производство'!E45+F33-J33,IF(ISNUMBER(J33-F33),"NT " &amp; J33-F33,"…"))</f>
        <v>7.511000000000001E-2</v>
      </c>
    </row>
    <row r="34" spans="1:2594" s="12" customFormat="1" ht="11.25" customHeight="1" x14ac:dyDescent="0.15">
      <c r="A34" s="391" t="s">
        <v>99</v>
      </c>
      <c r="B34" s="58" t="s">
        <v>50</v>
      </c>
      <c r="C34" s="75" t="s">
        <v>78</v>
      </c>
      <c r="D34" s="34">
        <v>5.0529999999999999E-2</v>
      </c>
      <c r="E34" s="34">
        <v>47.273000000000003</v>
      </c>
      <c r="F34" s="34">
        <v>1.5899999999999998E-3</v>
      </c>
      <c r="G34" s="36">
        <v>16.216000000000001</v>
      </c>
      <c r="H34" s="34"/>
      <c r="I34" s="34"/>
      <c r="J34" s="34"/>
      <c r="K34" s="674"/>
      <c r="L34" s="137"/>
      <c r="M34" s="137"/>
      <c r="N34" s="594" t="str">
        <f t="shared" si="22"/>
        <v>7.NC.T</v>
      </c>
      <c r="O34" s="27" t="str">
        <f t="shared" si="22"/>
        <v>в том числе тропические породы</v>
      </c>
      <c r="P34" s="75" t="s">
        <v>78</v>
      </c>
      <c r="Q34" s="109" t="str">
        <f t="shared" ref="Q34:X34" si="25">IF(AND(ISNUMBER(D34/D33),D34&gt;D33),"&gt; 6.1.NC !!","")</f>
        <v/>
      </c>
      <c r="R34" s="109" t="str">
        <f t="shared" si="25"/>
        <v/>
      </c>
      <c r="S34" s="109" t="str">
        <f t="shared" si="25"/>
        <v/>
      </c>
      <c r="T34" s="109" t="str">
        <f t="shared" si="25"/>
        <v/>
      </c>
      <c r="U34" s="109" t="str">
        <f t="shared" si="25"/>
        <v/>
      </c>
      <c r="V34" s="109" t="str">
        <f t="shared" si="25"/>
        <v/>
      </c>
      <c r="W34" s="109" t="str">
        <f t="shared" si="25"/>
        <v/>
      </c>
      <c r="X34" s="109" t="str">
        <f t="shared" si="25"/>
        <v/>
      </c>
      <c r="Y34" s="137"/>
      <c r="Z34" s="196" t="str">
        <f t="shared" si="24"/>
        <v>7.NC.T</v>
      </c>
      <c r="AA34" s="27" t="str">
        <f t="shared" si="24"/>
        <v>в том числе тропические породы</v>
      </c>
      <c r="AB34" s="75" t="s">
        <v>78</v>
      </c>
      <c r="AC34" s="172">
        <f>IF(ISNUMBER('CB1-Производство'!D46+D34-H34),'CB1-Производство'!D46+D34-H34,IF(ISNUMBER(H34-D34),"NT " &amp; H34-D34,"…"))</f>
        <v>5.0529999999999999E-2</v>
      </c>
      <c r="AD34" s="177">
        <f>IF(ISNUMBER('CB1-Производство'!E46+F34-J34),'CB1-Производство'!E46+F34-J34,IF(ISNUMBER(J34-F34),"NT " &amp; J34-F34,"…"))</f>
        <v>1.5899999999999998E-3</v>
      </c>
    </row>
    <row r="35" spans="1:2594" s="81" customFormat="1" ht="15" customHeight="1" x14ac:dyDescent="0.15">
      <c r="A35" s="300" t="s">
        <v>100</v>
      </c>
      <c r="B35" s="293" t="s">
        <v>101</v>
      </c>
      <c r="C35" s="296" t="s">
        <v>78</v>
      </c>
      <c r="D35" s="80" t="s">
        <v>213</v>
      </c>
      <c r="E35" s="80">
        <v>41712.673999999999</v>
      </c>
      <c r="F35" s="80" t="s">
        <v>214</v>
      </c>
      <c r="G35" s="85">
        <v>32234.153999999999</v>
      </c>
      <c r="H35" s="80" t="s">
        <v>215</v>
      </c>
      <c r="I35" s="80">
        <v>15.131</v>
      </c>
      <c r="J35" s="80" t="s">
        <v>216</v>
      </c>
      <c r="K35" s="676">
        <v>0.70299999999999996</v>
      </c>
      <c r="L35" s="137"/>
      <c r="M35" s="137"/>
      <c r="N35" s="293" t="str">
        <f t="shared" si="11"/>
        <v>8</v>
      </c>
      <c r="O35" s="79" t="str">
        <f t="shared" si="12"/>
        <v>ЛИСТОВЫЕ ДРЕВЕСНЫЕ МАТЕРИАЛЫ</v>
      </c>
      <c r="P35" s="296" t="s">
        <v>78</v>
      </c>
      <c r="Q35" s="226" t="e">
        <f>D35-(D36+D40+D42)</f>
        <v>#VALUE!</v>
      </c>
      <c r="R35" s="131">
        <f t="shared" ref="R35:X35" si="26">E35-(E36+E40+E42)</f>
        <v>0</v>
      </c>
      <c r="S35" s="131" t="e">
        <f t="shared" si="26"/>
        <v>#VALUE!</v>
      </c>
      <c r="T35" s="131">
        <f t="shared" si="26"/>
        <v>0</v>
      </c>
      <c r="U35" s="131" t="e">
        <f t="shared" si="26"/>
        <v>#VALUE!</v>
      </c>
      <c r="V35" s="131">
        <f t="shared" si="26"/>
        <v>0</v>
      </c>
      <c r="W35" s="131" t="e">
        <f t="shared" si="26"/>
        <v>#VALUE!</v>
      </c>
      <c r="X35" s="592">
        <f t="shared" si="26"/>
        <v>0</v>
      </c>
      <c r="Y35" s="156"/>
      <c r="Z35" s="164" t="str">
        <f t="shared" si="4"/>
        <v>8</v>
      </c>
      <c r="AA35" s="79" t="str">
        <f t="shared" si="19"/>
        <v>ЛИСТОВЫЕ ДРЕВЕСНЫЕ МАТЕРИАЛЫ</v>
      </c>
      <c r="AB35" s="296" t="s">
        <v>78</v>
      </c>
      <c r="AC35" s="168" t="str">
        <f>IF(ISNUMBER('CB1-Производство'!D47+D35-H35),'CB1-Производство'!D47+D35-H35,IF(ISNUMBER(H35-D35),"NT " &amp; H35-D35,"…"))</f>
        <v>…</v>
      </c>
      <c r="AD35" s="169" t="str">
        <f>IF(ISNUMBER('CB1-Производство'!E47+F35-J35),'CB1-Производство'!E47+F35-J35,IF(ISNUMBER(J35-F35),"NT " &amp; J35-F35,"…"))</f>
        <v>…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390" t="s">
        <v>102</v>
      </c>
      <c r="B36" s="48" t="s">
        <v>103</v>
      </c>
      <c r="C36" s="75" t="s">
        <v>78</v>
      </c>
      <c r="D36" s="33" t="s">
        <v>217</v>
      </c>
      <c r="E36" s="33">
        <v>2850.8240000000001</v>
      </c>
      <c r="F36" s="33" t="s">
        <v>218</v>
      </c>
      <c r="G36" s="38">
        <v>3053.7750000000001</v>
      </c>
      <c r="H36" s="33" t="s">
        <v>219</v>
      </c>
      <c r="I36" s="33">
        <v>8.4380000000000006</v>
      </c>
      <c r="J36" s="33"/>
      <c r="K36" s="673"/>
      <c r="L36" s="137"/>
      <c r="M36" s="137"/>
      <c r="N36" s="47" t="str">
        <f t="shared" si="11"/>
        <v>8.1</v>
      </c>
      <c r="O36" s="24" t="str">
        <f t="shared" si="12"/>
        <v xml:space="preserve">ФАНЕРА  </v>
      </c>
      <c r="P36" s="75" t="s">
        <v>78</v>
      </c>
      <c r="Q36" s="134" t="e">
        <f>D36-(D37+D38)</f>
        <v>#VALUE!</v>
      </c>
      <c r="R36" s="129">
        <f t="shared" ref="R36:X36" si="27">E36-(E37+E38)</f>
        <v>0</v>
      </c>
      <c r="S36" s="129" t="e">
        <f t="shared" si="27"/>
        <v>#VALUE!</v>
      </c>
      <c r="T36" s="129">
        <f t="shared" si="27"/>
        <v>0</v>
      </c>
      <c r="U36" s="129" t="e">
        <f t="shared" si="27"/>
        <v>#VALUE!</v>
      </c>
      <c r="V36" s="129">
        <f t="shared" si="27"/>
        <v>0</v>
      </c>
      <c r="W36" s="129">
        <f t="shared" si="27"/>
        <v>0</v>
      </c>
      <c r="X36" s="590">
        <f t="shared" si="27"/>
        <v>0</v>
      </c>
      <c r="Y36" s="156"/>
      <c r="Z36" s="197" t="str">
        <f t="shared" si="4"/>
        <v>8.1</v>
      </c>
      <c r="AA36" s="24" t="str">
        <f t="shared" si="4"/>
        <v xml:space="preserve">ФАНЕРА  </v>
      </c>
      <c r="AB36" s="75" t="s">
        <v>78</v>
      </c>
      <c r="AC36" s="195" t="str">
        <f>IF(ISNUMBER('CB1-Производство'!D48+D36-H36),'CB1-Производство'!D48+D36-H36,IF(ISNUMBER(H36-D36),"NT " &amp; H36-D36,"…"))</f>
        <v>…</v>
      </c>
      <c r="AD36" s="177" t="str">
        <f>IF(ISNUMBER('CB1-Производство'!E48+F36-J36),'CB1-Производство'!E48+F36-J36,IF(ISNUMBER(J36-F36),"NT " &amp; J36-F36,"…"))</f>
        <v>…</v>
      </c>
    </row>
    <row r="37" spans="1:2594" s="12" customFormat="1" ht="15" customHeight="1" x14ac:dyDescent="0.15">
      <c r="A37" s="390" t="s">
        <v>104</v>
      </c>
      <c r="B37" s="50" t="s">
        <v>38</v>
      </c>
      <c r="C37" s="75" t="s">
        <v>78</v>
      </c>
      <c r="D37" s="34" t="s">
        <v>220</v>
      </c>
      <c r="E37" s="34">
        <v>344.91399999999999</v>
      </c>
      <c r="F37" s="34" t="s">
        <v>221</v>
      </c>
      <c r="G37" s="36">
        <v>554.43799999999999</v>
      </c>
      <c r="H37" s="34"/>
      <c r="I37" s="34"/>
      <c r="J37" s="34"/>
      <c r="K37" s="674"/>
      <c r="L37" s="137"/>
      <c r="M37" s="137"/>
      <c r="N37" s="47" t="str">
        <f t="shared" si="11"/>
        <v>8.1.C</v>
      </c>
      <c r="O37" s="25" t="str">
        <f t="shared" si="12"/>
        <v>Хвойные породы</v>
      </c>
      <c r="P37" s="75" t="s">
        <v>78</v>
      </c>
      <c r="Q37" s="107"/>
      <c r="R37" s="107"/>
      <c r="S37" s="107"/>
      <c r="T37" s="107"/>
      <c r="U37" s="107"/>
      <c r="V37" s="107"/>
      <c r="W37" s="107"/>
      <c r="X37" s="108"/>
      <c r="Y37" s="137"/>
      <c r="Z37" s="197" t="str">
        <f t="shared" si="4"/>
        <v>8.1.C</v>
      </c>
      <c r="AA37" s="25" t="str">
        <f t="shared" si="4"/>
        <v>Хвойные породы</v>
      </c>
      <c r="AB37" s="75" t="s">
        <v>78</v>
      </c>
      <c r="AC37" s="195" t="str">
        <f>IF(ISNUMBER('CB1-Производство'!D49+D37-H37),'CB1-Производство'!D49+D37-H37,IF(ISNUMBER(H37-D37),"NT " &amp; H37-D37,"…"))</f>
        <v>…</v>
      </c>
      <c r="AD37" s="177" t="str">
        <f>IF(ISNUMBER('CB1-Производство'!E49+F37-J37),'CB1-Производство'!E49+F37-J37,IF(ISNUMBER(J37-F37),"NT " &amp; J37-F37,"…"))</f>
        <v>…</v>
      </c>
    </row>
    <row r="38" spans="1:2594" s="12" customFormat="1" ht="15" customHeight="1" x14ac:dyDescent="0.15">
      <c r="A38" s="390" t="s">
        <v>105</v>
      </c>
      <c r="B38" s="50" t="s">
        <v>41</v>
      </c>
      <c r="C38" s="75" t="s">
        <v>78</v>
      </c>
      <c r="D38" s="34" t="s">
        <v>222</v>
      </c>
      <c r="E38" s="34">
        <v>2505.91</v>
      </c>
      <c r="F38" s="34" t="s">
        <v>223</v>
      </c>
      <c r="G38" s="34">
        <v>2499.337</v>
      </c>
      <c r="H38" s="34" t="s">
        <v>219</v>
      </c>
      <c r="I38" s="34">
        <v>8.4380000000000006</v>
      </c>
      <c r="J38" s="34"/>
      <c r="K38" s="674"/>
      <c r="L38" s="137"/>
      <c r="M38" s="137"/>
      <c r="N38" s="47" t="str">
        <f t="shared" si="11"/>
        <v>8.1.NC</v>
      </c>
      <c r="O38" s="25" t="str">
        <f t="shared" si="12"/>
        <v>Лиственные породы</v>
      </c>
      <c r="P38" s="75" t="s">
        <v>78</v>
      </c>
      <c r="Q38" s="107"/>
      <c r="R38" s="107"/>
      <c r="S38" s="107"/>
      <c r="T38" s="107"/>
      <c r="U38" s="107"/>
      <c r="V38" s="107"/>
      <c r="W38" s="107"/>
      <c r="X38" s="108"/>
      <c r="Y38" s="137"/>
      <c r="Z38" s="197" t="str">
        <f t="shared" si="4"/>
        <v>8.1.NC</v>
      </c>
      <c r="AA38" s="25" t="str">
        <f t="shared" si="4"/>
        <v>Лиственные породы</v>
      </c>
      <c r="AB38" s="75" t="s">
        <v>78</v>
      </c>
      <c r="AC38" s="195" t="str">
        <f>IF(ISNUMBER('CB1-Производство'!D50+D38-H38),'CB1-Производство'!D50+D38-H38,IF(ISNUMBER(H38-D38),"NT " &amp; H38-D38,"…"))</f>
        <v>…</v>
      </c>
      <c r="AD38" s="177" t="str">
        <f>IF(ISNUMBER('CB1-Производство'!E50+F38-J38),'CB1-Производство'!E50+F38-J38,IF(ISNUMBER(J38-F38),"NT " &amp; J38-F38,"…"))</f>
        <v>…</v>
      </c>
    </row>
    <row r="39" spans="1:2594" s="12" customFormat="1" ht="11.25" customHeight="1" x14ac:dyDescent="0.15">
      <c r="A39" s="390" t="s">
        <v>106</v>
      </c>
      <c r="B39" s="52" t="s">
        <v>50</v>
      </c>
      <c r="C39" s="75" t="s">
        <v>78</v>
      </c>
      <c r="D39" s="34" t="s">
        <v>224</v>
      </c>
      <c r="E39" s="34">
        <v>300.983</v>
      </c>
      <c r="F39" s="34" t="s">
        <v>225</v>
      </c>
      <c r="G39" s="34">
        <v>337.625</v>
      </c>
      <c r="H39" s="34"/>
      <c r="I39" s="34"/>
      <c r="J39" s="34"/>
      <c r="K39" s="674"/>
      <c r="L39" s="137"/>
      <c r="M39" s="137"/>
      <c r="N39" s="47" t="str">
        <f t="shared" si="11"/>
        <v>8.1.NC.T</v>
      </c>
      <c r="O39" s="26" t="str">
        <f t="shared" si="12"/>
        <v>в том числе тропические породы</v>
      </c>
      <c r="P39" s="75" t="s">
        <v>78</v>
      </c>
      <c r="Q39" s="107" t="str">
        <f t="shared" ref="Q39:X39" si="28">IF(AND(ISNUMBER(D39/D38),D39&gt;D38),"&gt; 6.2.NC !!","")</f>
        <v/>
      </c>
      <c r="R39" s="107" t="str">
        <f t="shared" si="28"/>
        <v/>
      </c>
      <c r="S39" s="107" t="str">
        <f t="shared" si="28"/>
        <v/>
      </c>
      <c r="T39" s="107" t="str">
        <f t="shared" si="28"/>
        <v/>
      </c>
      <c r="U39" s="107" t="str">
        <f t="shared" si="28"/>
        <v/>
      </c>
      <c r="V39" s="107" t="str">
        <f t="shared" si="28"/>
        <v/>
      </c>
      <c r="W39" s="107" t="str">
        <f t="shared" si="28"/>
        <v/>
      </c>
      <c r="X39" s="108" t="str">
        <f t="shared" si="28"/>
        <v/>
      </c>
      <c r="Y39" s="137" t="s">
        <v>0</v>
      </c>
      <c r="Z39" s="197" t="str">
        <f t="shared" si="4"/>
        <v>8.1.NC.T</v>
      </c>
      <c r="AA39" s="26" t="str">
        <f t="shared" si="4"/>
        <v>в том числе тропические породы</v>
      </c>
      <c r="AB39" s="75" t="s">
        <v>78</v>
      </c>
      <c r="AC39" s="195" t="str">
        <f>IF(ISNUMBER('CB1-Производство'!D51+D39-H39),'CB1-Производство'!D51+D39-H39,IF(ISNUMBER(H39-D39),"NT " &amp; H39-D39,"…"))</f>
        <v>…</v>
      </c>
      <c r="AD39" s="177" t="str">
        <f>IF(ISNUMBER('CB1-Производство'!E51+F39-J39),'CB1-Производство'!E51+F39-J39,IF(ISNUMBER(J39-F39),"NT " &amp; J39-F39,"…"))</f>
        <v>…</v>
      </c>
    </row>
    <row r="40" spans="1:2594" s="12" customFormat="1" ht="28.5" customHeight="1" x14ac:dyDescent="0.15">
      <c r="A40" s="677" t="s">
        <v>107</v>
      </c>
      <c r="B40" s="630" t="s">
        <v>108</v>
      </c>
      <c r="C40" s="75" t="s">
        <v>78</v>
      </c>
      <c r="D40" s="33" t="s">
        <v>226</v>
      </c>
      <c r="E40" s="33">
        <v>18384.737000000001</v>
      </c>
      <c r="F40" s="33" t="s">
        <v>227</v>
      </c>
      <c r="G40" s="33">
        <v>13250.700999999999</v>
      </c>
      <c r="H40" s="33"/>
      <c r="I40" s="33"/>
      <c r="J40" s="33" t="s">
        <v>228</v>
      </c>
      <c r="K40" s="673">
        <v>0.438</v>
      </c>
      <c r="L40" s="137"/>
      <c r="M40" s="137"/>
      <c r="N40" s="660" t="str">
        <f t="shared" si="11"/>
        <v>8.2</v>
      </c>
      <c r="O40" s="336" t="str">
        <f t="shared" si="12"/>
        <v>СТРУЖЕЧНЫЕ ПЛИТЫ, ПЛИТЫ С ОРИЕНТИРОВАННОЙ СТРУЖКОЙ (OSB) И ПРОЧИЕ ПЛИТЫ ЭТОЙ КАТЕГОРИИ</v>
      </c>
      <c r="P40" s="75" t="s">
        <v>78</v>
      </c>
      <c r="Q40" s="107"/>
      <c r="R40" s="107"/>
      <c r="S40" s="107"/>
      <c r="T40" s="107"/>
      <c r="U40" s="107"/>
      <c r="V40" s="107"/>
      <c r="W40" s="107"/>
      <c r="X40" s="108"/>
      <c r="Y40" s="137"/>
      <c r="Z40" s="197" t="str">
        <f t="shared" si="4"/>
        <v>8.2</v>
      </c>
      <c r="AA40" s="336" t="str">
        <f t="shared" si="4"/>
        <v>СТРУЖЕЧНЫЕ ПЛИТЫ, ПЛИТЫ С ОРИЕНТИРОВАННОЙ СТРУЖКОЙ (OSB) И ПРОЧИЕ ПЛИТЫ ЭТОЙ КАТЕГОРИИ</v>
      </c>
      <c r="AB40" s="75" t="s">
        <v>229</v>
      </c>
      <c r="AC40" s="195" t="str">
        <f>IF(ISNUMBER('CB1-Производство'!D52+D40-H40),'CB1-Производство'!D52+D40-H40,IF(ISNUMBER(H40-D40),"NT " &amp; H40-D40,"…"))</f>
        <v>…</v>
      </c>
      <c r="AD40" s="177" t="str">
        <f>IF(ISNUMBER('CB1-Производство'!E52+F40-J40),'CB1-Производство'!E52+F40-J40,IF(ISNUMBER(J40-F40),"NT " &amp; J40-F40,"…"))</f>
        <v>…</v>
      </c>
    </row>
    <row r="41" spans="1:2594" s="12" customFormat="1" ht="12" customHeight="1" x14ac:dyDescent="0.15">
      <c r="A41" s="390" t="s">
        <v>109</v>
      </c>
      <c r="B41" s="54" t="s">
        <v>110</v>
      </c>
      <c r="C41" s="75" t="s">
        <v>78</v>
      </c>
      <c r="D41" s="34" t="s">
        <v>230</v>
      </c>
      <c r="E41" s="34">
        <v>232.49600000000001</v>
      </c>
      <c r="F41" s="34" t="s">
        <v>231</v>
      </c>
      <c r="G41" s="34">
        <v>379.69400000000002</v>
      </c>
      <c r="H41" s="34"/>
      <c r="I41" s="34"/>
      <c r="J41" s="34"/>
      <c r="K41" s="674"/>
      <c r="L41" s="137"/>
      <c r="M41" s="137"/>
      <c r="N41" s="47" t="str">
        <f t="shared" si="11"/>
        <v>8.2.1</v>
      </c>
      <c r="O41" s="25" t="str">
        <f t="shared" si="12"/>
        <v>в том числе ПЛИТЫ С ОРИЕНТИРОВАННОЙ СТРУЖКОЙ (OSB)</v>
      </c>
      <c r="P41" s="75" t="s">
        <v>78</v>
      </c>
      <c r="Q41" s="107" t="str">
        <f t="shared" ref="Q41:X41" si="29">IF(AND(ISNUMBER(D41/D40),D41&gt;D40),"&gt; 6.3 !!","")</f>
        <v/>
      </c>
      <c r="R41" s="107" t="str">
        <f t="shared" si="29"/>
        <v/>
      </c>
      <c r="S41" s="107" t="str">
        <f t="shared" si="29"/>
        <v/>
      </c>
      <c r="T41" s="107" t="str">
        <f t="shared" si="29"/>
        <v/>
      </c>
      <c r="U41" s="107" t="str">
        <f t="shared" si="29"/>
        <v/>
      </c>
      <c r="V41" s="107" t="str">
        <f t="shared" si="29"/>
        <v/>
      </c>
      <c r="W41" s="107" t="str">
        <f t="shared" si="29"/>
        <v/>
      </c>
      <c r="X41" s="108" t="str">
        <f t="shared" si="29"/>
        <v/>
      </c>
      <c r="Y41" s="137"/>
      <c r="Z41" s="197" t="str">
        <f t="shared" si="4"/>
        <v>8.2.1</v>
      </c>
      <c r="AA41" s="25" t="str">
        <f t="shared" si="4"/>
        <v>в том числе ПЛИТЫ С ОРИЕНТИРОВАННОЙ СТРУЖКОЙ (OSB)</v>
      </c>
      <c r="AB41" s="75" t="s">
        <v>229</v>
      </c>
      <c r="AC41" s="195" t="str">
        <f>IF(ISNUMBER('CB1-Производство'!D53+D41-H41),'CB1-Производство'!D53+D41-H41,IF(ISNUMBER(H41-D41),"NT " &amp; H41-D41,"…"))</f>
        <v>…</v>
      </c>
      <c r="AD41" s="177" t="str">
        <f>IF(ISNUMBER('CB1-Производство'!E53+F41-J41),'CB1-Производство'!E53+F41-J41,IF(ISNUMBER(J41-F41),"NT " &amp; J41-F41,"…"))</f>
        <v>…</v>
      </c>
    </row>
    <row r="42" spans="1:2594" s="12" customFormat="1" ht="15" customHeight="1" x14ac:dyDescent="0.15">
      <c r="A42" s="390" t="s">
        <v>111</v>
      </c>
      <c r="B42" s="48" t="s">
        <v>112</v>
      </c>
      <c r="C42" s="75" t="s">
        <v>78</v>
      </c>
      <c r="D42" s="33" t="s">
        <v>232</v>
      </c>
      <c r="E42" s="33">
        <v>20477.113000000001</v>
      </c>
      <c r="F42" s="33" t="s">
        <v>233</v>
      </c>
      <c r="G42" s="33">
        <v>15929.678</v>
      </c>
      <c r="H42" s="33" t="s">
        <v>234</v>
      </c>
      <c r="I42" s="33">
        <v>6.6929999999999996</v>
      </c>
      <c r="J42" s="33" t="s">
        <v>235</v>
      </c>
      <c r="K42" s="673">
        <v>0.26500000000000001</v>
      </c>
      <c r="L42" s="137"/>
      <c r="M42" s="137"/>
      <c r="N42" s="47" t="str">
        <f t="shared" si="11"/>
        <v>8.3</v>
      </c>
      <c r="O42" s="24" t="str">
        <f t="shared" si="12"/>
        <v>ДРЕВЕСНОВОЛОКНИСТЫЕ ПЛИТЫ</v>
      </c>
      <c r="P42" s="75" t="s">
        <v>78</v>
      </c>
      <c r="Q42" s="134" t="e">
        <f>D42-(D43+D44+D45)</f>
        <v>#VALUE!</v>
      </c>
      <c r="R42" s="134">
        <f t="shared" ref="R42:X42" si="30">E42-(E43+E44+E45)</f>
        <v>0</v>
      </c>
      <c r="S42" s="134" t="e">
        <f t="shared" si="30"/>
        <v>#VALUE!</v>
      </c>
      <c r="T42" s="134">
        <f t="shared" si="30"/>
        <v>0</v>
      </c>
      <c r="U42" s="134" t="e">
        <f t="shared" si="30"/>
        <v>#VALUE!</v>
      </c>
      <c r="V42" s="134">
        <f t="shared" si="30"/>
        <v>0</v>
      </c>
      <c r="W42" s="134" t="e">
        <f t="shared" si="30"/>
        <v>#VALUE!</v>
      </c>
      <c r="X42" s="593">
        <f t="shared" si="30"/>
        <v>1.0000000000000009E-3</v>
      </c>
      <c r="Y42" s="192"/>
      <c r="Z42" s="197" t="str">
        <f t="shared" si="4"/>
        <v>8.3</v>
      </c>
      <c r="AA42" s="24" t="str">
        <f t="shared" si="4"/>
        <v>ДРЕВЕСНОВОЛОКНИСТЫЕ ПЛИТЫ</v>
      </c>
      <c r="AB42" s="75" t="s">
        <v>229</v>
      </c>
      <c r="AC42" s="195" t="str">
        <f>IF(ISNUMBER('CB1-Производство'!D54+D42-H42),'CB1-Производство'!D54+D42-H42,IF(ISNUMBER(H42-D42),"NT " &amp; H42-D42,"…"))</f>
        <v>…</v>
      </c>
      <c r="AD42" s="177" t="str">
        <f>IF(ISNUMBER('CB1-Производство'!E54+F42-J42),'CB1-Производство'!E54+F42-J42,IF(ISNUMBER(J42-F42),"NT " &amp; J42-F42,"…"))</f>
        <v>…</v>
      </c>
    </row>
    <row r="43" spans="1:2594" s="12" customFormat="1" ht="15" customHeight="1" x14ac:dyDescent="0.15">
      <c r="A43" s="390" t="s">
        <v>113</v>
      </c>
      <c r="B43" s="50" t="s">
        <v>114</v>
      </c>
      <c r="C43" s="75" t="s">
        <v>78</v>
      </c>
      <c r="D43" s="34" t="s">
        <v>236</v>
      </c>
      <c r="E43" s="34">
        <v>5376.6080000000002</v>
      </c>
      <c r="F43" s="34" t="s">
        <v>237</v>
      </c>
      <c r="G43" s="34">
        <v>3068.9949999999999</v>
      </c>
      <c r="H43" s="34"/>
      <c r="I43" s="34"/>
      <c r="J43" s="34"/>
      <c r="K43" s="674"/>
      <c r="L43" s="137"/>
      <c r="M43" s="137"/>
      <c r="N43" s="47" t="str">
        <f t="shared" si="11"/>
        <v>8.3.1</v>
      </c>
      <c r="O43" s="25" t="str">
        <f t="shared" si="12"/>
        <v xml:space="preserve">ТВЕРДЫЕ ПЛИТЫ </v>
      </c>
      <c r="P43" s="75" t="s">
        <v>78</v>
      </c>
      <c r="Q43" s="107"/>
      <c r="R43" s="107"/>
      <c r="S43" s="107"/>
      <c r="T43" s="107"/>
      <c r="U43" s="107"/>
      <c r="V43" s="107"/>
      <c r="W43" s="107"/>
      <c r="X43" s="108"/>
      <c r="Y43" s="137"/>
      <c r="Z43" s="197" t="str">
        <f t="shared" si="4"/>
        <v>8.3.1</v>
      </c>
      <c r="AA43" s="25" t="str">
        <f t="shared" si="4"/>
        <v xml:space="preserve">ТВЕРДЫЕ ПЛИТЫ </v>
      </c>
      <c r="AB43" s="75" t="s">
        <v>229</v>
      </c>
      <c r="AC43" s="195" t="str">
        <f>IF(ISNUMBER('CB1-Производство'!D55+D43-H43),'CB1-Производство'!D55+D43-H43,IF(ISNUMBER(H43-D43),"NT " &amp; H43-D43,"…"))</f>
        <v>…</v>
      </c>
      <c r="AD43" s="177" t="str">
        <f>IF(ISNUMBER('CB1-Производство'!E55+F43-J43),'CB1-Производство'!E55+F43-J43,IF(ISNUMBER(J43-F43),"NT " &amp; J43-F43,"…"))</f>
        <v>…</v>
      </c>
    </row>
    <row r="44" spans="1:2594" s="12" customFormat="1" ht="15" customHeight="1" x14ac:dyDescent="0.15">
      <c r="A44" s="390" t="s">
        <v>115</v>
      </c>
      <c r="B44" s="50" t="s">
        <v>116</v>
      </c>
      <c r="C44" s="75" t="s">
        <v>78</v>
      </c>
      <c r="D44" s="34" t="s">
        <v>238</v>
      </c>
      <c r="E44" s="34">
        <v>14376.031000000001</v>
      </c>
      <c r="F44" s="34" t="s">
        <v>239</v>
      </c>
      <c r="G44" s="34">
        <v>12176.769</v>
      </c>
      <c r="H44" s="34" t="s">
        <v>240</v>
      </c>
      <c r="I44" s="34">
        <v>4.1029999999999998</v>
      </c>
      <c r="J44" s="34" t="s">
        <v>241</v>
      </c>
      <c r="K44" s="674">
        <v>0.26300000000000001</v>
      </c>
      <c r="L44" s="137"/>
      <c r="M44" s="137"/>
      <c r="N44" s="47" t="str">
        <f t="shared" si="11"/>
        <v>8.3.2</v>
      </c>
      <c r="O44" s="25" t="str">
        <f t="shared" si="12"/>
        <v>ДРЕВЕСНОВОЛОКНИСТЫЕ ПЛИТЫ СРЕДНЕЙ/ВЫСОКОЙ ПЛОТНОСТИ (MDF/HDF)</v>
      </c>
      <c r="P44" s="75" t="s">
        <v>78</v>
      </c>
      <c r="Q44" s="107"/>
      <c r="R44" s="107"/>
      <c r="S44" s="107"/>
      <c r="T44" s="107"/>
      <c r="U44" s="107"/>
      <c r="V44" s="107"/>
      <c r="W44" s="107"/>
      <c r="X44" s="108"/>
      <c r="Y44" s="137"/>
      <c r="Z44" s="197" t="str">
        <f t="shared" si="4"/>
        <v>8.3.2</v>
      </c>
      <c r="AA44" s="25" t="str">
        <f t="shared" si="4"/>
        <v>ДРЕВЕСНОВОЛОКНИСТЫЕ ПЛИТЫ СРЕДНЕЙ/ВЫСОКОЙ ПЛОТНОСТИ (MDF/HDF)</v>
      </c>
      <c r="AB44" s="75" t="s">
        <v>229</v>
      </c>
      <c r="AC44" s="172" t="str">
        <f>IF(ISNUMBER('CB1-Производство'!D56+D44-H44),'CB1-Производство'!D56+D44-H44,IF(ISNUMBER(H44-D44),"NT " &amp; H44-D44,"…"))</f>
        <v>…</v>
      </c>
      <c r="AD44" s="177" t="str">
        <f>IF(ISNUMBER('CB1-Производство'!E56+F44-J44),'CB1-Производство'!E56+F44-J44,IF(ISNUMBER(J44-F44),"NT " &amp; J44-F44,"…"))</f>
        <v>…</v>
      </c>
    </row>
    <row r="45" spans="1:2594" s="12" customFormat="1" ht="15" customHeight="1" x14ac:dyDescent="0.15">
      <c r="A45" s="391" t="s">
        <v>117</v>
      </c>
      <c r="B45" s="58" t="s">
        <v>118</v>
      </c>
      <c r="C45" s="75" t="s">
        <v>78</v>
      </c>
      <c r="D45" s="34" t="s">
        <v>242</v>
      </c>
      <c r="E45" s="34">
        <v>724.47400000000005</v>
      </c>
      <c r="F45" s="34" t="s">
        <v>243</v>
      </c>
      <c r="G45" s="34">
        <v>683.91399999999999</v>
      </c>
      <c r="H45" s="34" t="s">
        <v>244</v>
      </c>
      <c r="I45" s="34">
        <v>2.59</v>
      </c>
      <c r="J45" s="34" t="s">
        <v>245</v>
      </c>
      <c r="K45" s="674">
        <v>1E-3</v>
      </c>
      <c r="L45" s="137"/>
      <c r="M45" s="137"/>
      <c r="N45" s="594" t="str">
        <f t="shared" si="11"/>
        <v>8.3.3</v>
      </c>
      <c r="O45" s="27" t="str">
        <f t="shared" si="12"/>
        <v>ПРОЧИЕ ДРЕВЕСНОВОЛОКНИСТЫЕ ПЛИТЫ</v>
      </c>
      <c r="P45" s="75" t="s">
        <v>78</v>
      </c>
      <c r="Q45" s="109"/>
      <c r="R45" s="109"/>
      <c r="S45" s="109"/>
      <c r="T45" s="109"/>
      <c r="U45" s="109"/>
      <c r="V45" s="109"/>
      <c r="W45" s="109"/>
      <c r="X45" s="110"/>
      <c r="Y45" s="137"/>
      <c r="Z45" s="196" t="str">
        <f t="shared" si="4"/>
        <v>8.3.3</v>
      </c>
      <c r="AA45" s="27" t="str">
        <f t="shared" si="4"/>
        <v>ПРОЧИЕ ДРЕВЕСНОВОЛОКНИСТЫЕ ПЛИТЫ</v>
      </c>
      <c r="AB45" s="75" t="s">
        <v>229</v>
      </c>
      <c r="AC45" s="172" t="str">
        <f>IF(ISNUMBER('CB1-Производство'!D57+D45-H45),'CB1-Производство'!D57+D45-H45,IF(ISNUMBER(H45-D45),"NT " &amp; H45-D45,"…"))</f>
        <v>…</v>
      </c>
      <c r="AD45" s="177" t="str">
        <f>IF(ISNUMBER('CB1-Производство'!E57+F45-J45),'CB1-Производство'!E57+F45-J45,IF(ISNUMBER(J45-F45),"NT " &amp; J45-F45,"…"))</f>
        <v>…</v>
      </c>
    </row>
    <row r="46" spans="1:2594" s="81" customFormat="1" ht="15" customHeight="1" x14ac:dyDescent="0.15">
      <c r="A46" s="392" t="s">
        <v>119</v>
      </c>
      <c r="B46" s="295" t="s">
        <v>120</v>
      </c>
      <c r="C46" s="634" t="s">
        <v>76</v>
      </c>
      <c r="D46" s="80">
        <v>6.2110000000000004E-3</v>
      </c>
      <c r="E46" s="80">
        <v>11.08</v>
      </c>
      <c r="F46" s="80">
        <v>3.3360000000000001E-2</v>
      </c>
      <c r="G46" s="80">
        <v>20.521000000000001</v>
      </c>
      <c r="H46" s="80"/>
      <c r="I46" s="80"/>
      <c r="J46" s="80"/>
      <c r="K46" s="676"/>
      <c r="L46" s="137"/>
      <c r="M46" s="137"/>
      <c r="N46" s="953" t="str">
        <f t="shared" si="11"/>
        <v>9</v>
      </c>
      <c r="O46" s="79" t="str">
        <f t="shared" si="12"/>
        <v>ДРЕВЕСНАЯ МАССА</v>
      </c>
      <c r="P46" s="634" t="s">
        <v>76</v>
      </c>
      <c r="Q46" s="226">
        <f>D46-(D47+D48+D52)</f>
        <v>0</v>
      </c>
      <c r="R46" s="131">
        <f t="shared" ref="R46:X46" si="31">E46-(E47+E48+E52)</f>
        <v>0</v>
      </c>
      <c r="S46" s="131">
        <f t="shared" si="31"/>
        <v>0</v>
      </c>
      <c r="T46" s="131">
        <f t="shared" si="31"/>
        <v>0</v>
      </c>
      <c r="U46" s="131">
        <f t="shared" si="31"/>
        <v>0</v>
      </c>
      <c r="V46" s="131">
        <f t="shared" si="31"/>
        <v>0</v>
      </c>
      <c r="W46" s="131">
        <f t="shared" si="31"/>
        <v>0</v>
      </c>
      <c r="X46" s="592">
        <f t="shared" si="31"/>
        <v>0</v>
      </c>
      <c r="Y46" s="156"/>
      <c r="Z46" s="164" t="str">
        <f t="shared" si="4"/>
        <v>9</v>
      </c>
      <c r="AA46" s="79" t="str">
        <f t="shared" si="4"/>
        <v>ДРЕВЕСНАЯ МАССА</v>
      </c>
      <c r="AB46" s="634" t="s">
        <v>191</v>
      </c>
      <c r="AC46" s="170">
        <f>IF(ISNUMBER('CB1-Производство'!D58+D46-H46),'CB1-Производство'!D58+D46-H46,IF(ISNUMBER(H46-D46),"NT " &amp; H46-D46,"…"))</f>
        <v>6.2110000000000004E-3</v>
      </c>
      <c r="AD46" s="169">
        <f>IF(ISNUMBER('CB1-Производство'!E58+F46-J46),'CB1-Производство'!E58+F46-J46,IF(ISNUMBER(J46-F46),"NT " &amp; J46-F46,"…"))</f>
        <v>3.3360000000000001E-2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393" t="s">
        <v>121</v>
      </c>
      <c r="B47" s="59" t="s">
        <v>122</v>
      </c>
      <c r="C47" s="635" t="s">
        <v>76</v>
      </c>
      <c r="D47" s="34">
        <v>8.7100000000000003E-4</v>
      </c>
      <c r="E47" s="34">
        <v>1.6930000000000001</v>
      </c>
      <c r="F47" s="34">
        <v>2.3E-2</v>
      </c>
      <c r="G47" s="34">
        <v>2.5419999999999998</v>
      </c>
      <c r="H47" s="34"/>
      <c r="I47" s="34"/>
      <c r="J47" s="34"/>
      <c r="K47" s="674"/>
      <c r="L47" s="137"/>
      <c r="M47" s="137"/>
      <c r="N47" s="954" t="str">
        <f t="shared" si="11"/>
        <v>9.1</v>
      </c>
      <c r="O47" s="24" t="str">
        <f t="shared" si="12"/>
        <v>МЕХАНИЧЕСКАЯ ДРЕВЕСНАЯ МАССА И ПОЛУЦЕЛЛЮЛОЗА</v>
      </c>
      <c r="P47" s="635" t="s">
        <v>76</v>
      </c>
      <c r="Q47" s="107"/>
      <c r="R47" s="107"/>
      <c r="S47" s="107"/>
      <c r="T47" s="107"/>
      <c r="U47" s="107"/>
      <c r="V47" s="107"/>
      <c r="W47" s="107"/>
      <c r="X47" s="108"/>
      <c r="Y47" s="137"/>
      <c r="Z47" s="197" t="str">
        <f t="shared" si="4"/>
        <v>9.1</v>
      </c>
      <c r="AA47" s="24" t="str">
        <f t="shared" si="4"/>
        <v>МЕХАНИЧЕСКАЯ ДРЕВЕСНАЯ МАССА И ПОЛУЦЕЛЛЮЛОЗА</v>
      </c>
      <c r="AB47" s="635" t="s">
        <v>191</v>
      </c>
      <c r="AC47" s="195">
        <f>IF(ISNUMBER('CB1-Производство'!D59+D47-H47),'CB1-Производство'!D59+D47-H47,IF(ISNUMBER(H47-D47),"NT " &amp; H47-D47,"…"))</f>
        <v>8.7100000000000003E-4</v>
      </c>
      <c r="AD47" s="177">
        <f>IF(ISNUMBER('CB1-Производство'!E59+F47-J47),'CB1-Производство'!E59+F47-J47,IF(ISNUMBER(J47-F47),"NT " &amp; J47-F47,"…"))</f>
        <v>2.3E-2</v>
      </c>
    </row>
    <row r="48" spans="1:2594" s="12" customFormat="1" ht="15" customHeight="1" x14ac:dyDescent="0.15">
      <c r="A48" s="393" t="s">
        <v>123</v>
      </c>
      <c r="B48" s="48" t="s">
        <v>124</v>
      </c>
      <c r="C48" s="636" t="s">
        <v>76</v>
      </c>
      <c r="D48" s="33">
        <v>5.3400000000000001E-3</v>
      </c>
      <c r="E48" s="33">
        <v>9.3870000000000005</v>
      </c>
      <c r="F48" s="33">
        <v>1.0359999999999999E-2</v>
      </c>
      <c r="G48" s="33">
        <v>17.978999999999999</v>
      </c>
      <c r="H48" s="33"/>
      <c r="I48" s="33"/>
      <c r="J48" s="33"/>
      <c r="K48" s="673"/>
      <c r="L48" s="137"/>
      <c r="M48" s="137"/>
      <c r="N48" s="954" t="str">
        <f t="shared" si="11"/>
        <v>9.2</v>
      </c>
      <c r="O48" s="24" t="str">
        <f t="shared" si="12"/>
        <v>ЦЕЛЛЮЛОЗА</v>
      </c>
      <c r="P48" s="636" t="s">
        <v>76</v>
      </c>
      <c r="Q48" s="134">
        <f>D48-(D49+D51)</f>
        <v>0</v>
      </c>
      <c r="R48" s="129">
        <f t="shared" ref="R48:X48" si="32">E48-(E49+E51)</f>
        <v>0</v>
      </c>
      <c r="S48" s="129">
        <f t="shared" si="32"/>
        <v>0</v>
      </c>
      <c r="T48" s="129">
        <f t="shared" si="32"/>
        <v>0</v>
      </c>
      <c r="U48" s="129">
        <f t="shared" si="32"/>
        <v>0</v>
      </c>
      <c r="V48" s="129">
        <f t="shared" si="32"/>
        <v>0</v>
      </c>
      <c r="W48" s="129">
        <f t="shared" si="32"/>
        <v>0</v>
      </c>
      <c r="X48" s="590">
        <f t="shared" si="32"/>
        <v>0</v>
      </c>
      <c r="Y48" s="156"/>
      <c r="Z48" s="197" t="str">
        <f t="shared" si="4"/>
        <v>9.2</v>
      </c>
      <c r="AA48" s="24" t="str">
        <f t="shared" si="4"/>
        <v>ЦЕЛЛЮЛОЗА</v>
      </c>
      <c r="AB48" s="636" t="s">
        <v>191</v>
      </c>
      <c r="AC48" s="195">
        <f>IF(ISNUMBER('CB1-Производство'!D60+D48-H48),'CB1-Производство'!D60+D48-H48,IF(ISNUMBER(H48-D48),"NT " &amp; H48-D48,"…"))</f>
        <v>5.3400000000000001E-3</v>
      </c>
      <c r="AD48" s="177">
        <f>IF(ISNUMBER('CB1-Производство'!E60+F48-J48),'CB1-Производство'!E60+F48-J48,IF(ISNUMBER(J48-F48),"NT " &amp; J48-F48,"…"))</f>
        <v>1.0359999999999999E-2</v>
      </c>
    </row>
    <row r="49" spans="1:2594" s="12" customFormat="1" ht="15" customHeight="1" x14ac:dyDescent="0.15">
      <c r="A49" s="393" t="s">
        <v>125</v>
      </c>
      <c r="B49" s="50" t="s">
        <v>126</v>
      </c>
      <c r="C49" s="635" t="s">
        <v>76</v>
      </c>
      <c r="D49" s="34"/>
      <c r="E49" s="34"/>
      <c r="F49" s="34"/>
      <c r="G49" s="34"/>
      <c r="H49" s="34"/>
      <c r="I49" s="34"/>
      <c r="J49" s="34"/>
      <c r="K49" s="674"/>
      <c r="L49" s="137"/>
      <c r="M49" s="137"/>
      <c r="N49" s="954" t="str">
        <f t="shared" si="11"/>
        <v>9.2.1</v>
      </c>
      <c r="O49" s="25" t="str">
        <f t="shared" si="12"/>
        <v>СУЛЬФАТНАЯ ЦЕЛЛЮЛОЗА</v>
      </c>
      <c r="P49" s="635" t="s">
        <v>76</v>
      </c>
      <c r="Q49" s="107"/>
      <c r="R49" s="107"/>
      <c r="S49" s="107"/>
      <c r="T49" s="107"/>
      <c r="U49" s="107"/>
      <c r="V49" s="107"/>
      <c r="W49" s="107"/>
      <c r="X49" s="108"/>
      <c r="Y49" s="137"/>
      <c r="Z49" s="197" t="str">
        <f t="shared" si="4"/>
        <v>9.2.1</v>
      </c>
      <c r="AA49" s="25" t="str">
        <f t="shared" si="4"/>
        <v>СУЛЬФАТНАЯ ЦЕЛЛЮЛОЗА</v>
      </c>
      <c r="AB49" s="635" t="s">
        <v>191</v>
      </c>
      <c r="AC49" s="195">
        <f>IF(ISNUMBER('CB1-Производство'!D61+D49-H49),'CB1-Производство'!D61+D49-H49,IF(ISNUMBER(H49-D49),"NT " &amp; H49-D49,"…"))</f>
        <v>0</v>
      </c>
      <c r="AD49" s="177">
        <f>IF(ISNUMBER('CB1-Производство'!E61+F49-J49),'CB1-Производство'!E61+F49-J49,IF(ISNUMBER(J49-F49),"NT " &amp; J49-F49,"…"))</f>
        <v>0</v>
      </c>
    </row>
    <row r="50" spans="1:2594" s="12" customFormat="1" ht="15" customHeight="1" x14ac:dyDescent="0.15">
      <c r="A50" s="393" t="s">
        <v>127</v>
      </c>
      <c r="B50" s="51" t="s">
        <v>128</v>
      </c>
      <c r="C50" s="635" t="s">
        <v>76</v>
      </c>
      <c r="D50" s="34"/>
      <c r="E50" s="34"/>
      <c r="F50" s="34"/>
      <c r="G50" s="34"/>
      <c r="H50" s="34"/>
      <c r="I50" s="34"/>
      <c r="J50" s="34"/>
      <c r="K50" s="674"/>
      <c r="L50" s="137"/>
      <c r="M50" s="137"/>
      <c r="N50" s="954" t="str">
        <f t="shared" si="11"/>
        <v>9.2.1.1</v>
      </c>
      <c r="O50" s="26" t="str">
        <f t="shared" si="12"/>
        <v xml:space="preserve">в том числе БЕЛЕНАЯ </v>
      </c>
      <c r="P50" s="635" t="s">
        <v>76</v>
      </c>
      <c r="Q50" s="107"/>
      <c r="R50" s="107"/>
      <c r="S50" s="107"/>
      <c r="T50" s="107"/>
      <c r="U50" s="107"/>
      <c r="V50" s="107"/>
      <c r="W50" s="107"/>
      <c r="X50" s="108"/>
      <c r="Y50" s="137"/>
      <c r="Z50" s="197" t="str">
        <f t="shared" si="4"/>
        <v>9.2.1.1</v>
      </c>
      <c r="AA50" s="26" t="str">
        <f t="shared" si="4"/>
        <v xml:space="preserve">в том числе БЕЛЕНАЯ </v>
      </c>
      <c r="AB50" s="635" t="s">
        <v>191</v>
      </c>
      <c r="AC50" s="195">
        <f>IF(ISNUMBER('CB1-Производство'!D62+D50-H50),'CB1-Производство'!D62+D50-H50,IF(ISNUMBER(H50-D50),"NT " &amp; H50-D50,"…"))</f>
        <v>0</v>
      </c>
      <c r="AD50" s="177">
        <f>IF(ISNUMBER('CB1-Производство'!E62+F50-J50),'CB1-Производство'!E62+F50-J50,IF(ISNUMBER(J50-F50),"NT " &amp; J50-F50,"…"))</f>
        <v>0</v>
      </c>
    </row>
    <row r="51" spans="1:2594" s="12" customFormat="1" ht="15" customHeight="1" x14ac:dyDescent="0.15">
      <c r="A51" s="393" t="s">
        <v>129</v>
      </c>
      <c r="B51" s="58" t="s">
        <v>130</v>
      </c>
      <c r="C51" s="635" t="s">
        <v>76</v>
      </c>
      <c r="D51" s="34">
        <v>5.3400000000000001E-3</v>
      </c>
      <c r="E51" s="34">
        <v>9.3870000000000005</v>
      </c>
      <c r="F51" s="34">
        <v>1.0359999999999999E-2</v>
      </c>
      <c r="G51" s="34">
        <v>17.978999999999999</v>
      </c>
      <c r="H51" s="34"/>
      <c r="I51" s="34"/>
      <c r="J51" s="34"/>
      <c r="K51" s="674"/>
      <c r="L51" s="137"/>
      <c r="M51" s="137"/>
      <c r="N51" s="954" t="str">
        <f t="shared" si="11"/>
        <v>9.2.2</v>
      </c>
      <c r="O51" s="25" t="str">
        <f t="shared" si="12"/>
        <v>СУЛЬФИТНАЯ ЦЕЛЛЮЛОЗА</v>
      </c>
      <c r="P51" s="635" t="s">
        <v>76</v>
      </c>
      <c r="Q51" s="107"/>
      <c r="R51" s="107"/>
      <c r="S51" s="107"/>
      <c r="T51" s="107"/>
      <c r="U51" s="107"/>
      <c r="V51" s="107"/>
      <c r="W51" s="107"/>
      <c r="X51" s="108"/>
      <c r="Y51" s="137"/>
      <c r="Z51" s="197" t="str">
        <f t="shared" si="4"/>
        <v>9.2.2</v>
      </c>
      <c r="AA51" s="25" t="str">
        <f t="shared" si="4"/>
        <v>СУЛЬФИТНАЯ ЦЕЛЛЮЛОЗА</v>
      </c>
      <c r="AB51" s="635" t="s">
        <v>191</v>
      </c>
      <c r="AC51" s="195">
        <f>IF(ISNUMBER('CB1-Производство'!D63+D51-H51),'CB1-Производство'!D63+D51-H51,IF(ISNUMBER(H51-D51),"NT " &amp; H51-D51,"…"))</f>
        <v>5.3400000000000001E-3</v>
      </c>
      <c r="AD51" s="177">
        <f>IF(ISNUMBER('CB1-Производство'!E63+F51-J51),'CB1-Производство'!E63+F51-J51,IF(ISNUMBER(J51-F51),"NT " &amp; J51-F51,"…"))</f>
        <v>1.0359999999999999E-2</v>
      </c>
    </row>
    <row r="52" spans="1:2594" s="12" customFormat="1" ht="15" customHeight="1" x14ac:dyDescent="0.15">
      <c r="A52" s="678" t="s">
        <v>131</v>
      </c>
      <c r="B52" s="48" t="s">
        <v>132</v>
      </c>
      <c r="C52" s="636" t="s">
        <v>76</v>
      </c>
      <c r="D52" s="33"/>
      <c r="E52" s="33"/>
      <c r="F52" s="33"/>
      <c r="G52" s="33"/>
      <c r="H52" s="33"/>
      <c r="I52" s="33"/>
      <c r="J52" s="33"/>
      <c r="K52" s="673"/>
      <c r="L52" s="137"/>
      <c r="M52" s="137"/>
      <c r="N52" s="954" t="str">
        <f t="shared" si="11"/>
        <v>9.3</v>
      </c>
      <c r="O52" s="24" t="str">
        <f t="shared" si="12"/>
        <v>ЦЕЛЛЮЛОЗА ДЛЯ ХИМИЧЕСКОЙ ПЕРЕРАБОТКИ</v>
      </c>
      <c r="P52" s="636" t="s">
        <v>76</v>
      </c>
      <c r="Q52" s="109"/>
      <c r="R52" s="109"/>
      <c r="S52" s="109"/>
      <c r="T52" s="109"/>
      <c r="U52" s="109"/>
      <c r="V52" s="109"/>
      <c r="W52" s="109"/>
      <c r="X52" s="110"/>
      <c r="Y52" s="137"/>
      <c r="Z52" s="196" t="str">
        <f t="shared" si="4"/>
        <v>9.3</v>
      </c>
      <c r="AA52" s="24" t="str">
        <f t="shared" si="4"/>
        <v>ЦЕЛЛЮЛОЗА ДЛЯ ХИМИЧЕСКОЙ ПЕРЕРАБОТКИ</v>
      </c>
      <c r="AB52" s="636" t="s">
        <v>191</v>
      </c>
      <c r="AC52" s="172">
        <f>IF(ISNUMBER('CB1-Производство'!D64+D52-H52),'CB1-Производство'!D64+D52-H52,IF(ISNUMBER(H52-D52),"NT " &amp; H52-D52,"…"))</f>
        <v>0</v>
      </c>
      <c r="AD52" s="177">
        <f>IF(ISNUMBER('CB1-Производство'!E64+F52-J52),'CB1-Производство'!E64+F52-J52,IF(ISNUMBER(J52-F52),"NT " &amp; J52-F52,"…"))</f>
        <v>0</v>
      </c>
    </row>
    <row r="53" spans="1:2594" s="81" customFormat="1" ht="15" customHeight="1" x14ac:dyDescent="0.15">
      <c r="A53" s="392" t="s">
        <v>133</v>
      </c>
      <c r="B53" s="295" t="s">
        <v>134</v>
      </c>
      <c r="C53" s="634" t="s">
        <v>76</v>
      </c>
      <c r="D53" s="80">
        <v>2.8542000000000001E-2</v>
      </c>
      <c r="E53" s="80">
        <v>52.707000000000001</v>
      </c>
      <c r="F53" s="80">
        <v>1.0230000000000001E-2</v>
      </c>
      <c r="G53" s="80">
        <v>18.193999999999999</v>
      </c>
      <c r="H53" s="80"/>
      <c r="I53" s="80"/>
      <c r="J53" s="80"/>
      <c r="K53" s="676"/>
      <c r="L53" s="137"/>
      <c r="M53" s="137"/>
      <c r="N53" s="952" t="str">
        <f t="shared" si="11"/>
        <v>10</v>
      </c>
      <c r="O53" s="82" t="str">
        <f t="shared" si="12"/>
        <v>ПРОЧИЕ ВИДЫ МАССЫ</v>
      </c>
      <c r="P53" s="634" t="s">
        <v>76</v>
      </c>
      <c r="Q53" s="226">
        <f>D53-(D54+D55)</f>
        <v>0</v>
      </c>
      <c r="R53" s="131">
        <f t="shared" ref="R53:X53" si="33">E53-(E54+E55)</f>
        <v>0</v>
      </c>
      <c r="S53" s="131">
        <f t="shared" si="33"/>
        <v>0</v>
      </c>
      <c r="T53" s="131">
        <f t="shared" si="33"/>
        <v>0</v>
      </c>
      <c r="U53" s="131">
        <f t="shared" si="33"/>
        <v>0</v>
      </c>
      <c r="V53" s="131">
        <f t="shared" si="33"/>
        <v>0</v>
      </c>
      <c r="W53" s="131">
        <f t="shared" si="33"/>
        <v>0</v>
      </c>
      <c r="X53" s="592">
        <f t="shared" si="33"/>
        <v>0</v>
      </c>
      <c r="Y53" s="156"/>
      <c r="Z53" s="164" t="str">
        <f t="shared" si="4"/>
        <v>10</v>
      </c>
      <c r="AA53" s="82" t="str">
        <f t="shared" si="4"/>
        <v>ПРОЧИЕ ВИДЫ МАССЫ</v>
      </c>
      <c r="AB53" s="634" t="s">
        <v>191</v>
      </c>
      <c r="AC53" s="168">
        <f>IF(ISNUMBER('CB1-Производство'!D65+D53-H53),'CB1-Производство'!D65+D53-H53,IF(ISNUMBER(H53-D53),"NT " &amp; H53-D53,"…"))</f>
        <v>2.8542000000000001E-2</v>
      </c>
      <c r="AD53" s="169">
        <f>IF(ISNUMBER('CB1-Производство'!E65+F53-J53),'CB1-Производство'!E65+F53-J53,IF(ISNUMBER(J53-F53),"NT " &amp; J53-F53,"…"))</f>
        <v>1.0230000000000001E-2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390" t="s">
        <v>135</v>
      </c>
      <c r="B54" s="56" t="s">
        <v>136</v>
      </c>
      <c r="C54" s="635" t="s">
        <v>76</v>
      </c>
      <c r="D54" s="34">
        <v>2.8542000000000001E-2</v>
      </c>
      <c r="E54" s="34">
        <v>52.707000000000001</v>
      </c>
      <c r="F54" s="34">
        <v>1.0230000000000001E-2</v>
      </c>
      <c r="G54" s="34">
        <v>18.193999999999999</v>
      </c>
      <c r="H54" s="34"/>
      <c r="I54" s="34"/>
      <c r="J54" s="34"/>
      <c r="K54" s="674"/>
      <c r="L54" s="137"/>
      <c r="M54" s="137"/>
      <c r="N54" s="47" t="str">
        <f t="shared" si="11"/>
        <v>10.1</v>
      </c>
      <c r="O54" s="24" t="str">
        <f t="shared" si="12"/>
        <v>МАССА ИЗ НЕДРЕВЕСНОГО ВОЛОКНА</v>
      </c>
      <c r="P54" s="635" t="s">
        <v>76</v>
      </c>
      <c r="Q54" s="107"/>
      <c r="R54" s="107"/>
      <c r="S54" s="107"/>
      <c r="T54" s="107"/>
      <c r="U54" s="107"/>
      <c r="V54" s="107"/>
      <c r="W54" s="107"/>
      <c r="X54" s="108"/>
      <c r="Y54" s="137"/>
      <c r="Z54" s="197" t="str">
        <f t="shared" si="4"/>
        <v>10.1</v>
      </c>
      <c r="AA54" s="24" t="str">
        <f t="shared" si="4"/>
        <v>МАССА ИЗ НЕДРЕВЕСНОГО ВОЛОКНА</v>
      </c>
      <c r="AB54" s="635" t="s">
        <v>191</v>
      </c>
      <c r="AC54" s="173">
        <f>IF(ISNUMBER('CB1-Производство'!D66+D54-H54),'CB1-Производство'!D66+D54-H54,IF(ISNUMBER(H54-D54),"NT " &amp; H54-D54,"…"))</f>
        <v>2.8542000000000001E-2</v>
      </c>
      <c r="AD54" s="177">
        <f>IF(ISNUMBER('CB1-Производство'!E66+F54-J54),'CB1-Производство'!E66+F54-J54,IF(ISNUMBER(J54-F54),"NT " &amp; J54-F54,"…"))</f>
        <v>1.0230000000000001E-2</v>
      </c>
    </row>
    <row r="55" spans="1:2594" s="12" customFormat="1" ht="15" customHeight="1" x14ac:dyDescent="0.15">
      <c r="A55" s="391" t="s">
        <v>137</v>
      </c>
      <c r="B55" s="57" t="s">
        <v>138</v>
      </c>
      <c r="C55" s="635" t="s">
        <v>76</v>
      </c>
      <c r="D55" s="34"/>
      <c r="E55" s="34"/>
      <c r="F55" s="34"/>
      <c r="G55" s="34"/>
      <c r="H55" s="34"/>
      <c r="I55" s="34"/>
      <c r="J55" s="34"/>
      <c r="K55" s="674"/>
      <c r="L55" s="137"/>
      <c r="M55" s="137"/>
      <c r="N55" s="594" t="str">
        <f t="shared" si="11"/>
        <v>10.2</v>
      </c>
      <c r="O55" s="28" t="str">
        <f t="shared" si="12"/>
        <v>МАССА ИЗ РЕКУПЕРИРОВАННОГО ВОЛОКНА</v>
      </c>
      <c r="P55" s="635" t="s">
        <v>76</v>
      </c>
      <c r="Q55" s="107"/>
      <c r="R55" s="107"/>
      <c r="S55" s="107"/>
      <c r="T55" s="107"/>
      <c r="U55" s="107"/>
      <c r="V55" s="107"/>
      <c r="W55" s="107"/>
      <c r="X55" s="108"/>
      <c r="Y55" s="137"/>
      <c r="Z55" s="196" t="str">
        <f t="shared" si="4"/>
        <v>10.2</v>
      </c>
      <c r="AA55" s="28" t="str">
        <f t="shared" si="4"/>
        <v>МАССА ИЗ РЕКУПЕРИРОВАННОГО ВОЛОКНА</v>
      </c>
      <c r="AB55" s="635" t="s">
        <v>191</v>
      </c>
      <c r="AC55" s="172">
        <f>IF(ISNUMBER('CB1-Производство'!D67+D55-H55),'CB1-Производство'!D67+D55-H55,IF(ISNUMBER(H55-D55),"NT " &amp; H55-D55,"…"))</f>
        <v>0</v>
      </c>
      <c r="AD55" s="177">
        <f>IF(ISNUMBER('CB1-Производство'!E67+F55-J55),'CB1-Производство'!E67+F55-J55,IF(ISNUMBER(J55-F55),"NT " &amp; J55-F55,"…"))</f>
        <v>0</v>
      </c>
    </row>
    <row r="56" spans="1:2594" s="81" customFormat="1" ht="15" customHeight="1" x14ac:dyDescent="0.15">
      <c r="A56" s="301" t="s">
        <v>139</v>
      </c>
      <c r="B56" s="295" t="s">
        <v>140</v>
      </c>
      <c r="C56" s="637" t="s">
        <v>76</v>
      </c>
      <c r="D56" s="83">
        <v>0.102036</v>
      </c>
      <c r="E56" s="83">
        <v>5.6459999999999999</v>
      </c>
      <c r="F56" s="83">
        <v>7.6772000000000007E-2</v>
      </c>
      <c r="G56" s="83">
        <v>3.4550000000000001</v>
      </c>
      <c r="H56" s="83">
        <v>1.0506099999999998</v>
      </c>
      <c r="I56" s="83">
        <v>156.69</v>
      </c>
      <c r="J56" s="83">
        <v>2E-8</v>
      </c>
      <c r="K56" s="672">
        <v>3.0000000000000001E-3</v>
      </c>
      <c r="L56" s="137"/>
      <c r="M56" s="137"/>
      <c r="N56" s="955" t="str">
        <f t="shared" si="11"/>
        <v>11</v>
      </c>
      <c r="O56" s="86" t="str">
        <f t="shared" si="12"/>
        <v>РЕКУПЕРИРОВАННАЯ БУМАГА (МАКУЛАТУРА)</v>
      </c>
      <c r="P56" s="637" t="s">
        <v>76</v>
      </c>
      <c r="Q56" s="130"/>
      <c r="R56" s="130"/>
      <c r="S56" s="130"/>
      <c r="T56" s="130"/>
      <c r="U56" s="130"/>
      <c r="V56" s="130"/>
      <c r="W56" s="130"/>
      <c r="X56" s="595"/>
      <c r="Y56" s="137"/>
      <c r="Z56" s="163" t="str">
        <f t="shared" si="4"/>
        <v>11</v>
      </c>
      <c r="AA56" s="86" t="str">
        <f t="shared" si="4"/>
        <v>РЕКУПЕРИРОВАННАЯ БУМАГА (МАКУЛАТУРА)</v>
      </c>
      <c r="AB56" s="637" t="s">
        <v>191</v>
      </c>
      <c r="AC56" s="171">
        <f>IF(ISNUMBER('CB1-Производство'!D68+D56-H56),'CB1-Производство'!D68+D56-H56,IF(ISNUMBER(H56-D56),"NT " &amp; H56-D56,"…"))</f>
        <v>-0.94857399999999981</v>
      </c>
      <c r="AD56" s="169">
        <f>IF(ISNUMBER('CB1-Производство'!E68+F56-J56),'CB1-Производство'!E68+F56-J56,IF(ISNUMBER(J56-F56),"NT " &amp; J56-F56,"…"))</f>
        <v>7.6771980000000004E-2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81" customFormat="1" ht="15" customHeight="1" x14ac:dyDescent="0.15">
      <c r="A57" s="392" t="s">
        <v>141</v>
      </c>
      <c r="B57" s="295" t="s">
        <v>142</v>
      </c>
      <c r="C57" s="637" t="s">
        <v>76</v>
      </c>
      <c r="D57" s="83">
        <v>44.719578999999996</v>
      </c>
      <c r="E57" s="83">
        <v>55413.16</v>
      </c>
      <c r="F57" s="83">
        <v>40.235365999999999</v>
      </c>
      <c r="G57" s="83">
        <v>48505.305</v>
      </c>
      <c r="H57" s="83">
        <v>2.1131E-2</v>
      </c>
      <c r="I57" s="83">
        <v>69.921999999999997</v>
      </c>
      <c r="J57" s="83">
        <v>0.13202000999999999</v>
      </c>
      <c r="K57" s="672">
        <v>218.33099999999999</v>
      </c>
      <c r="L57" s="137"/>
      <c r="M57" s="137"/>
      <c r="N57" s="953" t="str">
        <f t="shared" si="11"/>
        <v>12</v>
      </c>
      <c r="O57" s="79" t="str">
        <f t="shared" si="12"/>
        <v>БУМАГА И КАРТОН</v>
      </c>
      <c r="P57" s="637" t="s">
        <v>76</v>
      </c>
      <c r="Q57" s="226">
        <f>D57-(D58+D63+D64+D69)</f>
        <v>-1.0000000045806701E-6</v>
      </c>
      <c r="R57" s="131">
        <f t="shared" ref="R57:X57" si="34">E57-(E58+E63+E64+E69)</f>
        <v>0</v>
      </c>
      <c r="S57" s="131">
        <f t="shared" si="34"/>
        <v>0</v>
      </c>
      <c r="T57" s="131">
        <f t="shared" si="34"/>
        <v>0</v>
      </c>
      <c r="U57" s="131">
        <f t="shared" si="34"/>
        <v>0</v>
      </c>
      <c r="V57" s="131">
        <f t="shared" si="34"/>
        <v>0</v>
      </c>
      <c r="W57" s="131">
        <f t="shared" si="34"/>
        <v>0</v>
      </c>
      <c r="X57" s="592">
        <f t="shared" si="34"/>
        <v>0</v>
      </c>
      <c r="Y57" s="156"/>
      <c r="Z57" s="164" t="str">
        <f t="shared" si="4"/>
        <v>12</v>
      </c>
      <c r="AA57" s="79" t="str">
        <f t="shared" si="4"/>
        <v>БУМАГА И КАРТОН</v>
      </c>
      <c r="AB57" s="637" t="s">
        <v>191</v>
      </c>
      <c r="AC57" s="171">
        <f>IF(ISNUMBER('CB1-Производство'!D69+D57-H57),'CB1-Производство'!D69+D57-H57,IF(ISNUMBER(H57-D57),"NT " &amp; H57-D57,"…"))</f>
        <v>57.356448</v>
      </c>
      <c r="AD57" s="169">
        <f>IF(ISNUMBER('CB1-Производство'!E69+F57-J57),'CB1-Производство'!E69+F57-J57,IF(ISNUMBER(J57-F57),"NT " &amp; J57-F57,"…"))</f>
        <v>51.733345990000004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393" t="s">
        <v>143</v>
      </c>
      <c r="B58" s="48" t="s">
        <v>144</v>
      </c>
      <c r="C58" s="636" t="s">
        <v>76</v>
      </c>
      <c r="D58" s="33">
        <v>9.8648389999999999</v>
      </c>
      <c r="E58" s="33">
        <v>10268.357</v>
      </c>
      <c r="F58" s="33">
        <v>8.5989179999999994</v>
      </c>
      <c r="G58" s="33">
        <v>8062.5659999999998</v>
      </c>
      <c r="H58" s="33">
        <v>3.4E-5</v>
      </c>
      <c r="I58" s="33">
        <v>0.26400000000000001</v>
      </c>
      <c r="J58" s="33">
        <v>8.3010000000000007E-5</v>
      </c>
      <c r="K58" s="673">
        <v>2.3140000000000001</v>
      </c>
      <c r="L58" s="137"/>
      <c r="M58" s="137"/>
      <c r="N58" s="954" t="str">
        <f t="shared" si="11"/>
        <v>12.1</v>
      </c>
      <c r="O58" s="24" t="str">
        <f t="shared" si="12"/>
        <v>ПОЛИГРАФИЧЕСКАЯ БУМАГА</v>
      </c>
      <c r="P58" s="636" t="s">
        <v>76</v>
      </c>
      <c r="Q58" s="379">
        <f>D58-(D59+D60+D61+D62)</f>
        <v>0</v>
      </c>
      <c r="R58" s="133">
        <f t="shared" ref="R58:X58" si="35">E58-(E59+E60+E61+E62)</f>
        <v>0</v>
      </c>
      <c r="S58" s="133">
        <f t="shared" si="35"/>
        <v>0</v>
      </c>
      <c r="T58" s="133">
        <f t="shared" si="35"/>
        <v>0</v>
      </c>
      <c r="U58" s="133">
        <f>H58-(H59+H60+H61+H62)</f>
        <v>0</v>
      </c>
      <c r="V58" s="133">
        <f>I58-(I59+I60+I61+I62)</f>
        <v>0</v>
      </c>
      <c r="W58" s="133">
        <f t="shared" si="35"/>
        <v>0</v>
      </c>
      <c r="X58" s="596">
        <f t="shared" si="35"/>
        <v>0</v>
      </c>
      <c r="Y58" s="156"/>
      <c r="Z58" s="197" t="str">
        <f t="shared" si="4"/>
        <v>12.1</v>
      </c>
      <c r="AA58" s="24" t="str">
        <f t="shared" si="4"/>
        <v>ПОЛИГРАФИЧЕСКАЯ БУМАГА</v>
      </c>
      <c r="AB58" s="636" t="s">
        <v>191</v>
      </c>
      <c r="AC58" s="195">
        <f>IF(ISNUMBER('CB1-Производство'!D70+D58-H58),'CB1-Производство'!D70+D58-H58,IF(ISNUMBER(H58-D58),"NT " &amp; H58-D58,"…"))</f>
        <v>9.8648050000000005</v>
      </c>
      <c r="AD58" s="177">
        <f>IF(ISNUMBER('CB1-Производство'!E70+F58-J58),'CB1-Производство'!E70+F58-J58,IF(ISNUMBER(J58-F58),"NT " &amp; J58-F58,"…"))</f>
        <v>8.5988349899999985</v>
      </c>
    </row>
    <row r="59" spans="1:2594" s="12" customFormat="1" ht="15" customHeight="1" x14ac:dyDescent="0.15">
      <c r="A59" s="393" t="s">
        <v>145</v>
      </c>
      <c r="B59" s="50" t="s">
        <v>146</v>
      </c>
      <c r="C59" s="635" t="s">
        <v>76</v>
      </c>
      <c r="D59" s="34">
        <v>0.37030200000000002</v>
      </c>
      <c r="E59" s="34">
        <v>380.78100000000001</v>
      </c>
      <c r="F59" s="34">
        <v>0.33260600000000001</v>
      </c>
      <c r="G59" s="34">
        <v>195.11</v>
      </c>
      <c r="H59" s="34"/>
      <c r="I59" s="34"/>
      <c r="J59" s="34"/>
      <c r="K59" s="674"/>
      <c r="L59" s="137"/>
      <c r="M59" s="137"/>
      <c r="N59" s="954" t="str">
        <f t="shared" si="11"/>
        <v>12.1.1</v>
      </c>
      <c r="O59" s="25" t="str">
        <f t="shared" si="12"/>
        <v>ГАЗЕТНАЯ БУМАГА</v>
      </c>
      <c r="P59" s="635" t="s">
        <v>76</v>
      </c>
      <c r="Q59" s="107"/>
      <c r="R59" s="107"/>
      <c r="S59" s="107"/>
      <c r="T59" s="107"/>
      <c r="U59" s="107"/>
      <c r="V59" s="107"/>
      <c r="W59" s="107"/>
      <c r="X59" s="108"/>
      <c r="Y59" s="137"/>
      <c r="Z59" s="197" t="str">
        <f t="shared" si="4"/>
        <v>12.1.1</v>
      </c>
      <c r="AA59" s="25" t="str">
        <f t="shared" si="4"/>
        <v>ГАЗЕТНАЯ БУМАГА</v>
      </c>
      <c r="AB59" s="635" t="s">
        <v>191</v>
      </c>
      <c r="AC59" s="195">
        <f>IF(ISNUMBER('CB1-Производство'!D71+D59-H59),'CB1-Производство'!D71+D59-H59,IF(ISNUMBER(H59-D59),"NT " &amp; H59-D59,"…"))</f>
        <v>0.37030200000000002</v>
      </c>
      <c r="AD59" s="177">
        <f>IF(ISNUMBER('CB1-Производство'!E71+F59-J59),'CB1-Производство'!E71+F59-J59,IF(ISNUMBER(J59-F59),"NT " &amp; J59-F59,"…"))</f>
        <v>0.33260600000000001</v>
      </c>
    </row>
    <row r="60" spans="1:2594" s="12" customFormat="1" ht="15" customHeight="1" x14ac:dyDescent="0.15">
      <c r="A60" s="393" t="s">
        <v>147</v>
      </c>
      <c r="B60" s="50" t="s">
        <v>148</v>
      </c>
      <c r="C60" s="635" t="s">
        <v>76</v>
      </c>
      <c r="D60" s="34">
        <v>9.9334999999999993E-2</v>
      </c>
      <c r="E60" s="34">
        <v>95.143000000000001</v>
      </c>
      <c r="F60" s="34">
        <v>0.193498</v>
      </c>
      <c r="G60" s="34">
        <v>185.25200000000001</v>
      </c>
      <c r="H60" s="34"/>
      <c r="I60" s="34"/>
      <c r="J60" s="34">
        <v>1E-8</v>
      </c>
      <c r="K60" s="674">
        <v>2E-3</v>
      </c>
      <c r="L60" s="137"/>
      <c r="M60" s="137"/>
      <c r="N60" s="954" t="str">
        <f t="shared" si="11"/>
        <v>12.1.2</v>
      </c>
      <c r="O60" s="25" t="str">
        <f t="shared" si="12"/>
        <v>НЕМЕЛОВАННАЯ БУМАГА С СОДЕРЖАНИЕМ ДРЕВЕСНОЙ МАССЫ</v>
      </c>
      <c r="P60" s="635" t="s">
        <v>76</v>
      </c>
      <c r="Q60" s="107"/>
      <c r="R60" s="107"/>
      <c r="S60" s="107"/>
      <c r="T60" s="107"/>
      <c r="U60" s="107"/>
      <c r="V60" s="107"/>
      <c r="W60" s="107"/>
      <c r="X60" s="108"/>
      <c r="Y60" s="137"/>
      <c r="Z60" s="197" t="str">
        <f t="shared" si="4"/>
        <v>12.1.2</v>
      </c>
      <c r="AA60" s="25" t="str">
        <f t="shared" si="4"/>
        <v>НЕМЕЛОВАННАЯ БУМАГА С СОДЕРЖАНИЕМ ДРЕВЕСНОЙ МАССЫ</v>
      </c>
      <c r="AB60" s="635" t="s">
        <v>191</v>
      </c>
      <c r="AC60" s="195">
        <f>IF(ISNUMBER('CB1-Производство'!D72+D60-H60),'CB1-Производство'!D72+D60-H60,IF(ISNUMBER(H60-D60),"NT " &amp; H60-D60,"…"))</f>
        <v>9.9334999999999993E-2</v>
      </c>
      <c r="AD60" s="177">
        <f>IF(ISNUMBER('CB1-Производство'!E72+F60-J60),'CB1-Производство'!E72+F60-J60,IF(ISNUMBER(J60-F60),"NT " &amp; J60-F60,"…"))</f>
        <v>0.19349799000000001</v>
      </c>
    </row>
    <row r="61" spans="1:2594" s="12" customFormat="1" ht="15" customHeight="1" x14ac:dyDescent="0.15">
      <c r="A61" s="393" t="s">
        <v>149</v>
      </c>
      <c r="B61" s="50" t="s">
        <v>150</v>
      </c>
      <c r="C61" s="635" t="s">
        <v>76</v>
      </c>
      <c r="D61" s="34">
        <v>7.6479650000000001</v>
      </c>
      <c r="E61" s="34">
        <v>7769.0559999999996</v>
      </c>
      <c r="F61" s="34">
        <v>7.078774000000001</v>
      </c>
      <c r="G61" s="34">
        <v>6551.3320000000003</v>
      </c>
      <c r="H61" s="34">
        <v>2.9E-5</v>
      </c>
      <c r="I61" s="34">
        <v>0.245</v>
      </c>
      <c r="J61" s="34">
        <v>5.5999999999999999E-5</v>
      </c>
      <c r="K61" s="674">
        <v>1.544</v>
      </c>
      <c r="L61" s="137"/>
      <c r="M61" s="137"/>
      <c r="N61" s="954" t="str">
        <f t="shared" si="11"/>
        <v>12.1.3</v>
      </c>
      <c r="O61" s="25" t="str">
        <f t="shared" si="12"/>
        <v>НЕМЕЛОВАННАЯ БУМАГА БЕЗ СОДЕРЖАНИЯ ДРЕВЕСНОЙ МАССЫ</v>
      </c>
      <c r="P61" s="635" t="s">
        <v>76</v>
      </c>
      <c r="Q61" s="107"/>
      <c r="R61" s="107"/>
      <c r="S61" s="107"/>
      <c r="T61" s="107"/>
      <c r="U61" s="107"/>
      <c r="V61" s="107"/>
      <c r="W61" s="107"/>
      <c r="X61" s="108"/>
      <c r="Y61" s="137"/>
      <c r="Z61" s="197" t="str">
        <f t="shared" si="4"/>
        <v>12.1.3</v>
      </c>
      <c r="AA61" s="25" t="str">
        <f t="shared" si="4"/>
        <v>НЕМЕЛОВАННАЯ БУМАГА БЕЗ СОДЕРЖАНИЯ ДРЕВЕСНОЙ МАССЫ</v>
      </c>
      <c r="AB61" s="635" t="s">
        <v>191</v>
      </c>
      <c r="AC61" s="195">
        <f>IF(ISNUMBER('CB1-Производство'!D73+D61-H61),'CB1-Производство'!D73+D61-H61,IF(ISNUMBER(H61-D61),"NT " &amp; H61-D61,"…"))</f>
        <v>7.6479360000000005</v>
      </c>
      <c r="AD61" s="177">
        <f>IF(ISNUMBER('CB1-Производство'!E73+F61-J61),'CB1-Производство'!E73+F61-J61,IF(ISNUMBER(J61-F61),"NT " &amp; J61-F61,"…"))</f>
        <v>7.0787180000000012</v>
      </c>
    </row>
    <row r="62" spans="1:2594" s="12" customFormat="1" ht="15" customHeight="1" x14ac:dyDescent="0.15">
      <c r="A62" s="393" t="s">
        <v>151</v>
      </c>
      <c r="B62" s="58" t="s">
        <v>152</v>
      </c>
      <c r="C62" s="635" t="s">
        <v>76</v>
      </c>
      <c r="D62" s="34">
        <v>1.7472370000000004</v>
      </c>
      <c r="E62" s="34">
        <v>2023.377</v>
      </c>
      <c r="F62" s="34">
        <v>0.99403999999999992</v>
      </c>
      <c r="G62" s="34">
        <v>1130.8720000000001</v>
      </c>
      <c r="H62" s="34">
        <v>5.0000000000000004E-6</v>
      </c>
      <c r="I62" s="34">
        <v>1.9E-2</v>
      </c>
      <c r="J62" s="34">
        <v>2.6999999999999999E-5</v>
      </c>
      <c r="K62" s="674">
        <v>0.76800000000000002</v>
      </c>
      <c r="L62" s="137"/>
      <c r="M62" s="137"/>
      <c r="N62" s="954" t="str">
        <f t="shared" si="11"/>
        <v>12.1.4</v>
      </c>
      <c r="O62" s="25" t="str">
        <f t="shared" si="12"/>
        <v>МЕЛОВАННАЯ БУМАГА</v>
      </c>
      <c r="P62" s="635" t="s">
        <v>76</v>
      </c>
      <c r="Q62" s="107"/>
      <c r="R62" s="107"/>
      <c r="S62" s="107"/>
      <c r="T62" s="107"/>
      <c r="U62" s="107"/>
      <c r="V62" s="107"/>
      <c r="W62" s="107"/>
      <c r="X62" s="108"/>
      <c r="Y62" s="137"/>
      <c r="Z62" s="197" t="str">
        <f t="shared" si="4"/>
        <v>12.1.4</v>
      </c>
      <c r="AA62" s="25" t="str">
        <f t="shared" si="4"/>
        <v>МЕЛОВАННАЯ БУМАГА</v>
      </c>
      <c r="AB62" s="635" t="s">
        <v>191</v>
      </c>
      <c r="AC62" s="195">
        <f>IF(ISNUMBER('CB1-Производство'!D74+D62-H62),'CB1-Производство'!D74+D62-H62,IF(ISNUMBER(H62-D62),"NT " &amp; H62-D62,"…"))</f>
        <v>1.7472320000000003</v>
      </c>
      <c r="AD62" s="177">
        <f>IF(ISNUMBER('CB1-Производство'!E74+F62-J62),'CB1-Производство'!E74+F62-J62,IF(ISNUMBER(J62-F62),"NT " &amp; J62-F62,"…"))</f>
        <v>0.99401299999999992</v>
      </c>
    </row>
    <row r="63" spans="1:2594" s="12" customFormat="1" ht="15" customHeight="1" x14ac:dyDescent="0.15">
      <c r="A63" s="390">
        <v>12.2</v>
      </c>
      <c r="B63" s="59" t="s">
        <v>153</v>
      </c>
      <c r="C63" s="635" t="s">
        <v>76</v>
      </c>
      <c r="D63" s="34">
        <v>2.6651020000000001</v>
      </c>
      <c r="E63" s="34">
        <v>3103.5529999999999</v>
      </c>
      <c r="F63" s="34">
        <v>2.3874599999999999</v>
      </c>
      <c r="G63" s="34">
        <v>2284.4259999999999</v>
      </c>
      <c r="H63" s="34"/>
      <c r="I63" s="34"/>
      <c r="J63" s="34">
        <v>4.7099999999999996E-4</v>
      </c>
      <c r="K63" s="674">
        <v>1.401</v>
      </c>
      <c r="L63" s="137"/>
      <c r="M63" s="137"/>
      <c r="N63" s="47">
        <f t="shared" si="11"/>
        <v>12.2</v>
      </c>
      <c r="O63" s="24" t="str">
        <f t="shared" si="12"/>
        <v>БЫТОВАЯ И ГИГИЕНИЧЕСКАЯ БУМАГА</v>
      </c>
      <c r="P63" s="635" t="s">
        <v>76</v>
      </c>
      <c r="Q63" s="107"/>
      <c r="R63" s="107"/>
      <c r="S63" s="107"/>
      <c r="T63" s="107"/>
      <c r="U63" s="107"/>
      <c r="V63" s="107"/>
      <c r="W63" s="107"/>
      <c r="X63" s="108"/>
      <c r="Y63" s="137"/>
      <c r="Z63" s="197">
        <f t="shared" si="4"/>
        <v>12.2</v>
      </c>
      <c r="AA63" s="24" t="str">
        <f t="shared" si="4"/>
        <v>БЫТОВАЯ И ГИГИЕНИЧЕСКАЯ БУМАГА</v>
      </c>
      <c r="AB63" s="635" t="s">
        <v>191</v>
      </c>
      <c r="AC63" s="195">
        <f>IF(ISNUMBER('CB1-Производство'!D75+D63-H63),'CB1-Производство'!D75+D63-H63,IF(ISNUMBER(H63-D63),"NT " &amp; H63-D63,"…"))</f>
        <v>6.8911020000000001</v>
      </c>
      <c r="AD63" s="177">
        <f>IF(ISNUMBER('CB1-Производство'!E75+F63-J63),'CB1-Производство'!E75+F63-J63,IF(ISNUMBER(J63-F63),"NT " &amp; J63-F63,"…"))</f>
        <v>5.5509890000000004</v>
      </c>
    </row>
    <row r="64" spans="1:2594" s="12" customFormat="1" ht="15" customHeight="1" x14ac:dyDescent="0.15">
      <c r="A64" s="393">
        <v>12.3</v>
      </c>
      <c r="B64" s="48" t="s">
        <v>154</v>
      </c>
      <c r="C64" s="636" t="s">
        <v>76</v>
      </c>
      <c r="D64" s="33">
        <v>28.776039999999998</v>
      </c>
      <c r="E64" s="33">
        <v>27465.199000000001</v>
      </c>
      <c r="F64" s="33">
        <v>26.956852000000001</v>
      </c>
      <c r="G64" s="33">
        <v>28068.045999999998</v>
      </c>
      <c r="H64" s="33">
        <v>1.5079E-2</v>
      </c>
      <c r="I64" s="33">
        <v>30.879000000000001</v>
      </c>
      <c r="J64" s="33">
        <v>0.10409600000000002</v>
      </c>
      <c r="K64" s="673">
        <v>89.495999999999995</v>
      </c>
      <c r="L64" s="137"/>
      <c r="M64" s="137"/>
      <c r="N64" s="954">
        <f t="shared" si="11"/>
        <v>12.3</v>
      </c>
      <c r="O64" s="24" t="str">
        <f t="shared" si="12"/>
        <v>УПАКОВОЧНЫЕ МАТЕРИАЛЫ</v>
      </c>
      <c r="P64" s="636" t="s">
        <v>76</v>
      </c>
      <c r="Q64" s="134">
        <f>D64-(D65+D66+D67+D68)</f>
        <v>0</v>
      </c>
      <c r="R64" s="129">
        <f t="shared" ref="R64:X64" si="36">E64-(E65+E66+E67+E68)</f>
        <v>0</v>
      </c>
      <c r="S64" s="129">
        <f t="shared" si="36"/>
        <v>0</v>
      </c>
      <c r="T64" s="129">
        <f t="shared" si="36"/>
        <v>0</v>
      </c>
      <c r="U64" s="129">
        <f t="shared" si="36"/>
        <v>0</v>
      </c>
      <c r="V64" s="129">
        <f t="shared" si="36"/>
        <v>0</v>
      </c>
      <c r="W64" s="129">
        <f t="shared" si="36"/>
        <v>0</v>
      </c>
      <c r="X64" s="590">
        <f t="shared" si="36"/>
        <v>0</v>
      </c>
      <c r="Y64" s="156"/>
      <c r="Z64" s="197">
        <f t="shared" si="4"/>
        <v>12.3</v>
      </c>
      <c r="AA64" s="24" t="str">
        <f t="shared" si="4"/>
        <v>УПАКОВОЧНЫЕ МАТЕРИАЛЫ</v>
      </c>
      <c r="AB64" s="636" t="s">
        <v>191</v>
      </c>
      <c r="AC64" s="195">
        <f>IF(ISNUMBER('CB1-Производство'!D76+D64-H64),'CB1-Производство'!D76+D64-H64,IF(ISNUMBER(H64-D64),"NT " &amp; H64-D64,"…"))</f>
        <v>37.192960999999997</v>
      </c>
      <c r="AD64" s="177">
        <f>IF(ISNUMBER('CB1-Производство'!E76+F64-J64),'CB1-Производство'!E76+F64-J64,IF(ISNUMBER(J64-F64),"NT " &amp; J64-F64,"…"))</f>
        <v>35.318756</v>
      </c>
    </row>
    <row r="65" spans="1:30" s="12" customFormat="1" ht="15" customHeight="1" x14ac:dyDescent="0.15">
      <c r="A65" s="393" t="s">
        <v>155</v>
      </c>
      <c r="B65" s="50" t="s">
        <v>156</v>
      </c>
      <c r="C65" s="636" t="s">
        <v>76</v>
      </c>
      <c r="D65" s="33">
        <v>11.736319</v>
      </c>
      <c r="E65" s="33">
        <v>6568.482</v>
      </c>
      <c r="F65" s="33">
        <v>6.9936810000000005</v>
      </c>
      <c r="G65" s="38">
        <v>3423.123</v>
      </c>
      <c r="H65" s="34"/>
      <c r="I65" s="34"/>
      <c r="J65" s="34">
        <v>2.0999999999999998E-4</v>
      </c>
      <c r="K65" s="674">
        <v>0.104</v>
      </c>
      <c r="L65" s="137"/>
      <c r="M65" s="137"/>
      <c r="N65" s="954" t="str">
        <f t="shared" si="11"/>
        <v>12.3.1</v>
      </c>
      <c r="O65" s="25" t="str">
        <f t="shared" si="12"/>
        <v>КАРТОНАЖНЫЕ МАТЕРИАЛЫ</v>
      </c>
      <c r="P65" s="636" t="s">
        <v>76</v>
      </c>
      <c r="Q65" s="107"/>
      <c r="R65" s="107"/>
      <c r="S65" s="107"/>
      <c r="T65" s="107"/>
      <c r="U65" s="107"/>
      <c r="V65" s="107"/>
      <c r="W65" s="107"/>
      <c r="X65" s="108"/>
      <c r="Y65" s="137"/>
      <c r="Z65" s="197" t="str">
        <f t="shared" si="4"/>
        <v>12.3.1</v>
      </c>
      <c r="AA65" s="25" t="str">
        <f t="shared" si="4"/>
        <v>КАРТОНАЖНЫЕ МАТЕРИАЛЫ</v>
      </c>
      <c r="AB65" s="636" t="s">
        <v>191</v>
      </c>
      <c r="AC65" s="195">
        <f>IF(ISNUMBER('CB1-Производство'!D77+D65-H65),'CB1-Производство'!D77+D65-H65,IF(ISNUMBER(H65-D65),"NT " &amp; H65-D65,"…"))</f>
        <v>11.736319</v>
      </c>
      <c r="AD65" s="177">
        <f>IF(ISNUMBER('CB1-Производство'!E77+F65-J65),'CB1-Производство'!E77+F65-J65,IF(ISNUMBER(J65-F65),"NT " &amp; J65-F65,"…"))</f>
        <v>6.9934710000000004</v>
      </c>
    </row>
    <row r="66" spans="1:30" s="12" customFormat="1" ht="15" customHeight="1" x14ac:dyDescent="0.15">
      <c r="A66" s="393" t="s">
        <v>157</v>
      </c>
      <c r="B66" s="50" t="s">
        <v>158</v>
      </c>
      <c r="C66" s="636" t="s">
        <v>76</v>
      </c>
      <c r="D66" s="33">
        <v>15.890242000000002</v>
      </c>
      <c r="E66" s="33">
        <v>19516.404999999999</v>
      </c>
      <c r="F66" s="33">
        <v>18.971786000000005</v>
      </c>
      <c r="G66" s="38">
        <v>23541.688999999998</v>
      </c>
      <c r="H66" s="34">
        <v>9.1120000000000003E-3</v>
      </c>
      <c r="I66" s="34">
        <v>15.606999999999999</v>
      </c>
      <c r="J66" s="34">
        <v>6.1200000000000004E-2</v>
      </c>
      <c r="K66" s="674">
        <v>45.078000000000003</v>
      </c>
      <c r="L66" s="137"/>
      <c r="M66" s="137"/>
      <c r="N66" s="954" t="str">
        <f t="shared" si="11"/>
        <v>12.3.2</v>
      </c>
      <c r="O66" s="25" t="str">
        <f t="shared" si="12"/>
        <v>КОРОБОЧНЫЙ КАРТОН</v>
      </c>
      <c r="P66" s="636" t="s">
        <v>76</v>
      </c>
      <c r="Q66" s="107"/>
      <c r="R66" s="107"/>
      <c r="S66" s="107"/>
      <c r="T66" s="107"/>
      <c r="U66" s="107"/>
      <c r="V66" s="107"/>
      <c r="W66" s="107"/>
      <c r="X66" s="108"/>
      <c r="Y66" s="137"/>
      <c r="Z66" s="197" t="str">
        <f t="shared" si="4"/>
        <v>12.3.2</v>
      </c>
      <c r="AA66" s="25" t="str">
        <f t="shared" si="4"/>
        <v>КОРОБОЧНЫЙ КАРТОН</v>
      </c>
      <c r="AB66" s="636" t="s">
        <v>191</v>
      </c>
      <c r="AC66" s="195">
        <f>IF(ISNUMBER('CB1-Производство'!D78+D66-H66),'CB1-Производство'!D78+D66-H66,IF(ISNUMBER(H66-D66),"NT " &amp; H66-D66,"…"))</f>
        <v>19.183130000000006</v>
      </c>
      <c r="AD66" s="177">
        <f>IF(ISNUMBER('CB1-Производство'!E78+F66-J66),'CB1-Производство'!E78+F66-J66,IF(ISNUMBER(J66-F66),"NT " &amp; J66-F66,"…"))</f>
        <v>22.208586000000004</v>
      </c>
    </row>
    <row r="67" spans="1:30" s="12" customFormat="1" ht="15" customHeight="1" x14ac:dyDescent="0.15">
      <c r="A67" s="393" t="s">
        <v>159</v>
      </c>
      <c r="B67" s="50" t="s">
        <v>160</v>
      </c>
      <c r="C67" s="635" t="s">
        <v>76</v>
      </c>
      <c r="D67" s="34">
        <v>0.87691200000000014</v>
      </c>
      <c r="E67" s="34">
        <v>1175.2739999999999</v>
      </c>
      <c r="F67" s="34">
        <v>0.80179099999999981</v>
      </c>
      <c r="G67" s="34">
        <v>967.27099999999996</v>
      </c>
      <c r="H67" s="39">
        <v>4.8260000000000004E-3</v>
      </c>
      <c r="I67" s="39">
        <v>10.818</v>
      </c>
      <c r="J67" s="39">
        <v>4.2397999999999998E-2</v>
      </c>
      <c r="K67" s="679">
        <v>43.508000000000003</v>
      </c>
      <c r="L67" s="137"/>
      <c r="M67" s="137"/>
      <c r="N67" s="954" t="str">
        <f t="shared" si="11"/>
        <v>12.3.3</v>
      </c>
      <c r="O67" s="25" t="str">
        <f t="shared" si="12"/>
        <v>ОБЕРТОЧНАЯ БУМАГА</v>
      </c>
      <c r="P67" s="635" t="s">
        <v>76</v>
      </c>
      <c r="Q67" s="107"/>
      <c r="R67" s="107"/>
      <c r="S67" s="107"/>
      <c r="T67" s="107"/>
      <c r="U67" s="107"/>
      <c r="V67" s="107"/>
      <c r="W67" s="107"/>
      <c r="X67" s="108"/>
      <c r="Y67" s="137"/>
      <c r="Z67" s="197" t="str">
        <f t="shared" si="4"/>
        <v>12.3.3</v>
      </c>
      <c r="AA67" s="25" t="str">
        <f t="shared" si="4"/>
        <v>ОБЕРТОЧНАЯ БУМАГА</v>
      </c>
      <c r="AB67" s="635" t="s">
        <v>191</v>
      </c>
      <c r="AC67" s="195">
        <f>IF(ISNUMBER('CB1-Производство'!D79+D67-H67),'CB1-Производство'!D79+D67-H67,IF(ISNUMBER(H67-D67),"NT " &amp; H67-D67,"…"))</f>
        <v>0.87208600000000014</v>
      </c>
      <c r="AD67" s="177">
        <f>IF(ISNUMBER('CB1-Производство'!E79+F67-J67),'CB1-Производство'!E79+F67-J67,IF(ISNUMBER(J67-F67),"NT " &amp; J67-F67,"…"))</f>
        <v>0.75939299999999976</v>
      </c>
    </row>
    <row r="68" spans="1:30" s="12" customFormat="1" ht="30" x14ac:dyDescent="0.15">
      <c r="A68" s="393" t="s">
        <v>161</v>
      </c>
      <c r="B68" s="633" t="s">
        <v>162</v>
      </c>
      <c r="C68" s="635" t="s">
        <v>76</v>
      </c>
      <c r="D68" s="34">
        <v>0.272567</v>
      </c>
      <c r="E68" s="34">
        <v>205.03800000000001</v>
      </c>
      <c r="F68" s="34">
        <v>0.18959399999999998</v>
      </c>
      <c r="G68" s="34">
        <v>135.96299999999999</v>
      </c>
      <c r="H68" s="34">
        <v>1.1410000000000001E-3</v>
      </c>
      <c r="I68" s="34">
        <v>4.4539999999999997</v>
      </c>
      <c r="J68" s="34">
        <v>2.8799999999999995E-4</v>
      </c>
      <c r="K68" s="674">
        <v>0.80600000000000005</v>
      </c>
      <c r="L68" s="137"/>
      <c r="M68" s="137"/>
      <c r="N68" s="954" t="str">
        <f t="shared" si="11"/>
        <v>12.3.4</v>
      </c>
      <c r="O68" s="641" t="str">
        <f t="shared" si="12"/>
        <v>ПРОЧИЕ СОРТА БУМАГИ, ИСПОЛЬЗУЕМЫЕ ГЛАВНЫМ ОБРАЗОМ ДЛЯ УПАКОВКИ</v>
      </c>
      <c r="P68" s="635" t="s">
        <v>76</v>
      </c>
      <c r="Q68" s="107"/>
      <c r="R68" s="107"/>
      <c r="S68" s="107"/>
      <c r="T68" s="107"/>
      <c r="U68" s="107"/>
      <c r="V68" s="107"/>
      <c r="W68" s="107"/>
      <c r="X68" s="108"/>
      <c r="Y68" s="137"/>
      <c r="Z68" s="197" t="str">
        <f t="shared" si="4"/>
        <v>12.3.4</v>
      </c>
      <c r="AA68" s="641" t="str">
        <f t="shared" si="4"/>
        <v>ПРОЧИЕ СОРТА БУМАГИ, ИСПОЛЬЗУЕМЫЕ ГЛАВНЫМ ОБРАЗОМ ДЛЯ УПАКОВКИ</v>
      </c>
      <c r="AB68" s="635" t="s">
        <v>191</v>
      </c>
      <c r="AC68" s="195">
        <f>IF(ISNUMBER('CB1-Производство'!D80+D68-H68),'CB1-Производство'!D80+D68-H68,IF(ISNUMBER(H68-D68),"NT " &amp; H68-D68,"…"))</f>
        <v>5.4014259999999998</v>
      </c>
      <c r="AD68" s="177">
        <f>IF(ISNUMBER('CB1-Производство'!E80+F68-J68),'CB1-Производство'!E80+F68-J68,IF(ISNUMBER(J68-F68),"NT " &amp; J68-F68,"…"))</f>
        <v>5.3573059999999995</v>
      </c>
    </row>
    <row r="69" spans="1:30" s="12" customFormat="1" ht="15" customHeight="1" thickBot="1" x14ac:dyDescent="0.2">
      <c r="A69" s="680">
        <v>12.4</v>
      </c>
      <c r="B69" s="632" t="s">
        <v>163</v>
      </c>
      <c r="C69" s="681" t="s">
        <v>76</v>
      </c>
      <c r="D69" s="682">
        <v>3.413599</v>
      </c>
      <c r="E69" s="682">
        <v>14576.050999999999</v>
      </c>
      <c r="F69" s="682">
        <v>2.2921360000000002</v>
      </c>
      <c r="G69" s="682">
        <v>10090.267</v>
      </c>
      <c r="H69" s="682">
        <v>6.0179999999999999E-3</v>
      </c>
      <c r="I69" s="682">
        <v>38.779000000000003</v>
      </c>
      <c r="J69" s="682">
        <v>2.7370000000000002E-2</v>
      </c>
      <c r="K69" s="683">
        <v>125.12</v>
      </c>
      <c r="L69" s="137"/>
      <c r="M69" s="137"/>
      <c r="N69" s="956">
        <f t="shared" si="11"/>
        <v>12.4</v>
      </c>
      <c r="O69" s="28" t="str">
        <f t="shared" si="12"/>
        <v>ПРОЧИЕ СОРТА БУМАГИ И КАРТОНА (НЕ ВКЛЮЧЕННЫЕ В ДРУГИЕ КАТЕГОРИИ)</v>
      </c>
      <c r="P69" s="681" t="s">
        <v>76</v>
      </c>
      <c r="Q69" s="109"/>
      <c r="R69" s="109"/>
      <c r="S69" s="109"/>
      <c r="T69" s="109"/>
      <c r="U69" s="109"/>
      <c r="V69" s="109"/>
      <c r="W69" s="109"/>
      <c r="X69" s="110"/>
      <c r="Y69" s="137"/>
      <c r="Z69" s="199">
        <f t="shared" si="4"/>
        <v>12.4</v>
      </c>
      <c r="AA69" s="30" t="str">
        <f t="shared" si="4"/>
        <v>ПРОЧИЕ СОРТА БУМАГИ И КАРТОНА (НЕ ВКЛЮЧЕННЫЕ В ДРУГИЕ КАТЕГОРИИ)</v>
      </c>
      <c r="AB69" s="638" t="s">
        <v>191</v>
      </c>
      <c r="AC69" s="175">
        <f>IF(ISNUMBER('CB1-Производство'!D81+D69-H69),'CB1-Производство'!D81+D69-H69,IF(ISNUMBER(H69-D69),"NT " &amp; H69-D69,"…"))</f>
        <v>3.407581</v>
      </c>
      <c r="AD69" s="225">
        <f>IF(ISNUMBER('CB1-Производство'!E81+F69-J69),'CB1-Производство'!E81+F69-J69,IF(ISNUMBER(J69-F69),"NT " &amp; J69-F69,"…"))</f>
        <v>2.2647660000000003</v>
      </c>
    </row>
    <row r="70" spans="1:30" ht="14.25" x14ac:dyDescent="0.2">
      <c r="A70" s="14"/>
      <c r="B70" s="137" t="s">
        <v>164</v>
      </c>
      <c r="C70" s="639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37" t="s">
        <v>165</v>
      </c>
      <c r="N71" s="137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37" t="s">
        <v>166</v>
      </c>
      <c r="N72" s="137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N73" s="137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B74" s="6" t="s">
        <v>246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85" zoomScaleNormal="85" zoomScaleSheetLayoutView="100" workbookViewId="0">
      <selection activeCell="G21" sqref="G21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42" customFormat="1" ht="12.75" customHeight="1" thickBot="1" x14ac:dyDescent="0.25">
      <c r="A1" s="66"/>
      <c r="B1" s="67"/>
      <c r="D1" s="42">
        <v>62</v>
      </c>
      <c r="E1" s="42">
        <v>91</v>
      </c>
      <c r="F1" s="42">
        <v>91</v>
      </c>
      <c r="I1" s="67"/>
      <c r="J1" s="67"/>
      <c r="K1" s="67"/>
      <c r="L1" s="67"/>
      <c r="M1" s="67"/>
      <c r="N1" s="67"/>
    </row>
    <row r="2" spans="1:14" ht="17.100000000000001" customHeight="1" x14ac:dyDescent="0.2">
      <c r="A2" s="15"/>
      <c r="B2" s="190"/>
      <c r="C2" s="13"/>
      <c r="D2" s="957" t="s">
        <v>1</v>
      </c>
      <c r="E2" s="958"/>
      <c r="F2" s="556" t="s">
        <v>247</v>
      </c>
      <c r="H2" s="7"/>
      <c r="L2" s="201" t="str">
        <f>D2</f>
        <v>Страна:</v>
      </c>
      <c r="M2" s="200"/>
    </row>
    <row r="3" spans="1:14" ht="17.100000000000001" customHeight="1" x14ac:dyDescent="0.2">
      <c r="A3" s="16"/>
      <c r="B3" s="14"/>
      <c r="C3" s="14"/>
      <c r="D3" s="562" t="s">
        <v>248</v>
      </c>
      <c r="E3" s="959"/>
      <c r="F3" s="960"/>
      <c r="H3" s="8"/>
    </row>
    <row r="4" spans="1:14" ht="17.100000000000001" customHeight="1" x14ac:dyDescent="0.2">
      <c r="A4" s="16"/>
      <c r="B4" s="14"/>
      <c r="C4" s="567"/>
      <c r="D4" s="961"/>
      <c r="E4" s="959"/>
      <c r="F4" s="960"/>
      <c r="H4" s="8"/>
    </row>
    <row r="5" spans="1:14" ht="17.100000000000001" customHeight="1" x14ac:dyDescent="0.2">
      <c r="A5" s="16"/>
      <c r="B5" s="14"/>
      <c r="C5" s="14"/>
      <c r="D5" s="562" t="s">
        <v>5</v>
      </c>
      <c r="E5" s="959"/>
      <c r="F5" s="960"/>
      <c r="H5" s="9"/>
    </row>
    <row r="6" spans="1:14" ht="17.100000000000001" customHeight="1" x14ac:dyDescent="0.2">
      <c r="A6" s="16"/>
      <c r="B6" s="1105" t="s">
        <v>249</v>
      </c>
      <c r="C6" s="1106"/>
      <c r="D6" s="961"/>
      <c r="E6" s="959"/>
      <c r="F6" s="960"/>
      <c r="H6" s="9"/>
    </row>
    <row r="7" spans="1:14" ht="17.100000000000001" customHeight="1" x14ac:dyDescent="0.2">
      <c r="A7" s="16"/>
      <c r="B7" s="1105"/>
      <c r="C7" s="1106"/>
      <c r="D7" s="961"/>
      <c r="E7" s="959"/>
      <c r="F7" s="960"/>
      <c r="H7" s="9"/>
    </row>
    <row r="8" spans="1:14" ht="17.100000000000001" customHeight="1" x14ac:dyDescent="0.2">
      <c r="A8" s="16"/>
      <c r="B8" s="1114" t="s">
        <v>250</v>
      </c>
      <c r="C8" s="1115"/>
      <c r="D8" s="562" t="s">
        <v>251</v>
      </c>
      <c r="E8" s="959"/>
      <c r="F8" s="558" t="s">
        <v>252</v>
      </c>
      <c r="H8" s="9"/>
    </row>
    <row r="9" spans="1:14" ht="21" customHeight="1" x14ac:dyDescent="0.2">
      <c r="A9" s="16"/>
      <c r="B9" s="1107" t="s">
        <v>171</v>
      </c>
      <c r="C9" s="1107"/>
      <c r="D9" s="562" t="s">
        <v>253</v>
      </c>
      <c r="E9" s="959"/>
      <c r="F9" s="960"/>
      <c r="H9" s="9"/>
    </row>
    <row r="10" spans="1:14" ht="17.100000000000001" customHeight="1" x14ac:dyDescent="0.2">
      <c r="A10" s="16"/>
      <c r="B10" s="566"/>
      <c r="C10" s="566"/>
      <c r="D10" s="140"/>
      <c r="E10" s="141"/>
      <c r="F10" s="142"/>
      <c r="H10" s="9"/>
      <c r="I10" s="1090" t="s">
        <v>254</v>
      </c>
      <c r="J10" s="1090"/>
    </row>
    <row r="11" spans="1:14" ht="20.25" x14ac:dyDescent="0.25">
      <c r="A11" s="16"/>
      <c r="B11" s="566"/>
      <c r="C11" s="179" t="s">
        <v>172</v>
      </c>
      <c r="D11" s="180" t="s">
        <v>255</v>
      </c>
      <c r="E11" s="90" t="s">
        <v>0</v>
      </c>
      <c r="F11" s="91"/>
      <c r="H11" s="9"/>
      <c r="I11" s="1090"/>
      <c r="J11" s="1090"/>
      <c r="K11" s="1121" t="s">
        <v>14</v>
      </c>
      <c r="L11" s="1121"/>
    </row>
    <row r="12" spans="1:14" ht="17.100000000000001" customHeight="1" thickBot="1" x14ac:dyDescent="0.25">
      <c r="A12" s="60"/>
      <c r="B12" s="191"/>
      <c r="C12" s="68"/>
      <c r="D12" s="143" t="s">
        <v>0</v>
      </c>
      <c r="E12" s="14"/>
      <c r="F12" s="71"/>
      <c r="H12" s="9"/>
    </row>
    <row r="13" spans="1:14" s="10" customFormat="1" ht="17.45" customHeight="1" x14ac:dyDescent="0.25">
      <c r="A13" s="580" t="s">
        <v>18</v>
      </c>
      <c r="B13" s="582" t="s">
        <v>19</v>
      </c>
      <c r="C13" s="1094" t="s">
        <v>256</v>
      </c>
      <c r="D13" s="1122"/>
      <c r="E13" s="1094" t="s">
        <v>257</v>
      </c>
      <c r="F13" s="1123"/>
      <c r="H13" s="7"/>
      <c r="I13" s="210" t="s">
        <v>18</v>
      </c>
      <c r="J13" s="211" t="str">
        <f>B13</f>
        <v>Товар</v>
      </c>
      <c r="K13" s="1119" t="str">
        <f>C13</f>
        <v>И М П О Р Т  СТОИМОСТЬ</v>
      </c>
      <c r="L13" s="1124"/>
      <c r="M13" s="1119" t="str">
        <f>E13</f>
        <v>Э К С П О Р Т   СТОИМОСТЬ</v>
      </c>
      <c r="N13" s="1120"/>
    </row>
    <row r="14" spans="1:14" ht="20.25" customHeight="1" x14ac:dyDescent="0.2">
      <c r="A14" s="183" t="s">
        <v>23</v>
      </c>
      <c r="B14" s="565" t="s">
        <v>0</v>
      </c>
      <c r="C14" s="181">
        <v>2019</v>
      </c>
      <c r="D14" s="181">
        <f>C14+1</f>
        <v>2020</v>
      </c>
      <c r="E14" s="181">
        <f>C14</f>
        <v>2019</v>
      </c>
      <c r="F14" s="182">
        <f>D14</f>
        <v>2020</v>
      </c>
      <c r="I14" s="3" t="s">
        <v>23</v>
      </c>
      <c r="J14" s="176"/>
      <c r="K14" s="93">
        <f>C14</f>
        <v>2019</v>
      </c>
      <c r="L14" s="93">
        <f>D14</f>
        <v>2020</v>
      </c>
      <c r="M14" s="93">
        <f>E14</f>
        <v>2019</v>
      </c>
      <c r="N14" s="212">
        <f>F14</f>
        <v>2020</v>
      </c>
    </row>
    <row r="15" spans="1:14" ht="21.75" customHeight="1" x14ac:dyDescent="0.2">
      <c r="A15" s="383">
        <v>13</v>
      </c>
      <c r="B15" s="1116" t="s">
        <v>250</v>
      </c>
      <c r="C15" s="1117"/>
      <c r="D15" s="1117"/>
      <c r="E15" s="1117"/>
      <c r="F15" s="1118"/>
      <c r="I15" s="384">
        <f t="shared" ref="I15:J34" si="0">A15</f>
        <v>13</v>
      </c>
      <c r="J15" s="1116" t="str">
        <f t="shared" si="0"/>
        <v>ИЗДЕЛИЯ ИЗ ДРЕВЕСИНЫ, ПРОШЕДШИЕ ВТОРИЧНУЮ ОБРАБОТКУ</v>
      </c>
      <c r="K15" s="1117"/>
      <c r="L15" s="1117"/>
      <c r="M15" s="1117"/>
      <c r="N15" s="1118"/>
    </row>
    <row r="16" spans="1:14" s="12" customFormat="1" ht="21.75" customHeight="1" x14ac:dyDescent="0.15">
      <c r="A16" s="416">
        <v>13.1</v>
      </c>
      <c r="B16" s="23" t="s">
        <v>258</v>
      </c>
      <c r="C16" s="417">
        <v>1019.873</v>
      </c>
      <c r="D16" s="418">
        <v>1421.7860000000001</v>
      </c>
      <c r="E16" s="419">
        <v>3.871</v>
      </c>
      <c r="F16" s="420">
        <v>13.86</v>
      </c>
      <c r="I16" s="213">
        <f t="shared" si="0"/>
        <v>13.1</v>
      </c>
      <c r="J16" s="23" t="str">
        <f t="shared" si="0"/>
        <v>ПИЛОМАТЕРИАЛЫ, ПРОШЕДШИЕ ДОПОЛНИТЕЛЬНУЮ ОБРАБОТКУ</v>
      </c>
      <c r="K16" s="381">
        <f>C16-(C17+C18)</f>
        <v>0</v>
      </c>
      <c r="L16" s="381">
        <f>D16-(D17+D18)</f>
        <v>0</v>
      </c>
      <c r="M16" s="381">
        <f>E16-(E17+E18)</f>
        <v>0</v>
      </c>
      <c r="N16" s="382">
        <f>F16-(F17+F18)</f>
        <v>0</v>
      </c>
    </row>
    <row r="17" spans="1:14" s="12" customFormat="1" ht="21.75" customHeight="1" x14ac:dyDescent="0.15">
      <c r="A17" s="416" t="s">
        <v>259</v>
      </c>
      <c r="B17" s="24" t="s">
        <v>38</v>
      </c>
      <c r="C17" s="421">
        <v>696.37</v>
      </c>
      <c r="D17" s="421">
        <v>966.45399999999995</v>
      </c>
      <c r="E17" s="422"/>
      <c r="F17" s="423"/>
      <c r="I17" s="213" t="str">
        <f t="shared" si="0"/>
        <v>13.1.C</v>
      </c>
      <c r="J17" s="554" t="str">
        <f t="shared" si="0"/>
        <v>Хвойные породы</v>
      </c>
      <c r="K17" s="144" t="s">
        <v>0</v>
      </c>
      <c r="L17" s="108"/>
      <c r="M17" s="108"/>
      <c r="N17" s="128"/>
    </row>
    <row r="18" spans="1:14" s="12" customFormat="1" ht="21.75" customHeight="1" x14ac:dyDescent="0.15">
      <c r="A18" s="416" t="s">
        <v>260</v>
      </c>
      <c r="B18" s="24" t="s">
        <v>41</v>
      </c>
      <c r="C18" s="424">
        <v>323.50299999999999</v>
      </c>
      <c r="D18" s="424">
        <v>455.33199999999999</v>
      </c>
      <c r="E18" s="419">
        <v>3.871</v>
      </c>
      <c r="F18" s="420">
        <v>13.86</v>
      </c>
      <c r="I18" s="213" t="str">
        <f t="shared" si="0"/>
        <v>13.1.NC</v>
      </c>
      <c r="J18" s="554" t="str">
        <f t="shared" si="0"/>
        <v>Лиственные породы</v>
      </c>
      <c r="K18" s="144" t="s">
        <v>0</v>
      </c>
      <c r="L18" s="108"/>
      <c r="M18" s="108"/>
      <c r="N18" s="128"/>
    </row>
    <row r="19" spans="1:14" s="12" customFormat="1" ht="21.75" customHeight="1" x14ac:dyDescent="0.15">
      <c r="A19" s="416" t="s">
        <v>261</v>
      </c>
      <c r="B19" s="27" t="s">
        <v>50</v>
      </c>
      <c r="C19" s="418">
        <v>1.5720000000000001</v>
      </c>
      <c r="D19" s="418">
        <v>6.0389999999999997</v>
      </c>
      <c r="E19" s="419"/>
      <c r="F19" s="420"/>
      <c r="I19" s="213" t="str">
        <f t="shared" si="0"/>
        <v>13.1.NC.T</v>
      </c>
      <c r="J19" s="27" t="str">
        <f t="shared" si="0"/>
        <v>в том числе тропические породы</v>
      </c>
      <c r="K19" s="153" t="str">
        <f>IF(AND(ISNUMBER(C19/C18),C19&gt;C18),"&gt; 11.1.NC !!","")</f>
        <v/>
      </c>
      <c r="L19" s="110" t="str">
        <f>IF(AND(ISNUMBER(D19/D18),D19&gt;D18),"&gt; 11.1.NC !!","")</f>
        <v/>
      </c>
      <c r="M19" s="110" t="str">
        <f>IF(AND(ISNUMBER(E19/E18),E19&gt;E18),"&gt; 11.1.NC !!","")</f>
        <v/>
      </c>
      <c r="N19" s="132" t="str">
        <f>IF(AND(ISNUMBER(F19/F18),F19&gt;F18),"&gt; 11.1.NC !!","")</f>
        <v/>
      </c>
    </row>
    <row r="20" spans="1:14" s="12" customFormat="1" ht="21.75" customHeight="1" x14ac:dyDescent="0.15">
      <c r="A20" s="416">
        <v>13.2</v>
      </c>
      <c r="B20" s="563" t="s">
        <v>262</v>
      </c>
      <c r="C20" s="422">
        <v>726.69600000000003</v>
      </c>
      <c r="D20" s="418">
        <v>854.13199999999995</v>
      </c>
      <c r="E20" s="422">
        <v>281.91000000000003</v>
      </c>
      <c r="F20" s="420">
        <v>147.57599999999999</v>
      </c>
      <c r="I20" s="213">
        <f t="shared" si="0"/>
        <v>13.2</v>
      </c>
      <c r="J20" s="65" t="str">
        <f t="shared" si="0"/>
        <v>ДЕРЕВЯННАЯ ТАРА</v>
      </c>
      <c r="K20" s="107"/>
      <c r="L20" s="108"/>
      <c r="M20" s="108"/>
      <c r="N20" s="128"/>
    </row>
    <row r="21" spans="1:14" s="12" customFormat="1" ht="21.75" customHeight="1" x14ac:dyDescent="0.15">
      <c r="A21" s="416">
        <v>13.3</v>
      </c>
      <c r="B21" s="77" t="s">
        <v>263</v>
      </c>
      <c r="C21" s="422">
        <v>569.34900000000005</v>
      </c>
      <c r="D21" s="418">
        <v>501.46300000000002</v>
      </c>
      <c r="E21" s="422">
        <v>108.164</v>
      </c>
      <c r="F21" s="420">
        <v>21.46</v>
      </c>
      <c r="I21" s="213">
        <f t="shared" si="0"/>
        <v>13.3</v>
      </c>
      <c r="J21" s="65" t="str">
        <f t="shared" si="0"/>
        <v>ИЗДЕЛИЯ ИЗ ДРЕВЕСИНЫ БЫТОВОГО/ДЕКОРАТИВНОГО НАЗНАЧЕНИЯ</v>
      </c>
      <c r="K21" s="107"/>
      <c r="L21" s="108"/>
      <c r="M21" s="108"/>
      <c r="N21" s="128"/>
    </row>
    <row r="22" spans="1:14" s="12" customFormat="1" ht="21.75" customHeight="1" x14ac:dyDescent="0.15">
      <c r="A22" s="416">
        <v>13.4</v>
      </c>
      <c r="B22" s="563" t="s">
        <v>264</v>
      </c>
      <c r="C22" s="422">
        <v>8953.152</v>
      </c>
      <c r="D22" s="418">
        <v>6617.1379999999999</v>
      </c>
      <c r="E22" s="422">
        <v>240.86</v>
      </c>
      <c r="F22" s="420">
        <v>137.029</v>
      </c>
      <c r="I22" s="213">
        <f t="shared" si="0"/>
        <v>13.4</v>
      </c>
      <c r="J22" s="65" t="str">
        <f t="shared" si="0"/>
        <v>ПЛОТНИЧНЫЕ И СТОЛЯРНЫЕ СТРОИТЕЛЬНЫЕ ДЕРЕВЯННЫЕ ИЗДЕЛИЯ</v>
      </c>
      <c r="K22" s="107"/>
      <c r="L22" s="108"/>
      <c r="M22" s="108"/>
      <c r="N22" s="128"/>
    </row>
    <row r="23" spans="1:14" s="12" customFormat="1" ht="21.75" customHeight="1" x14ac:dyDescent="0.15">
      <c r="A23" s="416">
        <v>13.5</v>
      </c>
      <c r="B23" s="77" t="s">
        <v>265</v>
      </c>
      <c r="C23" s="422">
        <v>28052.517</v>
      </c>
      <c r="D23" s="418">
        <v>24784.762999999999</v>
      </c>
      <c r="E23" s="422">
        <v>2455.4160000000002</v>
      </c>
      <c r="F23" s="420">
        <v>8374.991</v>
      </c>
      <c r="I23" s="213">
        <f t="shared" si="0"/>
        <v>13.5</v>
      </c>
      <c r="J23" s="77" t="str">
        <f t="shared" si="0"/>
        <v>ДЕРЕВЯННАЯ МЕБЕЛЬ</v>
      </c>
      <c r="K23" s="109"/>
      <c r="L23" s="110"/>
      <c r="M23" s="110"/>
      <c r="N23" s="132"/>
    </row>
    <row r="24" spans="1:14" s="12" customFormat="1" ht="21.75" customHeight="1" x14ac:dyDescent="0.15">
      <c r="A24" s="416">
        <v>13.6</v>
      </c>
      <c r="B24" s="65" t="s">
        <v>266</v>
      </c>
      <c r="C24" s="419">
        <v>86.980999999999995</v>
      </c>
      <c r="D24" s="418">
        <v>166.637</v>
      </c>
      <c r="E24" s="419"/>
      <c r="F24" s="420"/>
      <c r="I24" s="213">
        <f t="shared" si="0"/>
        <v>13.6</v>
      </c>
      <c r="J24" s="65" t="str">
        <f t="shared" si="0"/>
        <v>СБОРНЫЕ СТРОИТЕЛЬНЫЕ КОНСТРУКЦИИ ИЗ ДРЕВЕСИНЫ</v>
      </c>
      <c r="K24" s="107"/>
      <c r="L24" s="108"/>
      <c r="M24" s="108"/>
      <c r="N24" s="128"/>
    </row>
    <row r="25" spans="1:14" s="12" customFormat="1" ht="21.75" customHeight="1" x14ac:dyDescent="0.15">
      <c r="A25" s="416">
        <v>13.7</v>
      </c>
      <c r="B25" s="563" t="s">
        <v>267</v>
      </c>
      <c r="C25" s="422">
        <v>1338.8420000000001</v>
      </c>
      <c r="D25" s="418">
        <v>915.85900000000004</v>
      </c>
      <c r="E25" s="422">
        <v>120.61799999999999</v>
      </c>
      <c r="F25" s="420">
        <v>42.573999999999998</v>
      </c>
      <c r="I25" s="213">
        <f>A25</f>
        <v>13.7</v>
      </c>
      <c r="J25" s="65" t="str">
        <f>B25</f>
        <v>ПРОЧИЕ ГОТОВЫЕ ДЕРЕВЯННЫЕ ИЗДЕЛИЯ</v>
      </c>
      <c r="K25" s="107"/>
      <c r="L25" s="108"/>
      <c r="M25" s="108"/>
      <c r="N25" s="128"/>
    </row>
    <row r="26" spans="1:14" s="12" customFormat="1" ht="21.75" customHeight="1" x14ac:dyDescent="0.15">
      <c r="A26" s="425">
        <v>14</v>
      </c>
      <c r="B26" s="1116" t="s">
        <v>268</v>
      </c>
      <c r="C26" s="1117"/>
      <c r="D26" s="1117"/>
      <c r="E26" s="1117"/>
      <c r="F26" s="1118"/>
      <c r="I26" s="383">
        <f t="shared" si="0"/>
        <v>14</v>
      </c>
      <c r="J26" s="1116" t="str">
        <f t="shared" si="0"/>
        <v>БУМАЖНЫЕ ИЗДЕЛИЯ ВТОРИЧНОЙ ОБРАБОТКИ</v>
      </c>
      <c r="K26" s="1117" t="s">
        <v>0</v>
      </c>
      <c r="L26" s="1117" t="s">
        <v>0</v>
      </c>
      <c r="M26" s="1117" t="s">
        <v>0</v>
      </c>
      <c r="N26" s="1118" t="s">
        <v>0</v>
      </c>
    </row>
    <row r="27" spans="1:14" s="12" customFormat="1" ht="21.75" customHeight="1" x14ac:dyDescent="0.15">
      <c r="A27" s="416">
        <v>14.1</v>
      </c>
      <c r="B27" s="29" t="s">
        <v>269</v>
      </c>
      <c r="C27" s="419">
        <v>113.83799999999999</v>
      </c>
      <c r="D27" s="418">
        <v>140.429</v>
      </c>
      <c r="E27" s="419"/>
      <c r="F27" s="420"/>
      <c r="I27" s="213">
        <f t="shared" si="0"/>
        <v>14.1</v>
      </c>
      <c r="J27" s="23" t="str">
        <f t="shared" si="0"/>
        <v>МНОГОСЛОЙНЫЕ БУМАГА И КАРТОН</v>
      </c>
      <c r="K27" s="107"/>
      <c r="L27" s="108"/>
      <c r="M27" s="108"/>
      <c r="N27" s="128"/>
    </row>
    <row r="28" spans="1:14" s="12" customFormat="1" ht="30" x14ac:dyDescent="0.15">
      <c r="A28" s="416">
        <v>14.2</v>
      </c>
      <c r="B28" s="642" t="s">
        <v>270</v>
      </c>
      <c r="C28" s="419">
        <v>4911.3440000000001</v>
      </c>
      <c r="D28" s="418">
        <v>3488.1280000000002</v>
      </c>
      <c r="E28" s="419">
        <v>10.894</v>
      </c>
      <c r="F28" s="420">
        <v>66.27</v>
      </c>
      <c r="I28" s="213">
        <f t="shared" si="0"/>
        <v>14.2</v>
      </c>
      <c r="J28" s="339" t="str">
        <f t="shared" si="0"/>
        <v>ИЗДЕЛИЯ ИЗ БУМАГИ И ЦЕЛЛЮЛОЗНОЙ МАССЫ СО СПЕЦИАЛЬНЫМ ПОКРЫТИЕМ</v>
      </c>
      <c r="K28" s="107"/>
      <c r="L28" s="108"/>
      <c r="M28" s="108"/>
      <c r="N28" s="128"/>
    </row>
    <row r="29" spans="1:14" s="12" customFormat="1" ht="21.75" customHeight="1" x14ac:dyDescent="0.15">
      <c r="A29" s="416">
        <v>14.3</v>
      </c>
      <c r="B29" s="246" t="s">
        <v>271</v>
      </c>
      <c r="C29" s="426">
        <v>10225.478999999999</v>
      </c>
      <c r="D29" s="418">
        <v>9951.8520000000008</v>
      </c>
      <c r="E29" s="426">
        <v>13.859</v>
      </c>
      <c r="F29" s="420">
        <v>7.1740000000000004</v>
      </c>
      <c r="I29" s="213">
        <f t="shared" si="0"/>
        <v>14.3</v>
      </c>
      <c r="J29" s="23" t="str">
        <f t="shared" si="0"/>
        <v>БЫТОВАЯ И ГИГИЕНИЧЕСКАЯ БУМАГА, ГОТОВАЯ К ИСПОЛЬЗОВАНИЮ</v>
      </c>
      <c r="K29" s="107"/>
      <c r="L29" s="108"/>
      <c r="M29" s="108"/>
      <c r="N29" s="128"/>
    </row>
    <row r="30" spans="1:14" s="12" customFormat="1" ht="21.75" customHeight="1" x14ac:dyDescent="0.15">
      <c r="A30" s="416">
        <v>14.4</v>
      </c>
      <c r="B30" s="29" t="s">
        <v>272</v>
      </c>
      <c r="C30" s="419">
        <v>6095.7120000000004</v>
      </c>
      <c r="D30" s="418">
        <v>6531.192</v>
      </c>
      <c r="E30" s="419">
        <v>640.70899999999995</v>
      </c>
      <c r="F30" s="420">
        <v>492.23599999999999</v>
      </c>
      <c r="I30" s="213">
        <f t="shared" si="0"/>
        <v>14.4</v>
      </c>
      <c r="J30" s="29" t="str">
        <f t="shared" si="0"/>
        <v>УПАКОВОЧНЫЕ КОРОБКИ, ЯЩИКИ И Т.Д.</v>
      </c>
      <c r="K30" s="109"/>
      <c r="L30" s="110"/>
      <c r="M30" s="110"/>
      <c r="N30" s="132"/>
    </row>
    <row r="31" spans="1:14" s="12" customFormat="1" ht="30" x14ac:dyDescent="0.15">
      <c r="A31" s="427">
        <v>14.5</v>
      </c>
      <c r="B31" s="643" t="s">
        <v>273</v>
      </c>
      <c r="C31" s="419">
        <v>14151.927</v>
      </c>
      <c r="D31" s="418">
        <v>12117.337</v>
      </c>
      <c r="E31" s="419">
        <v>230.19900000000001</v>
      </c>
      <c r="F31" s="420">
        <v>167.279</v>
      </c>
      <c r="I31" s="213">
        <f t="shared" si="0"/>
        <v>14.5</v>
      </c>
      <c r="J31" s="643" t="str">
        <f t="shared" si="0"/>
        <v>ПРОЧИЕ ИЗДЕЛИЯ ИЗ БУМАГИ И КАРТОНА, ГОТОВЫЕ К ИСПОЛЬЗОВАНИЮ</v>
      </c>
      <c r="K31" s="107" t="str">
        <f>IF(AND(ISNUMBER(SUM(C32:C34)),ISNUMBER(C31)),IF(C31&lt;SUM(C32:C34),"&lt; subitems!","OK"),"")</f>
        <v>OK</v>
      </c>
      <c r="L31" s="108" t="str">
        <f>IF(AND(ISNUMBER(SUM(D32:D34)),ISNUMBER(D31)),IF(D31&lt;SUM(D32:D34),"&lt; subitems!","OK"),"")</f>
        <v>OK</v>
      </c>
      <c r="M31" s="108" t="str">
        <f>IF(AND(ISNUMBER(SUM(E32:E34)),ISNUMBER(E31)),IF(E31&lt;SUM(E32:E34),"&lt; subitems!","OK"),"")</f>
        <v>OK</v>
      </c>
      <c r="N31" s="128" t="str">
        <f>IF(AND(ISNUMBER(SUM(F32:F34)),ISNUMBER(F31)),IF(F31&lt;SUM(F32:F34),"&lt; subitems!","OK"),"")</f>
        <v>OK</v>
      </c>
    </row>
    <row r="32" spans="1:14" s="12" customFormat="1" ht="30" x14ac:dyDescent="0.15">
      <c r="A32" s="416" t="s">
        <v>274</v>
      </c>
      <c r="B32" s="336" t="s">
        <v>275</v>
      </c>
      <c r="C32" s="419">
        <v>1114.703</v>
      </c>
      <c r="D32" s="418">
        <v>988.42</v>
      </c>
      <c r="E32" s="419">
        <v>5.5179999999999998</v>
      </c>
      <c r="F32" s="420">
        <v>3.4630000000000001</v>
      </c>
      <c r="I32" s="213" t="str">
        <f t="shared" si="0"/>
        <v>14.5.1</v>
      </c>
      <c r="J32" s="336" t="str">
        <f t="shared" si="0"/>
        <v>в том числе ПЕЧАТНАЯ И ПИСЧАЯ БУМАГА, ГОТОВАЯ К ИСПОЛЬЗОВАНИЮ</v>
      </c>
      <c r="K32" s="107"/>
      <c r="L32" s="108"/>
      <c r="M32" s="108"/>
      <c r="N32" s="128"/>
    </row>
    <row r="33" spans="1:14" s="12" customFormat="1" ht="30" x14ac:dyDescent="0.15">
      <c r="A33" s="416" t="s">
        <v>276</v>
      </c>
      <c r="B33" s="336" t="s">
        <v>277</v>
      </c>
      <c r="C33" s="419">
        <v>93.713999999999999</v>
      </c>
      <c r="D33" s="418">
        <v>169.166</v>
      </c>
      <c r="E33" s="419">
        <v>0.122</v>
      </c>
      <c r="F33" s="420">
        <v>1.4019999999999999</v>
      </c>
      <c r="I33" s="213" t="str">
        <f t="shared" si="0"/>
        <v>14.5.2</v>
      </c>
      <c r="J33" s="336" t="str">
        <f t="shared" si="0"/>
        <v>в том числе ЛИТЫЕ ИЛИ ПРЕССОВАННЫЕ ИЗДЕЛИЯ ИЗ БУМАЖНОЙ МАССЫ</v>
      </c>
      <c r="K33" s="107"/>
      <c r="L33" s="108"/>
      <c r="M33" s="108"/>
      <c r="N33" s="128"/>
    </row>
    <row r="34" spans="1:14" s="12" customFormat="1" ht="30.75" thickBot="1" x14ac:dyDescent="0.2">
      <c r="A34" s="428" t="s">
        <v>278</v>
      </c>
      <c r="B34" s="644" t="s">
        <v>279</v>
      </c>
      <c r="C34" s="429">
        <v>93.481999999999999</v>
      </c>
      <c r="D34" s="430">
        <v>132.08699999999999</v>
      </c>
      <c r="E34" s="429">
        <v>1.2</v>
      </c>
      <c r="F34" s="431">
        <v>1.621</v>
      </c>
      <c r="I34" s="214" t="str">
        <f t="shared" si="0"/>
        <v>14.5.3</v>
      </c>
      <c r="J34" s="644" t="str">
        <f t="shared" si="0"/>
        <v>в том числе ФИЛЬТРОВАЛЬНЫЕ БУМАГА И КАРТОН, ГОТОВЫЕ К ИСПОЛЬЗОВАНИЮ</v>
      </c>
      <c r="K34" s="135"/>
      <c r="L34" s="215"/>
      <c r="M34" s="215"/>
      <c r="N34" s="136"/>
    </row>
    <row r="35" spans="1:14" ht="15" customHeight="1" x14ac:dyDescent="0.25">
      <c r="A35" s="14"/>
      <c r="B35" s="581"/>
      <c r="C35" s="581"/>
      <c r="I35" s="99" t="s">
        <v>0</v>
      </c>
    </row>
    <row r="36" spans="1:14" ht="12.75" customHeight="1" x14ac:dyDescent="0.2">
      <c r="A36" s="14"/>
      <c r="B36" s="184"/>
    </row>
    <row r="37" spans="1:14" ht="12.75" customHeight="1" x14ac:dyDescent="0.2">
      <c r="A37" s="14"/>
    </row>
    <row r="38" spans="1:14" ht="12.75" customHeight="1" x14ac:dyDescent="0.2">
      <c r="A38" s="14"/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45" t="s">
        <v>0</v>
      </c>
      <c r="N65" s="145" t="s">
        <v>0</v>
      </c>
      <c r="O65" s="11" t="s">
        <v>0</v>
      </c>
      <c r="P65" s="11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tabSelected="1" zoomScale="85" zoomScaleNormal="85" zoomScaleSheetLayoutView="100" workbookViewId="0"/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962" t="s">
        <v>0</v>
      </c>
      <c r="B1" s="963"/>
      <c r="C1" s="963" t="s">
        <v>0</v>
      </c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4"/>
      <c r="X1" s="964"/>
      <c r="Y1" s="964"/>
      <c r="Z1" s="964"/>
      <c r="AA1" s="964"/>
      <c r="AB1" s="964"/>
      <c r="AC1" s="964"/>
      <c r="AD1" s="964"/>
      <c r="AE1" s="964"/>
      <c r="AF1" s="964"/>
      <c r="AG1" s="964"/>
      <c r="AH1" s="964"/>
      <c r="AI1" s="964"/>
      <c r="AJ1" s="964"/>
      <c r="AK1" s="964"/>
      <c r="AL1" s="964"/>
      <c r="AM1" s="964"/>
    </row>
    <row r="2" spans="1:39" ht="17.100000000000001" customHeight="1" x14ac:dyDescent="0.25">
      <c r="A2" s="965" t="s">
        <v>0</v>
      </c>
      <c r="B2" s="966"/>
      <c r="C2" s="966"/>
      <c r="D2" s="967"/>
      <c r="E2" s="967"/>
      <c r="F2" s="967"/>
      <c r="G2" s="967"/>
      <c r="H2" s="968" t="s">
        <v>1</v>
      </c>
      <c r="I2" s="1134" t="s">
        <v>0</v>
      </c>
      <c r="J2" s="1134"/>
      <c r="K2" s="568" t="s">
        <v>247</v>
      </c>
      <c r="L2" s="1135"/>
      <c r="M2" s="1136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206" t="s">
        <v>0</v>
      </c>
      <c r="AE2" s="964"/>
      <c r="AG2" s="964"/>
      <c r="AH2" s="964"/>
      <c r="AI2" s="964"/>
      <c r="AJ2" s="964"/>
      <c r="AK2" s="964"/>
      <c r="AL2" s="964"/>
      <c r="AM2" s="964"/>
    </row>
    <row r="3" spans="1:39" ht="17.100000000000001" customHeight="1" x14ac:dyDescent="0.25">
      <c r="A3" s="969"/>
      <c r="B3" s="970" t="s">
        <v>0</v>
      </c>
      <c r="C3" s="970"/>
      <c r="D3" s="971"/>
      <c r="E3" s="971"/>
      <c r="F3" s="971"/>
      <c r="G3" s="971"/>
      <c r="H3" s="628" t="s">
        <v>248</v>
      </c>
      <c r="I3" s="923"/>
      <c r="J3" s="923"/>
      <c r="K3" s="972"/>
      <c r="L3" s="973"/>
      <c r="M3" s="97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G3" s="964"/>
      <c r="AH3" s="964"/>
      <c r="AI3" s="964"/>
      <c r="AJ3" s="964"/>
      <c r="AK3" s="964"/>
      <c r="AL3" s="964"/>
      <c r="AM3" s="964"/>
    </row>
    <row r="4" spans="1:39" ht="17.100000000000001" customHeight="1" x14ac:dyDescent="0.25">
      <c r="A4" s="969"/>
      <c r="B4" s="970" t="s">
        <v>0</v>
      </c>
      <c r="C4" s="970"/>
      <c r="D4" s="971"/>
      <c r="E4" s="971"/>
      <c r="F4" s="971"/>
      <c r="G4" s="971"/>
      <c r="H4" s="1137" t="s">
        <v>0</v>
      </c>
      <c r="I4" s="1138"/>
      <c r="J4" s="1138"/>
      <c r="K4" s="1138"/>
      <c r="L4" s="1138"/>
      <c r="M4" s="1139"/>
      <c r="N4" s="964"/>
      <c r="O4" s="964"/>
      <c r="P4" s="964"/>
      <c r="Q4" s="964"/>
      <c r="R4" s="964"/>
      <c r="S4" s="964"/>
      <c r="T4" s="964"/>
      <c r="U4" s="964"/>
      <c r="V4" s="964"/>
      <c r="W4" s="964"/>
      <c r="X4" s="964"/>
      <c r="Y4" s="964"/>
      <c r="Z4" s="964"/>
      <c r="AA4" s="964"/>
      <c r="AB4" s="964"/>
      <c r="AC4" s="964"/>
      <c r="AD4" s="964"/>
      <c r="AE4" s="964"/>
      <c r="AG4" s="964"/>
      <c r="AH4" s="964"/>
      <c r="AI4" s="964"/>
      <c r="AJ4" s="964"/>
      <c r="AK4" s="964"/>
      <c r="AL4" s="964"/>
      <c r="AM4" s="964"/>
    </row>
    <row r="5" spans="1:39" ht="17.100000000000001" customHeight="1" x14ac:dyDescent="0.25">
      <c r="A5" s="969"/>
      <c r="B5" s="970"/>
      <c r="C5" s="970"/>
      <c r="D5" s="1141" t="s">
        <v>280</v>
      </c>
      <c r="E5" s="1142"/>
      <c r="F5" s="1142"/>
      <c r="G5" s="1143"/>
      <c r="H5" s="1148" t="s">
        <v>5</v>
      </c>
      <c r="I5" s="1149"/>
      <c r="J5" s="973"/>
      <c r="K5" s="973"/>
      <c r="L5" s="973"/>
      <c r="M5" s="97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4"/>
      <c r="AA5" s="964"/>
      <c r="AB5" s="964"/>
      <c r="AC5" s="964"/>
      <c r="AD5" s="1125" t="s">
        <v>281</v>
      </c>
      <c r="AE5" s="964"/>
      <c r="AF5" s="964" t="s">
        <v>282</v>
      </c>
      <c r="AG5" s="964"/>
      <c r="AH5" s="964"/>
      <c r="AI5" s="964"/>
      <c r="AJ5" s="964"/>
      <c r="AK5" s="964"/>
      <c r="AL5" s="964"/>
      <c r="AM5" s="964"/>
    </row>
    <row r="6" spans="1:39" ht="17.100000000000001" customHeight="1" x14ac:dyDescent="0.25">
      <c r="A6" s="969"/>
      <c r="B6" s="975" t="s">
        <v>0</v>
      </c>
      <c r="C6" s="975"/>
      <c r="D6" s="1142"/>
      <c r="E6" s="1142"/>
      <c r="F6" s="1142"/>
      <c r="G6" s="1143"/>
      <c r="H6" s="1137" t="s">
        <v>0</v>
      </c>
      <c r="I6" s="1138"/>
      <c r="J6" s="1138"/>
      <c r="K6" s="1138"/>
      <c r="L6" s="1138"/>
      <c r="M6" s="1139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1125"/>
      <c r="AE6" s="964"/>
      <c r="AF6" s="583" t="s">
        <v>283</v>
      </c>
      <c r="AG6" s="964"/>
      <c r="AH6" s="964"/>
      <c r="AI6" s="964"/>
      <c r="AJ6" s="964"/>
      <c r="AK6" s="964"/>
      <c r="AL6" s="964"/>
      <c r="AM6" s="964"/>
    </row>
    <row r="7" spans="1:39" ht="17.100000000000001" customHeight="1" x14ac:dyDescent="0.3">
      <c r="A7" s="969"/>
      <c r="B7" s="970"/>
      <c r="C7" s="970"/>
      <c r="D7" s="1144" t="s">
        <v>284</v>
      </c>
      <c r="E7" s="1144"/>
      <c r="F7" s="1144"/>
      <c r="G7" s="1144"/>
      <c r="H7" s="569" t="s">
        <v>251</v>
      </c>
      <c r="I7" s="1150"/>
      <c r="J7" s="1150"/>
      <c r="K7" s="976" t="s">
        <v>252</v>
      </c>
      <c r="L7" s="1150"/>
      <c r="M7" s="1151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583" t="s">
        <v>285</v>
      </c>
      <c r="AG7" s="964"/>
      <c r="AH7" s="964"/>
      <c r="AI7" s="964"/>
      <c r="AJ7" s="964"/>
      <c r="AK7" s="964"/>
      <c r="AL7" s="964"/>
      <c r="AM7" s="964"/>
    </row>
    <row r="8" spans="1:39" ht="17.100000000000001" customHeight="1" x14ac:dyDescent="0.3">
      <c r="A8" s="969"/>
      <c r="B8" s="970"/>
      <c r="C8" s="970"/>
      <c r="D8" s="1144"/>
      <c r="E8" s="1144"/>
      <c r="F8" s="1144"/>
      <c r="G8" s="1144"/>
      <c r="H8" s="570" t="s">
        <v>253</v>
      </c>
      <c r="I8" s="973"/>
      <c r="J8" s="973"/>
      <c r="K8" s="972"/>
      <c r="L8" s="973"/>
      <c r="M8" s="97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4"/>
      <c r="Y8" s="964"/>
      <c r="Z8" s="964"/>
      <c r="AA8" s="964"/>
      <c r="AB8" s="964"/>
      <c r="AC8" s="964"/>
      <c r="AD8" s="964"/>
      <c r="AE8" s="964"/>
      <c r="AF8" s="697"/>
      <c r="AG8" s="964"/>
      <c r="AH8" s="964"/>
      <c r="AI8" s="964"/>
      <c r="AJ8" s="964"/>
      <c r="AK8" s="964"/>
      <c r="AL8" s="964"/>
      <c r="AM8" s="964"/>
    </row>
    <row r="9" spans="1:39" ht="18.75" x14ac:dyDescent="0.3">
      <c r="A9" s="969"/>
      <c r="B9" s="688"/>
      <c r="C9" s="970"/>
      <c r="D9" s="1144" t="s">
        <v>0</v>
      </c>
      <c r="E9" s="1144"/>
      <c r="F9" s="1144"/>
      <c r="G9" s="1144"/>
      <c r="H9" s="1145" t="s">
        <v>0</v>
      </c>
      <c r="I9" s="1146"/>
      <c r="J9" s="1146"/>
      <c r="K9" s="1146"/>
      <c r="L9" s="1146"/>
      <c r="M9" s="1147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4"/>
      <c r="Y9" s="964"/>
      <c r="Z9" s="964"/>
      <c r="AA9" s="964"/>
      <c r="AB9" s="964"/>
      <c r="AC9" s="964"/>
      <c r="AD9" s="206" t="s">
        <v>0</v>
      </c>
      <c r="AE9" s="964"/>
      <c r="AF9" s="697"/>
      <c r="AG9" s="964"/>
      <c r="AH9" s="964"/>
      <c r="AI9" s="964"/>
      <c r="AJ9" s="964"/>
      <c r="AK9" s="964"/>
      <c r="AL9" s="964"/>
      <c r="AM9" s="964"/>
    </row>
    <row r="10" spans="1:39" ht="20.25" x14ac:dyDescent="0.25">
      <c r="A10" s="969"/>
      <c r="B10" s="970"/>
      <c r="C10" s="970"/>
      <c r="D10" s="179" t="s">
        <v>172</v>
      </c>
      <c r="E10" s="1140" t="s">
        <v>286</v>
      </c>
      <c r="F10" s="1140"/>
      <c r="G10" s="977"/>
      <c r="H10" s="978" t="s">
        <v>0</v>
      </c>
      <c r="I10" s="979"/>
      <c r="J10" s="980"/>
      <c r="K10" s="981"/>
      <c r="L10" s="185"/>
      <c r="M10" s="982"/>
      <c r="N10" s="964"/>
      <c r="O10" s="964"/>
      <c r="P10" s="964"/>
      <c r="Q10" s="964"/>
      <c r="R10" s="964"/>
      <c r="S10" s="964"/>
      <c r="T10" s="964"/>
      <c r="U10" s="964"/>
      <c r="V10" s="964"/>
      <c r="W10" s="964"/>
      <c r="X10" s="964"/>
      <c r="Y10" s="964"/>
      <c r="Z10" s="964"/>
      <c r="AA10" s="964"/>
      <c r="AB10" s="964"/>
      <c r="AC10" s="964"/>
      <c r="AD10" s="964"/>
      <c r="AE10" s="964"/>
      <c r="AF10" s="964"/>
      <c r="AG10" s="964"/>
      <c r="AH10" s="964"/>
      <c r="AI10" s="964"/>
      <c r="AJ10" s="964"/>
      <c r="AK10" s="964"/>
      <c r="AL10" s="964"/>
      <c r="AM10" s="964"/>
    </row>
    <row r="11" spans="1:39" ht="15.75" x14ac:dyDescent="0.25">
      <c r="A11" s="983"/>
      <c r="B11" s="984"/>
      <c r="C11" s="984"/>
      <c r="D11" s="971"/>
      <c r="E11" s="971"/>
      <c r="F11" s="985"/>
      <c r="G11" s="985"/>
      <c r="H11" s="985"/>
      <c r="I11" s="985"/>
      <c r="J11" s="186" t="s">
        <v>0</v>
      </c>
      <c r="K11" s="986"/>
      <c r="L11" s="971"/>
      <c r="M11" s="987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  <c r="AH11" s="964"/>
      <c r="AI11" s="964"/>
      <c r="AJ11" s="964"/>
      <c r="AK11" s="964"/>
      <c r="AL11" s="964"/>
      <c r="AM11" s="964"/>
    </row>
    <row r="12" spans="1:39" ht="15.75" x14ac:dyDescent="0.25">
      <c r="A12" s="988" t="s">
        <v>0</v>
      </c>
      <c r="B12" s="989" t="s">
        <v>0</v>
      </c>
      <c r="C12" s="989"/>
      <c r="D12" s="990"/>
      <c r="E12" s="989"/>
      <c r="F12" s="1126" t="s">
        <v>174</v>
      </c>
      <c r="G12" s="1127"/>
      <c r="H12" s="1127"/>
      <c r="I12" s="1128"/>
      <c r="J12" s="1127" t="s">
        <v>175</v>
      </c>
      <c r="K12" s="1127"/>
      <c r="L12" s="1127"/>
      <c r="M12" s="1129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88" t="s">
        <v>0</v>
      </c>
      <c r="AB12" s="989" t="s">
        <v>0</v>
      </c>
      <c r="AC12" s="989"/>
      <c r="AD12" s="990"/>
      <c r="AE12" s="989"/>
      <c r="AF12" s="1126" t="s">
        <v>174</v>
      </c>
      <c r="AG12" s="1127"/>
      <c r="AH12" s="1127"/>
      <c r="AI12" s="1128"/>
      <c r="AJ12" s="1127" t="s">
        <v>175</v>
      </c>
      <c r="AK12" s="1127"/>
      <c r="AL12" s="1127"/>
      <c r="AM12" s="1129"/>
    </row>
    <row r="13" spans="1:39" ht="15.75" x14ac:dyDescent="0.25">
      <c r="A13" s="571" t="s">
        <v>18</v>
      </c>
      <c r="B13" s="207" t="s">
        <v>287</v>
      </c>
      <c r="C13" s="991" t="s">
        <v>287</v>
      </c>
      <c r="D13" s="992"/>
      <c r="E13" s="207" t="s">
        <v>20</v>
      </c>
      <c r="F13" s="1130">
        <v>2019</v>
      </c>
      <c r="G13" s="1131"/>
      <c r="H13" s="1130">
        <f>F13+1</f>
        <v>2020</v>
      </c>
      <c r="I13" s="1131"/>
      <c r="J13" s="1130">
        <f>F13</f>
        <v>2019</v>
      </c>
      <c r="K13" s="1131"/>
      <c r="L13" s="1132">
        <f>H13</f>
        <v>2020</v>
      </c>
      <c r="M13" s="1133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571" t="s">
        <v>18</v>
      </c>
      <c r="AB13" s="207" t="s">
        <v>287</v>
      </c>
      <c r="AC13" s="991" t="s">
        <v>287</v>
      </c>
      <c r="AD13" s="992"/>
      <c r="AE13" s="207" t="s">
        <v>20</v>
      </c>
      <c r="AF13" s="1130">
        <f>F13</f>
        <v>2019</v>
      </c>
      <c r="AG13" s="1131"/>
      <c r="AH13" s="1130">
        <f>H13</f>
        <v>2020</v>
      </c>
      <c r="AI13" s="1131"/>
      <c r="AJ13" s="1130">
        <f>J13</f>
        <v>2019</v>
      </c>
      <c r="AK13" s="1131"/>
      <c r="AL13" s="1132">
        <f>L13</f>
        <v>2020</v>
      </c>
      <c r="AM13" s="1133"/>
    </row>
    <row r="14" spans="1:39" ht="15.75" x14ac:dyDescent="0.25">
      <c r="A14" s="572" t="s">
        <v>23</v>
      </c>
      <c r="B14" s="432" t="s">
        <v>288</v>
      </c>
      <c r="C14" s="432" t="s">
        <v>289</v>
      </c>
      <c r="D14" s="433" t="s">
        <v>19</v>
      </c>
      <c r="E14" s="208" t="s">
        <v>177</v>
      </c>
      <c r="F14" s="993" t="s">
        <v>24</v>
      </c>
      <c r="G14" s="993" t="s">
        <v>178</v>
      </c>
      <c r="H14" s="993" t="s">
        <v>24</v>
      </c>
      <c r="I14" s="993" t="s">
        <v>178</v>
      </c>
      <c r="J14" s="993" t="s">
        <v>24</v>
      </c>
      <c r="K14" s="993" t="s">
        <v>178</v>
      </c>
      <c r="L14" s="993" t="s">
        <v>24</v>
      </c>
      <c r="M14" s="994" t="s">
        <v>178</v>
      </c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572" t="s">
        <v>23</v>
      </c>
      <c r="AB14" s="432" t="s">
        <v>288</v>
      </c>
      <c r="AC14" s="432" t="s">
        <v>289</v>
      </c>
      <c r="AD14" s="433" t="s">
        <v>19</v>
      </c>
      <c r="AE14" s="208" t="s">
        <v>177</v>
      </c>
      <c r="AF14" s="993" t="s">
        <v>24</v>
      </c>
      <c r="AG14" s="993" t="s">
        <v>178</v>
      </c>
      <c r="AH14" s="993" t="s">
        <v>24</v>
      </c>
      <c r="AI14" s="993" t="s">
        <v>178</v>
      </c>
      <c r="AJ14" s="993" t="s">
        <v>24</v>
      </c>
      <c r="AK14" s="993" t="s">
        <v>178</v>
      </c>
      <c r="AL14" s="993" t="s">
        <v>24</v>
      </c>
      <c r="AM14" s="994" t="s">
        <v>178</v>
      </c>
    </row>
    <row r="15" spans="1:39" ht="30" x14ac:dyDescent="0.15">
      <c r="A15" s="305" t="s">
        <v>45</v>
      </c>
      <c r="B15" s="434" t="s">
        <v>290</v>
      </c>
      <c r="C15" s="306"/>
      <c r="D15" s="307" t="s">
        <v>291</v>
      </c>
      <c r="E15" s="308" t="s">
        <v>292</v>
      </c>
      <c r="F15" s="435"/>
      <c r="G15" s="436"/>
      <c r="H15" s="435"/>
      <c r="I15" s="437"/>
      <c r="J15" s="435"/>
      <c r="K15" s="437"/>
      <c r="L15" s="435"/>
      <c r="M15" s="438"/>
      <c r="N15" s="995"/>
      <c r="O15" s="995"/>
      <c r="P15" s="995"/>
      <c r="Q15" s="995"/>
      <c r="R15" s="995"/>
      <c r="S15" s="995"/>
      <c r="T15" s="995"/>
      <c r="U15" s="995"/>
      <c r="V15" s="995"/>
      <c r="W15" s="995"/>
      <c r="X15" s="995"/>
      <c r="Y15" s="995"/>
      <c r="Z15" s="995"/>
      <c r="AA15" s="305" t="s">
        <v>45</v>
      </c>
      <c r="AB15" s="434" t="s">
        <v>290</v>
      </c>
      <c r="AC15" s="306"/>
      <c r="AD15" s="579" t="str">
        <f>D15</f>
        <v>Деловой круглый лес, хвойные породы</v>
      </c>
      <c r="AE15" s="308" t="s">
        <v>292</v>
      </c>
      <c r="AF15" s="996" t="str">
        <f>IF(F15='СВ2 | Первич. | Торговля'!D16,"","Данные не равны CB2")</f>
        <v>Данные не равны CB2</v>
      </c>
      <c r="AG15" s="997" t="str">
        <f>IF(G15='СВ2 | Первич. | Торговля'!E16,"","Данные не равны CB2")</f>
        <v>Данные не равны CB2</v>
      </c>
      <c r="AH15" s="996" t="str">
        <f>IF(H15='СВ2 | Первич. | Торговля'!F16,"","Данные не равны CB2")</f>
        <v>Данные не равны CB2</v>
      </c>
      <c r="AI15" s="998" t="str">
        <f>IF(I15='СВ2 | Первич. | Торговля'!G16,"","Данные не равны CB2")</f>
        <v>Данные не равны CB2</v>
      </c>
      <c r="AJ15" s="996" t="str">
        <f>IF(J15='СВ2 | Первич. | Торговля'!H16,"","Данные не равны CB2")</f>
        <v/>
      </c>
      <c r="AK15" s="998" t="str">
        <f>IF(K15='СВ2 | Первич. | Торговля'!I16,"","Данные не равны CB2")</f>
        <v/>
      </c>
      <c r="AL15" s="996" t="str">
        <f>IF(L15='СВ2 | Первич. | Торговля'!J16,"","Данные не равны CB2")</f>
        <v/>
      </c>
      <c r="AM15" s="999" t="str">
        <f>IF(M15='СВ2 | Первич. | Торговля'!K16,"","Данные не равны CB2")</f>
        <v/>
      </c>
    </row>
    <row r="16" spans="1:39" ht="16.5" x14ac:dyDescent="0.15">
      <c r="A16" s="309"/>
      <c r="B16" s="689" t="s">
        <v>293</v>
      </c>
      <c r="C16" s="690"/>
      <c r="D16" s="310" t="s">
        <v>294</v>
      </c>
      <c r="E16" s="573" t="s">
        <v>292</v>
      </c>
      <c r="F16" s="439"/>
      <c r="G16" s="440"/>
      <c r="H16" s="439"/>
      <c r="I16" s="441"/>
      <c r="J16" s="439"/>
      <c r="K16" s="441"/>
      <c r="L16" s="439"/>
      <c r="M16" s="442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309"/>
      <c r="AB16" s="689" t="s">
        <v>293</v>
      </c>
      <c r="AC16" s="690"/>
      <c r="AD16" s="218" t="s">
        <v>295</v>
      </c>
      <c r="AE16" s="573" t="s">
        <v>292</v>
      </c>
      <c r="AF16" s="996" t="str">
        <f t="shared" ref="AF16:AM16" si="0">IF(AND(ISNUMBER(F16),ISNUMBER(F17),ISNUMBER(F18)),IF((F17+F18)&gt;=F16,"subitems as large as total",""),"неполные данные")</f>
        <v>неполные данные</v>
      </c>
      <c r="AG16" s="997" t="str">
        <f t="shared" si="0"/>
        <v>неполные данные</v>
      </c>
      <c r="AH16" s="996" t="str">
        <f t="shared" si="0"/>
        <v>неполные данные</v>
      </c>
      <c r="AI16" s="998" t="str">
        <f t="shared" si="0"/>
        <v>неполные данные</v>
      </c>
      <c r="AJ16" s="996" t="str">
        <f t="shared" si="0"/>
        <v>неполные данные</v>
      </c>
      <c r="AK16" s="998" t="str">
        <f t="shared" si="0"/>
        <v>неполные данные</v>
      </c>
      <c r="AL16" s="996" t="str">
        <f t="shared" si="0"/>
        <v>неполные данные</v>
      </c>
      <c r="AM16" s="999" t="str">
        <f t="shared" si="0"/>
        <v>неполные данные</v>
      </c>
    </row>
    <row r="17" spans="1:39" ht="16.5" x14ac:dyDescent="0.15">
      <c r="A17" s="309"/>
      <c r="C17" s="691" t="s">
        <v>296</v>
      </c>
      <c r="D17" s="312" t="s">
        <v>297</v>
      </c>
      <c r="E17" s="573" t="s">
        <v>292</v>
      </c>
      <c r="F17" s="443"/>
      <c r="G17" s="444"/>
      <c r="H17" s="443"/>
      <c r="I17" s="445"/>
      <c r="J17" s="443"/>
      <c r="K17" s="445"/>
      <c r="L17" s="443"/>
      <c r="M17" s="446"/>
      <c r="N17" s="995"/>
      <c r="O17" s="995"/>
      <c r="P17" s="995"/>
      <c r="Q17" s="995"/>
      <c r="R17" s="995"/>
      <c r="S17" s="995"/>
      <c r="T17" s="995"/>
      <c r="U17" s="995"/>
      <c r="V17" s="995"/>
      <c r="W17" s="995"/>
      <c r="X17" s="995"/>
      <c r="Y17" s="995"/>
      <c r="Z17" s="995"/>
      <c r="AA17" s="309"/>
      <c r="AC17" s="691" t="s">
        <v>296</v>
      </c>
      <c r="AD17" s="216" t="s">
        <v>297</v>
      </c>
      <c r="AE17" s="573" t="s">
        <v>292</v>
      </c>
      <c r="AF17" s="1000"/>
      <c r="AG17" s="1001"/>
      <c r="AH17" s="1000"/>
      <c r="AI17" s="1002"/>
      <c r="AJ17" s="1000"/>
      <c r="AK17" s="1002"/>
      <c r="AL17" s="1000"/>
      <c r="AM17" s="1003"/>
    </row>
    <row r="18" spans="1:39" ht="31.5" x14ac:dyDescent="0.15">
      <c r="A18" s="309"/>
      <c r="B18" s="692"/>
      <c r="C18" s="694" t="s">
        <v>298</v>
      </c>
      <c r="D18" s="645" t="s">
        <v>299</v>
      </c>
      <c r="E18" s="574" t="s">
        <v>292</v>
      </c>
      <c r="F18" s="443"/>
      <c r="G18" s="444"/>
      <c r="H18" s="443"/>
      <c r="I18" s="445"/>
      <c r="J18" s="443"/>
      <c r="K18" s="445"/>
      <c r="L18" s="443"/>
      <c r="M18" s="446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5"/>
      <c r="AA18" s="309"/>
      <c r="AB18" s="692"/>
      <c r="AC18" s="694" t="s">
        <v>298</v>
      </c>
      <c r="AD18" s="647" t="s">
        <v>300</v>
      </c>
      <c r="AE18" s="574" t="s">
        <v>292</v>
      </c>
      <c r="AF18" s="1000"/>
      <c r="AG18" s="1001"/>
      <c r="AH18" s="1000"/>
      <c r="AI18" s="1002"/>
      <c r="AJ18" s="1000"/>
      <c r="AK18" s="1002"/>
      <c r="AL18" s="1000"/>
      <c r="AM18" s="1003"/>
    </row>
    <row r="19" spans="1:39" ht="16.5" x14ac:dyDescent="0.15">
      <c r="A19" s="309"/>
      <c r="B19" s="686" t="s">
        <v>301</v>
      </c>
      <c r="C19" s="690"/>
      <c r="D19" s="310" t="s">
        <v>302</v>
      </c>
      <c r="E19" s="575" t="s">
        <v>292</v>
      </c>
      <c r="F19" s="447"/>
      <c r="G19" s="448"/>
      <c r="H19" s="449"/>
      <c r="I19" s="450"/>
      <c r="J19" s="449"/>
      <c r="K19" s="450"/>
      <c r="L19" s="449"/>
      <c r="M19" s="451"/>
      <c r="N19" s="995"/>
      <c r="O19" s="995"/>
      <c r="P19" s="995"/>
      <c r="Q19" s="995"/>
      <c r="R19" s="995"/>
      <c r="S19" s="995"/>
      <c r="T19" s="995"/>
      <c r="U19" s="995"/>
      <c r="V19" s="995"/>
      <c r="W19" s="995"/>
      <c r="X19" s="995"/>
      <c r="Y19" s="995"/>
      <c r="Z19" s="995"/>
      <c r="AA19" s="309"/>
      <c r="AB19" s="686" t="s">
        <v>301</v>
      </c>
      <c r="AC19" s="690"/>
      <c r="AD19" s="218" t="s">
        <v>303</v>
      </c>
      <c r="AE19" s="575" t="s">
        <v>292</v>
      </c>
      <c r="AF19" s="996" t="str">
        <f t="shared" ref="AF19:AM19" si="1">IF(AND(ISNUMBER(F19),ISNUMBER(F20),ISNUMBER(F21)),IF((F20+F21)&gt;=F19,"subitems as large as total",""),"неполные данные")</f>
        <v>неполные данные</v>
      </c>
      <c r="AG19" s="1001" t="str">
        <f t="shared" si="1"/>
        <v>неполные данные</v>
      </c>
      <c r="AH19" s="1000" t="str">
        <f t="shared" si="1"/>
        <v>неполные данные</v>
      </c>
      <c r="AI19" s="1002" t="str">
        <f t="shared" si="1"/>
        <v>неполные данные</v>
      </c>
      <c r="AJ19" s="1000" t="str">
        <f t="shared" si="1"/>
        <v>неполные данные</v>
      </c>
      <c r="AK19" s="1002" t="str">
        <f t="shared" si="1"/>
        <v>неполные данные</v>
      </c>
      <c r="AL19" s="1000" t="str">
        <f t="shared" si="1"/>
        <v>неполные данные</v>
      </c>
      <c r="AM19" s="1003" t="str">
        <f t="shared" si="1"/>
        <v>неполные данные</v>
      </c>
    </row>
    <row r="20" spans="1:39" ht="16.5" x14ac:dyDescent="0.15">
      <c r="A20" s="309"/>
      <c r="B20" s="686"/>
      <c r="C20" s="691" t="s">
        <v>304</v>
      </c>
      <c r="D20" s="312" t="s">
        <v>297</v>
      </c>
      <c r="E20" s="576" t="s">
        <v>292</v>
      </c>
      <c r="F20" s="443"/>
      <c r="G20" s="444"/>
      <c r="H20" s="443"/>
      <c r="I20" s="445"/>
      <c r="J20" s="443"/>
      <c r="K20" s="445"/>
      <c r="L20" s="443"/>
      <c r="M20" s="446"/>
      <c r="N20" s="995"/>
      <c r="O20" s="995"/>
      <c r="P20" s="995"/>
      <c r="Q20" s="995"/>
      <c r="R20" s="995"/>
      <c r="S20" s="995"/>
      <c r="T20" s="995"/>
      <c r="U20" s="995"/>
      <c r="V20" s="995"/>
      <c r="W20" s="995"/>
      <c r="X20" s="995"/>
      <c r="Y20" s="995"/>
      <c r="Z20" s="995"/>
      <c r="AA20" s="309"/>
      <c r="AB20" s="686"/>
      <c r="AC20" s="691" t="s">
        <v>304</v>
      </c>
      <c r="AD20" s="216" t="s">
        <v>297</v>
      </c>
      <c r="AE20" s="576" t="s">
        <v>292</v>
      </c>
      <c r="AF20" s="1000"/>
      <c r="AG20" s="1001"/>
      <c r="AH20" s="1000"/>
      <c r="AI20" s="1002"/>
      <c r="AJ20" s="1000"/>
      <c r="AK20" s="1002"/>
      <c r="AL20" s="1000"/>
      <c r="AM20" s="1003"/>
    </row>
    <row r="21" spans="1:39" ht="31.5" x14ac:dyDescent="0.15">
      <c r="A21" s="309"/>
      <c r="B21" s="692"/>
      <c r="C21" s="694" t="s">
        <v>305</v>
      </c>
      <c r="D21" s="645" t="s">
        <v>299</v>
      </c>
      <c r="E21" s="574" t="s">
        <v>292</v>
      </c>
      <c r="F21" s="443"/>
      <c r="G21" s="444"/>
      <c r="H21" s="443"/>
      <c r="I21" s="445"/>
      <c r="J21" s="443"/>
      <c r="K21" s="445"/>
      <c r="L21" s="443"/>
      <c r="M21" s="446"/>
      <c r="N21" s="995"/>
      <c r="O21" s="995"/>
      <c r="P21" s="995"/>
      <c r="Q21" s="995"/>
      <c r="R21" s="995"/>
      <c r="S21" s="995"/>
      <c r="T21" s="995"/>
      <c r="U21" s="995"/>
      <c r="V21" s="995"/>
      <c r="W21" s="995"/>
      <c r="X21" s="995"/>
      <c r="Y21" s="995"/>
      <c r="Z21" s="995"/>
      <c r="AA21" s="309"/>
      <c r="AB21" s="692"/>
      <c r="AC21" s="694" t="s">
        <v>305</v>
      </c>
      <c r="AD21" s="647" t="s">
        <v>300</v>
      </c>
      <c r="AE21" s="574" t="s">
        <v>292</v>
      </c>
      <c r="AF21" s="1000"/>
      <c r="AG21" s="1001"/>
      <c r="AH21" s="1000"/>
      <c r="AI21" s="1002"/>
      <c r="AJ21" s="1000"/>
      <c r="AK21" s="1002"/>
      <c r="AL21" s="1000"/>
      <c r="AM21" s="1003"/>
    </row>
    <row r="22" spans="1:39" ht="30" x14ac:dyDescent="0.15">
      <c r="A22" s="305" t="s">
        <v>47</v>
      </c>
      <c r="B22" s="460" t="s">
        <v>306</v>
      </c>
      <c r="C22" s="306"/>
      <c r="D22" s="307" t="s">
        <v>307</v>
      </c>
      <c r="E22" s="577" t="s">
        <v>292</v>
      </c>
      <c r="F22" s="452"/>
      <c r="G22" s="436"/>
      <c r="H22" s="435"/>
      <c r="I22" s="437"/>
      <c r="J22" s="435"/>
      <c r="K22" s="437"/>
      <c r="L22" s="435"/>
      <c r="M22" s="438"/>
      <c r="N22" s="995"/>
      <c r="O22" s="995"/>
      <c r="P22" s="995"/>
      <c r="Q22" s="995"/>
      <c r="R22" s="995"/>
      <c r="S22" s="995"/>
      <c r="T22" s="995"/>
      <c r="U22" s="995"/>
      <c r="V22" s="995"/>
      <c r="W22" s="995"/>
      <c r="X22" s="995"/>
      <c r="Y22" s="995"/>
      <c r="Z22" s="995"/>
      <c r="AA22" s="305" t="s">
        <v>47</v>
      </c>
      <c r="AB22" s="460" t="s">
        <v>306</v>
      </c>
      <c r="AC22" s="306"/>
      <c r="AD22" s="579" t="str">
        <f>D22</f>
        <v>Деловой круглый лес, лиственные породы</v>
      </c>
      <c r="AE22" s="577" t="s">
        <v>292</v>
      </c>
      <c r="AF22" s="996" t="str">
        <f>IF(F22='СВ2 | Первич. | Торговля'!D17,"","Данные не равны CB2")</f>
        <v>Данные не равны CB2</v>
      </c>
      <c r="AG22" s="997" t="str">
        <f>IF(G22='СВ2 | Первич. | Торговля'!E17,"","Данные не равны CB2")</f>
        <v>Данные не равны CB2</v>
      </c>
      <c r="AH22" s="996" t="str">
        <f>IF(H22='СВ2 | Первич. | Торговля'!F17,"","Данные не равны CB2")</f>
        <v>Данные не равны CB2</v>
      </c>
      <c r="AI22" s="998" t="str">
        <f>IF(I22='СВ2 | Первич. | Торговля'!G17,"","Данные не равны CB2")</f>
        <v>Данные не равны CB2</v>
      </c>
      <c r="AJ22" s="996" t="str">
        <f>IF(J22='СВ2 | Первич. | Торговля'!H17,"","Данные не равны CB2")</f>
        <v/>
      </c>
      <c r="AK22" s="998" t="str">
        <f>IF(K22='СВ2 | Первич. | Торговля'!I17,"","Данные не равны CB2")</f>
        <v/>
      </c>
      <c r="AL22" s="996" t="str">
        <f>IF(L22='СВ2 | Первич. | Торговля'!J17,"","Данные не равны CB2")</f>
        <v/>
      </c>
      <c r="AM22" s="999" t="str">
        <f>IF(M22='СВ2 | Первич. | Торговля'!K17,"","Данные не равны CB2")</f>
        <v/>
      </c>
    </row>
    <row r="23" spans="1:39" ht="16.5" x14ac:dyDescent="0.15">
      <c r="A23" s="309"/>
      <c r="B23" s="1004">
        <v>4403.91</v>
      </c>
      <c r="C23" s="690"/>
      <c r="D23" s="313" t="s">
        <v>308</v>
      </c>
      <c r="E23" s="573" t="s">
        <v>292</v>
      </c>
      <c r="F23" s="449"/>
      <c r="G23" s="448"/>
      <c r="H23" s="449"/>
      <c r="I23" s="450"/>
      <c r="J23" s="449"/>
      <c r="K23" s="450"/>
      <c r="L23" s="449"/>
      <c r="M23" s="451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5"/>
      <c r="Y23" s="995"/>
      <c r="Z23" s="995"/>
      <c r="AA23" s="309"/>
      <c r="AB23" s="1004">
        <v>4403.91</v>
      </c>
      <c r="AC23" s="690"/>
      <c r="AD23" s="216" t="s">
        <v>309</v>
      </c>
      <c r="AE23" s="573" t="s">
        <v>292</v>
      </c>
      <c r="AF23" s="996"/>
      <c r="AG23" s="1001"/>
      <c r="AH23" s="1000"/>
      <c r="AI23" s="1002"/>
      <c r="AJ23" s="1000"/>
      <c r="AK23" s="1002"/>
      <c r="AL23" s="1000"/>
      <c r="AM23" s="1003"/>
    </row>
    <row r="24" spans="1:39" ht="16.5" x14ac:dyDescent="0.15">
      <c r="A24" s="309"/>
      <c r="B24" s="1004" t="s">
        <v>310</v>
      </c>
      <c r="C24" s="690"/>
      <c r="D24" s="315" t="s">
        <v>311</v>
      </c>
      <c r="E24" s="573" t="s">
        <v>292</v>
      </c>
      <c r="F24" s="439"/>
      <c r="G24" s="440"/>
      <c r="H24" s="439"/>
      <c r="I24" s="441"/>
      <c r="J24" s="439"/>
      <c r="K24" s="441"/>
      <c r="L24" s="439"/>
      <c r="M24" s="442"/>
      <c r="N24" s="1005"/>
      <c r="O24" s="1005"/>
      <c r="P24" s="1005"/>
      <c r="Q24" s="1005"/>
      <c r="R24" s="1005"/>
      <c r="S24" s="1005"/>
      <c r="T24" s="1005"/>
      <c r="U24" s="1005"/>
      <c r="V24" s="1005"/>
      <c r="W24" s="1005"/>
      <c r="X24" s="1005"/>
      <c r="Y24" s="1005"/>
      <c r="Z24" s="1005"/>
      <c r="AA24" s="309"/>
      <c r="AB24" s="1004" t="s">
        <v>310</v>
      </c>
      <c r="AC24" s="690"/>
      <c r="AD24" s="216" t="s">
        <v>312</v>
      </c>
      <c r="AE24" s="573" t="s">
        <v>292</v>
      </c>
      <c r="AF24" s="996"/>
      <c r="AG24" s="997"/>
      <c r="AH24" s="996"/>
      <c r="AI24" s="998"/>
      <c r="AJ24" s="996"/>
      <c r="AK24" s="998"/>
      <c r="AL24" s="996"/>
      <c r="AM24" s="999"/>
    </row>
    <row r="25" spans="1:39" ht="16.5" x14ac:dyDescent="0.15">
      <c r="A25" s="309"/>
      <c r="B25" s="689" t="s">
        <v>313</v>
      </c>
      <c r="C25" s="690"/>
      <c r="D25" s="312" t="s">
        <v>314</v>
      </c>
      <c r="E25" s="573" t="s">
        <v>292</v>
      </c>
      <c r="F25" s="449"/>
      <c r="G25" s="448"/>
      <c r="H25" s="449"/>
      <c r="I25" s="450"/>
      <c r="J25" s="449"/>
      <c r="K25" s="450"/>
      <c r="L25" s="449"/>
      <c r="M25" s="451"/>
      <c r="N25" s="995"/>
      <c r="O25" s="995"/>
      <c r="P25" s="995"/>
      <c r="Q25" s="995"/>
      <c r="R25" s="995"/>
      <c r="S25" s="995"/>
      <c r="T25" s="995"/>
      <c r="U25" s="995"/>
      <c r="V25" s="995"/>
      <c r="W25" s="995"/>
      <c r="X25" s="995"/>
      <c r="Y25" s="995"/>
      <c r="Z25" s="995"/>
      <c r="AA25" s="309"/>
      <c r="AB25" s="689" t="s">
        <v>313</v>
      </c>
      <c r="AC25" s="690"/>
      <c r="AD25" s="216" t="s">
        <v>315</v>
      </c>
      <c r="AE25" s="573" t="s">
        <v>292</v>
      </c>
      <c r="AF25" s="996" t="str">
        <f t="shared" ref="AF25:AM25" si="2">IF(AND(ISNUMBER(F25),ISNUMBER(F26),ISNUMBER(F27)),IF((F26+F27)&gt;=F25,"subitems as large as total",""),"неполные данные")</f>
        <v>неполные данные</v>
      </c>
      <c r="AG25" s="1001" t="str">
        <f t="shared" si="2"/>
        <v>неполные данные</v>
      </c>
      <c r="AH25" s="1000" t="str">
        <f t="shared" si="2"/>
        <v>неполные данные</v>
      </c>
      <c r="AI25" s="1002" t="str">
        <f t="shared" si="2"/>
        <v>неполные данные</v>
      </c>
      <c r="AJ25" s="1000" t="str">
        <f t="shared" si="2"/>
        <v>неполные данные</v>
      </c>
      <c r="AK25" s="1002" t="str">
        <f t="shared" si="2"/>
        <v>неполные данные</v>
      </c>
      <c r="AL25" s="1000" t="str">
        <f t="shared" si="2"/>
        <v>неполные данные</v>
      </c>
      <c r="AM25" s="1003" t="str">
        <f t="shared" si="2"/>
        <v>неполные данные</v>
      </c>
    </row>
    <row r="26" spans="1:39" ht="16.5" x14ac:dyDescent="0.15">
      <c r="A26" s="309"/>
      <c r="B26" s="686"/>
      <c r="C26" s="684" t="s">
        <v>316</v>
      </c>
      <c r="D26" s="314" t="s">
        <v>297</v>
      </c>
      <c r="E26" s="573" t="s">
        <v>292</v>
      </c>
      <c r="F26" s="443"/>
      <c r="G26" s="444"/>
      <c r="H26" s="443"/>
      <c r="I26" s="445"/>
      <c r="J26" s="443"/>
      <c r="K26" s="445"/>
      <c r="L26" s="443"/>
      <c r="M26" s="446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95"/>
      <c r="AA26" s="309"/>
      <c r="AB26" s="686"/>
      <c r="AC26" s="684" t="s">
        <v>316</v>
      </c>
      <c r="AD26" s="1006" t="s">
        <v>317</v>
      </c>
      <c r="AE26" s="573" t="s">
        <v>292</v>
      </c>
      <c r="AF26" s="1000"/>
      <c r="AG26" s="1001"/>
      <c r="AH26" s="1000"/>
      <c r="AI26" s="1002"/>
      <c r="AJ26" s="1000"/>
      <c r="AK26" s="1002"/>
      <c r="AL26" s="1000"/>
      <c r="AM26" s="1003"/>
    </row>
    <row r="27" spans="1:39" ht="31.5" x14ac:dyDescent="0.15">
      <c r="A27" s="309"/>
      <c r="B27" s="685"/>
      <c r="C27" s="693" t="s">
        <v>318</v>
      </c>
      <c r="D27" s="646" t="s">
        <v>299</v>
      </c>
      <c r="E27" s="574" t="s">
        <v>292</v>
      </c>
      <c r="F27" s="443"/>
      <c r="G27" s="444"/>
      <c r="H27" s="443"/>
      <c r="I27" s="445"/>
      <c r="J27" s="443"/>
      <c r="K27" s="445"/>
      <c r="L27" s="443"/>
      <c r="M27" s="446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309"/>
      <c r="AB27" s="685"/>
      <c r="AC27" s="693" t="s">
        <v>318</v>
      </c>
      <c r="AD27" s="1007" t="s">
        <v>299</v>
      </c>
      <c r="AE27" s="574" t="s">
        <v>292</v>
      </c>
      <c r="AF27" s="1000"/>
      <c r="AG27" s="1001"/>
      <c r="AH27" s="1000"/>
      <c r="AI27" s="1002"/>
      <c r="AJ27" s="1000"/>
      <c r="AK27" s="1002"/>
      <c r="AL27" s="1000"/>
      <c r="AM27" s="1003"/>
    </row>
    <row r="28" spans="1:39" ht="16.5" x14ac:dyDescent="0.15">
      <c r="A28" s="309"/>
      <c r="B28" s="694">
        <v>4403.97</v>
      </c>
      <c r="C28" s="684"/>
      <c r="D28" s="315" t="s">
        <v>319</v>
      </c>
      <c r="E28" s="574" t="s">
        <v>292</v>
      </c>
      <c r="F28" s="453"/>
      <c r="G28" s="454"/>
      <c r="H28" s="453"/>
      <c r="I28" s="455"/>
      <c r="J28" s="453"/>
      <c r="K28" s="455"/>
      <c r="L28" s="453"/>
      <c r="M28" s="456"/>
      <c r="N28" s="995"/>
      <c r="O28" s="995"/>
      <c r="P28" s="995"/>
      <c r="Q28" s="995"/>
      <c r="R28" s="995"/>
      <c r="S28" s="995"/>
      <c r="T28" s="995"/>
      <c r="U28" s="995"/>
      <c r="V28" s="995"/>
      <c r="W28" s="995"/>
      <c r="X28" s="995"/>
      <c r="Y28" s="995"/>
      <c r="Z28" s="995"/>
      <c r="AA28" s="309"/>
      <c r="AB28" s="694">
        <v>4403.97</v>
      </c>
      <c r="AC28" s="684"/>
      <c r="AD28" s="221" t="s">
        <v>320</v>
      </c>
      <c r="AE28" s="574" t="s">
        <v>292</v>
      </c>
      <c r="AF28" s="1000"/>
      <c r="AG28" s="1001"/>
      <c r="AH28" s="1000"/>
      <c r="AI28" s="1002"/>
      <c r="AJ28" s="1000"/>
      <c r="AK28" s="1002"/>
      <c r="AL28" s="1000"/>
      <c r="AM28" s="1003"/>
    </row>
    <row r="29" spans="1:39" ht="16.5" x14ac:dyDescent="0.15">
      <c r="A29" s="316"/>
      <c r="B29" s="695">
        <v>4403.9799999999996</v>
      </c>
      <c r="C29" s="684"/>
      <c r="D29" s="315" t="s">
        <v>321</v>
      </c>
      <c r="E29" s="574" t="s">
        <v>292</v>
      </c>
      <c r="F29" s="453"/>
      <c r="G29" s="454"/>
      <c r="H29" s="453"/>
      <c r="I29" s="455"/>
      <c r="J29" s="453"/>
      <c r="K29" s="455"/>
      <c r="L29" s="453"/>
      <c r="M29" s="456"/>
      <c r="N29" s="995"/>
      <c r="O29" s="995"/>
      <c r="P29" s="995"/>
      <c r="Q29" s="995"/>
      <c r="R29" s="995"/>
      <c r="S29" s="995"/>
      <c r="T29" s="995"/>
      <c r="U29" s="995"/>
      <c r="V29" s="995"/>
      <c r="W29" s="995"/>
      <c r="X29" s="995"/>
      <c r="Y29" s="995"/>
      <c r="Z29" s="995"/>
      <c r="AA29" s="316"/>
      <c r="AB29" s="695">
        <v>4403.9799999999996</v>
      </c>
      <c r="AC29" s="684"/>
      <c r="AD29" s="217" t="s">
        <v>322</v>
      </c>
      <c r="AE29" s="574" t="s">
        <v>292</v>
      </c>
      <c r="AF29" s="1000"/>
      <c r="AG29" s="1001"/>
      <c r="AH29" s="1000"/>
      <c r="AI29" s="1002"/>
      <c r="AJ29" s="1000"/>
      <c r="AK29" s="1002"/>
      <c r="AL29" s="1000"/>
      <c r="AM29" s="1003"/>
    </row>
    <row r="30" spans="1:39" ht="16.5" x14ac:dyDescent="0.15">
      <c r="A30" s="461" t="s">
        <v>92</v>
      </c>
      <c r="B30" s="462" t="s">
        <v>323</v>
      </c>
      <c r="C30" s="317"/>
      <c r="D30" s="318" t="s">
        <v>324</v>
      </c>
      <c r="E30" s="308" t="s">
        <v>325</v>
      </c>
      <c r="F30" s="435"/>
      <c r="G30" s="437"/>
      <c r="H30" s="435"/>
      <c r="I30" s="437"/>
      <c r="J30" s="435"/>
      <c r="K30" s="437"/>
      <c r="L30" s="435"/>
      <c r="M30" s="438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461" t="s">
        <v>92</v>
      </c>
      <c r="AB30" s="462" t="s">
        <v>323</v>
      </c>
      <c r="AC30" s="317"/>
      <c r="AD30" s="578" t="s">
        <v>324</v>
      </c>
      <c r="AE30" s="308" t="s">
        <v>325</v>
      </c>
      <c r="AF30" s="996" t="str">
        <f>IF(F30='СВ2 | Первич. | Торговля'!D28,"","Данные не равны CB2")</f>
        <v>Данные не равны CB2</v>
      </c>
      <c r="AG30" s="998" t="str">
        <f>IF(G30='СВ2 | Первич. | Торговля'!E28,"","Данные не равны CB2")</f>
        <v>Данные не равны CB2</v>
      </c>
      <c r="AH30" s="996" t="str">
        <f>IF(H30='СВ2 | Первич. | Торговля'!F28,"","Данные не равны CB2")</f>
        <v>Данные не равны CB2</v>
      </c>
      <c r="AI30" s="998" t="str">
        <f>IF(I30='СВ2 | Первич. | Торговля'!G28,"","Данные не равны CB2")</f>
        <v>Данные не равны CB2</v>
      </c>
      <c r="AJ30" s="996" t="str">
        <f>IF(J30='СВ2 | Первич. | Торговля'!H28,"","Данные не равны CB2")</f>
        <v/>
      </c>
      <c r="AK30" s="998" t="str">
        <f>IF(K30='СВ2 | Первич. | Торговля'!I28,"","Данные не равны CB2")</f>
        <v/>
      </c>
      <c r="AL30" s="996" t="str">
        <f>IF(L30='СВ2 | Первич. | Торговля'!J28,"","Данные не равны CB2")</f>
        <v/>
      </c>
      <c r="AM30" s="999" t="str">
        <f>IF(M30='СВ2 | Первич. | Торговля'!K28,"","Данные не равны CB2")</f>
        <v/>
      </c>
    </row>
    <row r="31" spans="1:39" ht="16.5" x14ac:dyDescent="0.15">
      <c r="A31" s="309"/>
      <c r="B31" s="691">
        <v>4407.12</v>
      </c>
      <c r="C31" s="686"/>
      <c r="D31" s="312" t="s">
        <v>326</v>
      </c>
      <c r="E31" s="311" t="s">
        <v>325</v>
      </c>
      <c r="F31" s="449"/>
      <c r="G31" s="450"/>
      <c r="H31" s="449"/>
      <c r="I31" s="450"/>
      <c r="J31" s="449"/>
      <c r="K31" s="450"/>
      <c r="L31" s="449"/>
      <c r="M31" s="451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5"/>
      <c r="AA31" s="309"/>
      <c r="AB31" s="691">
        <v>4407.12</v>
      </c>
      <c r="AC31" s="686"/>
      <c r="AD31" s="216" t="s">
        <v>327</v>
      </c>
      <c r="AE31" s="311" t="s">
        <v>325</v>
      </c>
      <c r="AF31" s="1000"/>
      <c r="AG31" s="1002"/>
      <c r="AH31" s="1000"/>
      <c r="AI31" s="1002"/>
      <c r="AJ31" s="1000"/>
      <c r="AK31" s="1002"/>
      <c r="AL31" s="1000"/>
      <c r="AM31" s="1003"/>
    </row>
    <row r="32" spans="1:39" ht="16.5" x14ac:dyDescent="0.15">
      <c r="A32" s="309"/>
      <c r="B32" s="691">
        <v>4407.1099999999997</v>
      </c>
      <c r="C32" s="685"/>
      <c r="D32" s="312" t="s">
        <v>328</v>
      </c>
      <c r="E32" s="319" t="s">
        <v>325</v>
      </c>
      <c r="F32" s="439"/>
      <c r="G32" s="441"/>
      <c r="H32" s="439"/>
      <c r="I32" s="441"/>
      <c r="J32" s="439"/>
      <c r="K32" s="441"/>
      <c r="L32" s="439"/>
      <c r="M32" s="442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309"/>
      <c r="AB32" s="691">
        <v>4407.1099999999997</v>
      </c>
      <c r="AC32" s="685"/>
      <c r="AD32" s="216" t="s">
        <v>329</v>
      </c>
      <c r="AE32" s="319" t="s">
        <v>325</v>
      </c>
      <c r="AF32" s="996"/>
      <c r="AG32" s="998"/>
      <c r="AH32" s="996"/>
      <c r="AI32" s="998"/>
      <c r="AJ32" s="996"/>
      <c r="AK32" s="998"/>
      <c r="AL32" s="996"/>
      <c r="AM32" s="999"/>
    </row>
    <row r="33" spans="1:39" ht="55.5" customHeight="1" x14ac:dyDescent="0.15">
      <c r="A33" s="305" t="s">
        <v>93</v>
      </c>
      <c r="B33" s="347" t="s">
        <v>330</v>
      </c>
      <c r="C33" s="320"/>
      <c r="D33" s="307" t="s">
        <v>331</v>
      </c>
      <c r="E33" s="308" t="s">
        <v>325</v>
      </c>
      <c r="F33" s="435"/>
      <c r="G33" s="437"/>
      <c r="H33" s="435"/>
      <c r="I33" s="437"/>
      <c r="J33" s="435"/>
      <c r="K33" s="437"/>
      <c r="L33" s="435"/>
      <c r="M33" s="438"/>
      <c r="N33" s="995"/>
      <c r="O33" s="995"/>
      <c r="P33" s="995"/>
      <c r="Q33" s="995"/>
      <c r="R33" s="995"/>
      <c r="S33" s="995"/>
      <c r="T33" s="995"/>
      <c r="U33" s="995"/>
      <c r="V33" s="995"/>
      <c r="W33" s="995"/>
      <c r="X33" s="995"/>
      <c r="Y33" s="995"/>
      <c r="Z33" s="995"/>
      <c r="AA33" s="305" t="s">
        <v>93</v>
      </c>
      <c r="AB33" s="347" t="s">
        <v>330</v>
      </c>
      <c r="AC33" s="320"/>
      <c r="AD33" s="579" t="s">
        <v>331</v>
      </c>
      <c r="AE33" s="308" t="s">
        <v>325</v>
      </c>
      <c r="AF33" s="996" t="str">
        <f>IF(F33='СВ2 | Первич. | Торговля'!D29,"","Данные не равны CB2")</f>
        <v>Данные не равны CB2</v>
      </c>
      <c r="AG33" s="998" t="str">
        <f>IF(G33='СВ2 | Первич. | Торговля'!E29,"","Данные не равны CB2")</f>
        <v>Данные не равны CB2</v>
      </c>
      <c r="AH33" s="996" t="str">
        <f>IF(H33='СВ2 | Первич. | Торговля'!F29,"","Данные не равны CB2")</f>
        <v>Данные не равны CB2</v>
      </c>
      <c r="AI33" s="998" t="str">
        <f>IF(I33='СВ2 | Первич. | Торговля'!G29,"","Данные не равны CB2")</f>
        <v>Данные не равны CB2</v>
      </c>
      <c r="AJ33" s="996" t="str">
        <f>IF(J33='СВ2 | Первич. | Торговля'!H29,"","Данные не равны CB2")</f>
        <v>Данные не равны CB2</v>
      </c>
      <c r="AK33" s="998" t="str">
        <f>IF(K33='СВ2 | Первич. | Торговля'!I29,"","Данные не равны CB2")</f>
        <v>Данные не равны CB2</v>
      </c>
      <c r="AL33" s="996" t="str">
        <f>IF(L33='СВ2 | Первич. | Торговля'!J29,"","Данные не равны CB2")</f>
        <v>Данные не равны CB2</v>
      </c>
      <c r="AM33" s="999" t="str">
        <f>IF(M33='СВ2 | Первич. | Торговля'!K29,"","Данные не равны CB2")</f>
        <v>Данные не равны CB2</v>
      </c>
    </row>
    <row r="34" spans="1:39" ht="16.5" x14ac:dyDescent="0.15">
      <c r="A34" s="309"/>
      <c r="B34" s="691">
        <v>4407.91</v>
      </c>
      <c r="C34" s="686"/>
      <c r="D34" s="312" t="s">
        <v>332</v>
      </c>
      <c r="E34" s="311" t="s">
        <v>325</v>
      </c>
      <c r="F34" s="439"/>
      <c r="G34" s="441"/>
      <c r="H34" s="439"/>
      <c r="I34" s="441"/>
      <c r="J34" s="439"/>
      <c r="K34" s="441"/>
      <c r="L34" s="439"/>
      <c r="M34" s="442"/>
      <c r="N34" s="995"/>
      <c r="O34" s="995"/>
      <c r="P34" s="995"/>
      <c r="Q34" s="995"/>
      <c r="R34" s="995"/>
      <c r="S34" s="995"/>
      <c r="T34" s="995"/>
      <c r="U34" s="995"/>
      <c r="V34" s="995"/>
      <c r="W34" s="995"/>
      <c r="X34" s="995"/>
      <c r="Y34" s="995"/>
      <c r="Z34" s="995"/>
      <c r="AA34" s="309"/>
      <c r="AB34" s="691">
        <v>4407.91</v>
      </c>
      <c r="AC34" s="686"/>
      <c r="AD34" s="216" t="s">
        <v>309</v>
      </c>
      <c r="AE34" s="311" t="s">
        <v>325</v>
      </c>
      <c r="AF34" s="996"/>
      <c r="AG34" s="998"/>
      <c r="AH34" s="996"/>
      <c r="AI34" s="998"/>
      <c r="AJ34" s="996"/>
      <c r="AK34" s="998"/>
      <c r="AL34" s="996"/>
      <c r="AM34" s="999"/>
    </row>
    <row r="35" spans="1:39" ht="16.5" x14ac:dyDescent="0.15">
      <c r="A35" s="309"/>
      <c r="B35" s="691">
        <v>4407.92</v>
      </c>
      <c r="C35" s="686"/>
      <c r="D35" s="312" t="s">
        <v>333</v>
      </c>
      <c r="E35" s="311" t="s">
        <v>325</v>
      </c>
      <c r="F35" s="439"/>
      <c r="G35" s="441"/>
      <c r="H35" s="439"/>
      <c r="I35" s="441"/>
      <c r="J35" s="439"/>
      <c r="K35" s="441"/>
      <c r="L35" s="439"/>
      <c r="M35" s="442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309"/>
      <c r="AB35" s="691">
        <v>4407.92</v>
      </c>
      <c r="AC35" s="686"/>
      <c r="AD35" s="216" t="s">
        <v>312</v>
      </c>
      <c r="AE35" s="311" t="s">
        <v>325</v>
      </c>
      <c r="AF35" s="996"/>
      <c r="AG35" s="998"/>
      <c r="AH35" s="996"/>
      <c r="AI35" s="998"/>
      <c r="AJ35" s="996"/>
      <c r="AK35" s="998"/>
      <c r="AL35" s="996"/>
      <c r="AM35" s="999"/>
    </row>
    <row r="36" spans="1:39" ht="16.5" x14ac:dyDescent="0.15">
      <c r="A36" s="309"/>
      <c r="B36" s="691">
        <v>4407.93</v>
      </c>
      <c r="C36" s="686"/>
      <c r="D36" s="312" t="s">
        <v>334</v>
      </c>
      <c r="E36" s="311" t="s">
        <v>325</v>
      </c>
      <c r="F36" s="439"/>
      <c r="G36" s="441"/>
      <c r="H36" s="439"/>
      <c r="I36" s="441"/>
      <c r="J36" s="439"/>
      <c r="K36" s="441"/>
      <c r="L36" s="439"/>
      <c r="M36" s="442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309"/>
      <c r="AB36" s="691">
        <v>4407.93</v>
      </c>
      <c r="AC36" s="686"/>
      <c r="AD36" s="216" t="s">
        <v>335</v>
      </c>
      <c r="AE36" s="311" t="s">
        <v>325</v>
      </c>
      <c r="AF36" s="996"/>
      <c r="AG36" s="998"/>
      <c r="AH36" s="996"/>
      <c r="AI36" s="998"/>
      <c r="AJ36" s="996"/>
      <c r="AK36" s="998"/>
      <c r="AL36" s="996"/>
      <c r="AM36" s="999"/>
    </row>
    <row r="37" spans="1:39" ht="16.5" x14ac:dyDescent="0.15">
      <c r="A37" s="309"/>
      <c r="B37" s="691">
        <v>4407.9399999999996</v>
      </c>
      <c r="C37" s="686"/>
      <c r="D37" s="312" t="s">
        <v>336</v>
      </c>
      <c r="E37" s="311" t="s">
        <v>325</v>
      </c>
      <c r="F37" s="439"/>
      <c r="G37" s="441"/>
      <c r="H37" s="439"/>
      <c r="I37" s="441"/>
      <c r="J37" s="439"/>
      <c r="K37" s="441"/>
      <c r="L37" s="439"/>
      <c r="M37" s="442"/>
      <c r="N37" s="995"/>
      <c r="O37" s="995"/>
      <c r="P37" s="995"/>
      <c r="Q37" s="995"/>
      <c r="R37" s="995"/>
      <c r="S37" s="995"/>
      <c r="T37" s="995"/>
      <c r="U37" s="995"/>
      <c r="V37" s="995"/>
      <c r="W37" s="995"/>
      <c r="X37" s="995"/>
      <c r="Y37" s="995"/>
      <c r="Z37" s="995"/>
      <c r="AA37" s="309"/>
      <c r="AB37" s="691">
        <v>4407.9399999999996</v>
      </c>
      <c r="AC37" s="686"/>
      <c r="AD37" s="216" t="s">
        <v>337</v>
      </c>
      <c r="AE37" s="311" t="s">
        <v>325</v>
      </c>
      <c r="AF37" s="996"/>
      <c r="AG37" s="998"/>
      <c r="AH37" s="996"/>
      <c r="AI37" s="998"/>
      <c r="AJ37" s="996"/>
      <c r="AK37" s="998"/>
      <c r="AL37" s="996"/>
      <c r="AM37" s="999"/>
    </row>
    <row r="38" spans="1:39" ht="16.5" x14ac:dyDescent="0.15">
      <c r="A38" s="309"/>
      <c r="B38" s="691">
        <v>4407.95</v>
      </c>
      <c r="C38" s="686"/>
      <c r="D38" s="312" t="s">
        <v>338</v>
      </c>
      <c r="E38" s="311" t="s">
        <v>325</v>
      </c>
      <c r="F38" s="439"/>
      <c r="G38" s="441"/>
      <c r="H38" s="439"/>
      <c r="I38" s="441"/>
      <c r="J38" s="439"/>
      <c r="K38" s="441"/>
      <c r="L38" s="439"/>
      <c r="M38" s="442"/>
      <c r="N38" s="995"/>
      <c r="O38" s="995"/>
      <c r="P38" s="995"/>
      <c r="Q38" s="995"/>
      <c r="R38" s="995"/>
      <c r="S38" s="995"/>
      <c r="T38" s="995"/>
      <c r="U38" s="995"/>
      <c r="V38" s="995"/>
      <c r="W38" s="995"/>
      <c r="X38" s="995"/>
      <c r="Y38" s="995"/>
      <c r="Z38" s="995"/>
      <c r="AA38" s="309"/>
      <c r="AB38" s="691">
        <v>4407.95</v>
      </c>
      <c r="AC38" s="686"/>
      <c r="AD38" s="216" t="s">
        <v>339</v>
      </c>
      <c r="AE38" s="311" t="s">
        <v>325</v>
      </c>
      <c r="AF38" s="996"/>
      <c r="AG38" s="998"/>
      <c r="AH38" s="996"/>
      <c r="AI38" s="998"/>
      <c r="AJ38" s="996"/>
      <c r="AK38" s="998"/>
      <c r="AL38" s="996"/>
      <c r="AM38" s="999"/>
    </row>
    <row r="39" spans="1:39" ht="16.5" x14ac:dyDescent="0.15">
      <c r="A39" s="309"/>
      <c r="B39" s="691">
        <v>4407.97</v>
      </c>
      <c r="C39" s="686"/>
      <c r="D39" s="321" t="s">
        <v>340</v>
      </c>
      <c r="E39" s="311" t="s">
        <v>325</v>
      </c>
      <c r="F39" s="449"/>
      <c r="G39" s="450"/>
      <c r="H39" s="449"/>
      <c r="I39" s="450"/>
      <c r="J39" s="449"/>
      <c r="K39" s="450"/>
      <c r="L39" s="449"/>
      <c r="M39" s="451"/>
      <c r="N39" s="995"/>
      <c r="O39" s="995"/>
      <c r="P39" s="995"/>
      <c r="Q39" s="995"/>
      <c r="R39" s="995"/>
      <c r="S39" s="995"/>
      <c r="T39" s="995"/>
      <c r="U39" s="995"/>
      <c r="V39" s="995"/>
      <c r="W39" s="995"/>
      <c r="X39" s="995"/>
      <c r="Y39" s="995"/>
      <c r="Z39" s="995"/>
      <c r="AA39" s="309"/>
      <c r="AB39" s="691">
        <v>4407.97</v>
      </c>
      <c r="AC39" s="686"/>
      <c r="AD39" s="221" t="s">
        <v>320</v>
      </c>
      <c r="AE39" s="311" t="s">
        <v>325</v>
      </c>
      <c r="AF39" s="1000"/>
      <c r="AG39" s="1002"/>
      <c r="AH39" s="1000"/>
      <c r="AI39" s="1002"/>
      <c r="AJ39" s="1000"/>
      <c r="AK39" s="1002"/>
      <c r="AL39" s="1000"/>
      <c r="AM39" s="1003"/>
    </row>
    <row r="40" spans="1:39" ht="17.25" thickBot="1" x14ac:dyDescent="0.2">
      <c r="A40" s="322"/>
      <c r="B40" s="696">
        <v>4407.96</v>
      </c>
      <c r="C40" s="687"/>
      <c r="D40" s="323" t="s">
        <v>341</v>
      </c>
      <c r="E40" s="324" t="s">
        <v>325</v>
      </c>
      <c r="F40" s="457"/>
      <c r="G40" s="458"/>
      <c r="H40" s="457"/>
      <c r="I40" s="458"/>
      <c r="J40" s="457"/>
      <c r="K40" s="458"/>
      <c r="L40" s="457"/>
      <c r="M40" s="459"/>
      <c r="N40" s="995"/>
      <c r="O40" s="995"/>
      <c r="P40" s="995"/>
      <c r="Q40" s="995"/>
      <c r="R40" s="995"/>
      <c r="S40" s="995"/>
      <c r="T40" s="995"/>
      <c r="U40" s="995"/>
      <c r="V40" s="995"/>
      <c r="W40" s="995"/>
      <c r="X40" s="995"/>
      <c r="Y40" s="995"/>
      <c r="Z40" s="995"/>
      <c r="AA40" s="322"/>
      <c r="AB40" s="696">
        <v>4407.96</v>
      </c>
      <c r="AC40" s="687"/>
      <c r="AD40" s="219" t="s">
        <v>315</v>
      </c>
      <c r="AE40" s="324" t="s">
        <v>325</v>
      </c>
      <c r="AF40" s="1008"/>
      <c r="AG40" s="1009"/>
      <c r="AH40" s="1008"/>
      <c r="AI40" s="1009"/>
      <c r="AJ40" s="1008"/>
      <c r="AK40" s="1009"/>
      <c r="AL40" s="1008"/>
      <c r="AM40" s="1010"/>
    </row>
    <row r="41" spans="1:39" ht="18.75" customHeight="1" x14ac:dyDescent="0.25">
      <c r="A41" s="209" t="s">
        <v>342</v>
      </c>
      <c r="B41" s="209"/>
      <c r="C41" s="209"/>
      <c r="D41" s="1011"/>
      <c r="E41" s="1011"/>
      <c r="F41" s="1012"/>
      <c r="G41" s="1012"/>
      <c r="H41" s="1012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964"/>
      <c r="U41" s="964"/>
      <c r="V41" s="964"/>
      <c r="W41" s="964"/>
      <c r="X41" s="964"/>
      <c r="Y41" s="964"/>
      <c r="Z41" s="964"/>
      <c r="AA41" s="964"/>
      <c r="AB41" s="964"/>
      <c r="AC41" s="964"/>
      <c r="AD41" s="964"/>
      <c r="AE41" s="964"/>
      <c r="AF41" s="964"/>
      <c r="AG41" s="964"/>
      <c r="AH41" s="964"/>
      <c r="AI41" s="964"/>
      <c r="AJ41" s="964"/>
      <c r="AK41" s="964"/>
      <c r="AL41" s="964"/>
      <c r="AM41" s="964"/>
    </row>
    <row r="42" spans="1:39" ht="15.75" x14ac:dyDescent="0.25">
      <c r="A42" s="189" t="s">
        <v>343</v>
      </c>
      <c r="B42" s="189"/>
      <c r="C42" s="189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  <c r="AJ42" s="964"/>
      <c r="AK42" s="964"/>
      <c r="AL42" s="964"/>
      <c r="AM42" s="964"/>
    </row>
    <row r="43" spans="1:39" ht="20.25" customHeight="1" x14ac:dyDescent="0.25">
      <c r="A43" s="220" t="s">
        <v>344</v>
      </c>
      <c r="B43" s="189"/>
      <c r="C43" s="189"/>
      <c r="D43" s="964"/>
      <c r="E43" s="964"/>
      <c r="F43" s="964"/>
      <c r="G43" s="964"/>
      <c r="H43" s="964"/>
      <c r="I43" s="964"/>
      <c r="J43" s="964"/>
      <c r="K43" s="964"/>
      <c r="L43" s="964"/>
      <c r="M43" s="964"/>
      <c r="N43" s="964"/>
      <c r="O43" s="964"/>
      <c r="P43" s="964"/>
      <c r="Q43" s="964"/>
      <c r="R43" s="964"/>
      <c r="S43" s="964"/>
      <c r="T43" s="964"/>
      <c r="U43" s="964"/>
      <c r="V43" s="964"/>
      <c r="W43" s="964"/>
      <c r="X43" s="964"/>
      <c r="Y43" s="964"/>
      <c r="Z43" s="964"/>
      <c r="AA43" s="964"/>
      <c r="AB43" s="964"/>
      <c r="AC43" s="964"/>
      <c r="AD43" s="964"/>
      <c r="AE43" s="964"/>
      <c r="AF43" s="964"/>
      <c r="AG43" s="964"/>
      <c r="AH43" s="964"/>
      <c r="AI43" s="964"/>
      <c r="AJ43" s="964"/>
      <c r="AK43" s="964"/>
      <c r="AL43" s="964"/>
      <c r="AM43" s="964"/>
    </row>
    <row r="44" spans="1:39" ht="18" x14ac:dyDescent="0.25">
      <c r="A44" s="220" t="s">
        <v>345</v>
      </c>
      <c r="B44" s="189"/>
      <c r="C44" s="189"/>
      <c r="D44" s="964"/>
      <c r="E44" s="964"/>
      <c r="F44" s="964"/>
      <c r="G44" s="964"/>
      <c r="H44" s="964"/>
      <c r="I44" s="964"/>
      <c r="J44" s="964"/>
      <c r="K44" s="964"/>
      <c r="L44" s="964"/>
      <c r="M44" s="964"/>
      <c r="N44" s="964"/>
      <c r="O44" s="964"/>
      <c r="P44" s="964"/>
      <c r="Q44" s="964"/>
      <c r="R44" s="964"/>
      <c r="S44" s="964"/>
      <c r="T44" s="964"/>
      <c r="U44" s="964"/>
      <c r="V44" s="964"/>
      <c r="W44" s="964"/>
      <c r="X44" s="964"/>
      <c r="Y44" s="964"/>
      <c r="Z44" s="964"/>
      <c r="AA44" s="964"/>
      <c r="AB44" s="964"/>
      <c r="AC44" s="964"/>
      <c r="AD44" s="964"/>
      <c r="AE44" s="964"/>
      <c r="AF44" s="964"/>
      <c r="AG44" s="964"/>
      <c r="AH44" s="964"/>
      <c r="AI44" s="964"/>
      <c r="AJ44" s="964"/>
      <c r="AK44" s="964"/>
      <c r="AL44" s="964"/>
      <c r="AM44" s="964"/>
    </row>
    <row r="45" spans="1:39" ht="15.75" x14ac:dyDescent="0.25">
      <c r="A45" s="189"/>
      <c r="B45" s="189"/>
      <c r="C45" s="189"/>
      <c r="D45" s="964"/>
      <c r="E45" s="964"/>
      <c r="F45" s="964"/>
      <c r="G45" s="964"/>
      <c r="H45" s="964"/>
      <c r="I45" s="964"/>
      <c r="J45" s="964"/>
      <c r="K45" s="964"/>
      <c r="L45" s="964"/>
      <c r="M45" s="964"/>
      <c r="N45" s="964"/>
      <c r="O45" s="964"/>
      <c r="P45" s="964"/>
      <c r="Q45" s="964"/>
      <c r="R45" s="964"/>
      <c r="S45" s="964"/>
      <c r="T45" s="964"/>
      <c r="U45" s="964"/>
      <c r="V45" s="964"/>
      <c r="W45" s="964"/>
      <c r="X45" s="964"/>
      <c r="Y45" s="964"/>
      <c r="Z45" s="964"/>
      <c r="AA45" s="964"/>
      <c r="AB45" s="964"/>
      <c r="AC45" s="964"/>
      <c r="AD45" s="964"/>
      <c r="AE45" s="964"/>
      <c r="AF45" s="964"/>
      <c r="AG45" s="964"/>
      <c r="AH45" s="964"/>
      <c r="AI45" s="964"/>
      <c r="AJ45" s="964"/>
      <c r="AK45" s="964"/>
      <c r="AL45" s="964"/>
      <c r="AM45" s="964"/>
    </row>
  </sheetData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0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5"/>
  <sheetViews>
    <sheetView zoomScale="80" zoomScaleNormal="80" workbookViewId="0"/>
  </sheetViews>
  <sheetFormatPr defaultRowHeight="15.75" x14ac:dyDescent="0.25"/>
  <cols>
    <col min="1" max="1" width="12.125" style="702" customWidth="1"/>
    <col min="2" max="2" width="10.5" style="702" customWidth="1"/>
    <col min="3" max="3" width="43.625" style="702" customWidth="1"/>
    <col min="4" max="4" width="10.25" style="702" customWidth="1"/>
    <col min="5" max="5" width="15.375" style="702" customWidth="1"/>
    <col min="6" max="6" width="19.5" style="702" customWidth="1"/>
    <col min="7" max="7" width="18.875" style="702" customWidth="1"/>
    <col min="8" max="8" width="26.625" style="702" customWidth="1"/>
    <col min="9" max="9" width="129.875" style="702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698"/>
      <c r="B1" s="699"/>
      <c r="C1" s="699" t="s">
        <v>0</v>
      </c>
      <c r="D1" s="700"/>
      <c r="E1" s="700"/>
      <c r="F1" s="700"/>
      <c r="G1" s="700"/>
      <c r="H1" s="701"/>
    </row>
    <row r="2" spans="1:9" x14ac:dyDescent="0.25">
      <c r="A2" s="703"/>
      <c r="B2" s="704"/>
      <c r="C2" s="704" t="s">
        <v>0</v>
      </c>
      <c r="D2" s="1152" t="s">
        <v>346</v>
      </c>
      <c r="E2" s="1152"/>
      <c r="F2" s="1152"/>
      <c r="G2" s="1153"/>
      <c r="H2" s="701"/>
    </row>
    <row r="3" spans="1:9" x14ac:dyDescent="0.25">
      <c r="A3" s="703"/>
      <c r="B3" s="704"/>
      <c r="C3" s="704"/>
      <c r="D3" s="1153"/>
      <c r="E3" s="1153"/>
      <c r="F3" s="1153"/>
      <c r="G3" s="1153"/>
      <c r="H3" s="701"/>
    </row>
    <row r="4" spans="1:9" ht="18" x14ac:dyDescent="0.25">
      <c r="A4" s="703"/>
      <c r="B4" s="705"/>
      <c r="C4" s="705" t="s">
        <v>0</v>
      </c>
      <c r="D4" s="1154" t="s">
        <v>347</v>
      </c>
      <c r="E4" s="1154"/>
      <c r="F4" s="1154"/>
      <c r="G4" s="1155"/>
      <c r="H4" s="701"/>
    </row>
    <row r="5" spans="1:9" ht="18" x14ac:dyDescent="0.25">
      <c r="A5" s="703"/>
      <c r="B5" s="704"/>
      <c r="C5" s="704"/>
      <c r="D5" s="1154" t="s">
        <v>348</v>
      </c>
      <c r="E5" s="1154"/>
      <c r="F5" s="1154"/>
      <c r="G5" s="1155"/>
      <c r="H5" s="701"/>
    </row>
    <row r="6" spans="1:9" x14ac:dyDescent="0.25">
      <c r="A6" s="706" t="s">
        <v>349</v>
      </c>
      <c r="B6" s="707"/>
      <c r="C6" s="707"/>
      <c r="D6" s="707"/>
      <c r="E6" s="707"/>
      <c r="F6" s="707"/>
      <c r="G6" s="708"/>
      <c r="H6" s="709"/>
    </row>
    <row r="7" spans="1:9" x14ac:dyDescent="0.25">
      <c r="A7" s="710" t="s">
        <v>0</v>
      </c>
      <c r="B7" s="711"/>
      <c r="C7" s="712"/>
      <c r="D7" s="1156"/>
      <c r="E7" s="1157"/>
      <c r="F7" s="1157"/>
      <c r="G7" s="1157"/>
      <c r="H7" s="701"/>
    </row>
    <row r="8" spans="1:9" ht="16.5" thickBot="1" x14ac:dyDescent="0.3">
      <c r="A8" s="713"/>
      <c r="B8" s="714"/>
      <c r="D8" s="1158"/>
      <c r="E8" s="1159"/>
      <c r="F8" s="1159"/>
      <c r="G8" s="1159"/>
      <c r="H8" s="701"/>
    </row>
    <row r="9" spans="1:9" ht="24" customHeight="1" x14ac:dyDescent="0.25">
      <c r="A9" s="715"/>
      <c r="B9" s="716"/>
      <c r="C9" s="717"/>
      <c r="D9" s="1160" t="s">
        <v>350</v>
      </c>
      <c r="E9" s="1161"/>
      <c r="F9" s="1162"/>
      <c r="G9" s="1163" t="s">
        <v>351</v>
      </c>
      <c r="H9" s="1164"/>
    </row>
    <row r="10" spans="1:9" ht="25.5" x14ac:dyDescent="0.25">
      <c r="A10" s="718" t="s">
        <v>18</v>
      </c>
      <c r="B10" s="719" t="s">
        <v>352</v>
      </c>
      <c r="C10" s="720" t="s">
        <v>353</v>
      </c>
      <c r="D10" s="721" t="s">
        <v>354</v>
      </c>
      <c r="E10" s="722" t="s">
        <v>355</v>
      </c>
      <c r="F10" s="723" t="s">
        <v>356</v>
      </c>
      <c r="G10" s="721" t="s">
        <v>354</v>
      </c>
      <c r="H10" s="724" t="s">
        <v>356</v>
      </c>
    </row>
    <row r="11" spans="1:9" ht="15.6" customHeight="1" x14ac:dyDescent="0.25">
      <c r="A11" s="718" t="s">
        <v>23</v>
      </c>
      <c r="B11" s="725" t="s">
        <v>357</v>
      </c>
      <c r="C11" s="720"/>
      <c r="D11" s="1166" t="s">
        <v>358</v>
      </c>
      <c r="E11" s="1168" t="s">
        <v>359</v>
      </c>
      <c r="F11" s="726" t="s">
        <v>360</v>
      </c>
      <c r="G11" s="1166" t="s">
        <v>358</v>
      </c>
      <c r="H11" s="726" t="s">
        <v>360</v>
      </c>
    </row>
    <row r="12" spans="1:9" ht="16.5" thickBot="1" x14ac:dyDescent="0.3">
      <c r="A12" s="718" t="s">
        <v>0</v>
      </c>
      <c r="B12" s="727"/>
      <c r="C12" s="728"/>
      <c r="D12" s="1167"/>
      <c r="E12" s="1169"/>
      <c r="F12" s="729" t="s">
        <v>361</v>
      </c>
      <c r="G12" s="1167"/>
      <c r="H12" s="729" t="s">
        <v>361</v>
      </c>
      <c r="I12" s="730" t="s">
        <v>362</v>
      </c>
    </row>
    <row r="13" spans="1:9" ht="18" x14ac:dyDescent="0.25">
      <c r="A13" s="731">
        <v>1</v>
      </c>
      <c r="B13" s="732" t="s">
        <v>363</v>
      </c>
      <c r="C13" s="733" t="s">
        <v>31</v>
      </c>
      <c r="D13" s="734"/>
      <c r="E13" s="735"/>
      <c r="F13" s="736"/>
      <c r="G13" s="737"/>
      <c r="H13" s="736"/>
      <c r="I13" s="738"/>
    </row>
    <row r="14" spans="1:9" ht="26.45" customHeight="1" x14ac:dyDescent="0.25">
      <c r="A14" s="739">
        <v>1.1000000000000001</v>
      </c>
      <c r="B14" s="740" t="s">
        <v>363</v>
      </c>
      <c r="C14" s="741" t="s">
        <v>35</v>
      </c>
      <c r="D14" s="742">
        <v>1.38</v>
      </c>
      <c r="E14" s="743"/>
      <c r="F14" s="744"/>
      <c r="G14" s="745"/>
      <c r="H14" s="746"/>
      <c r="I14" s="747"/>
    </row>
    <row r="15" spans="1:9" ht="20.100000000000001" customHeight="1" x14ac:dyDescent="0.25">
      <c r="A15" s="739" t="s">
        <v>37</v>
      </c>
      <c r="B15" s="740" t="s">
        <v>363</v>
      </c>
      <c r="C15" s="748" t="s">
        <v>38</v>
      </c>
      <c r="D15" s="749">
        <v>1.6</v>
      </c>
      <c r="E15" s="743"/>
      <c r="F15" s="744"/>
      <c r="G15" s="745" t="s">
        <v>364</v>
      </c>
      <c r="H15" s="750"/>
      <c r="I15" s="747" t="s">
        <v>365</v>
      </c>
    </row>
    <row r="16" spans="1:9" ht="49.5" x14ac:dyDescent="0.25">
      <c r="A16" s="739"/>
      <c r="B16" s="751"/>
      <c r="C16" s="752"/>
      <c r="D16" s="753"/>
      <c r="E16" s="743"/>
      <c r="F16" s="744"/>
      <c r="G16" s="754" t="s">
        <v>366</v>
      </c>
      <c r="H16" s="750"/>
      <c r="I16" s="747" t="s">
        <v>367</v>
      </c>
    </row>
    <row r="17" spans="1:9" ht="33" x14ac:dyDescent="0.25">
      <c r="A17" s="739" t="s">
        <v>40</v>
      </c>
      <c r="B17" s="740" t="s">
        <v>363</v>
      </c>
      <c r="C17" s="748" t="s">
        <v>41</v>
      </c>
      <c r="D17" s="749">
        <v>1.33</v>
      </c>
      <c r="E17" s="743"/>
      <c r="F17" s="744"/>
      <c r="G17" s="754" t="s">
        <v>368</v>
      </c>
      <c r="H17" s="750"/>
      <c r="I17" s="747" t="s">
        <v>369</v>
      </c>
    </row>
    <row r="18" spans="1:9" ht="49.5" x14ac:dyDescent="0.25">
      <c r="A18" s="739"/>
      <c r="B18" s="740"/>
      <c r="C18" s="752"/>
      <c r="D18" s="753"/>
      <c r="E18" s="743"/>
      <c r="F18" s="744"/>
      <c r="G18" s="754" t="s">
        <v>370</v>
      </c>
      <c r="H18" s="750"/>
      <c r="I18" s="747"/>
    </row>
    <row r="19" spans="1:9" ht="18" x14ac:dyDescent="0.25">
      <c r="A19" s="739">
        <v>1.2</v>
      </c>
      <c r="B19" s="740" t="s">
        <v>363</v>
      </c>
      <c r="C19" s="755" t="s">
        <v>43</v>
      </c>
      <c r="D19" s="756"/>
      <c r="E19" s="743"/>
      <c r="F19" s="744"/>
      <c r="G19" s="754"/>
      <c r="H19" s="744"/>
      <c r="I19" s="747"/>
    </row>
    <row r="20" spans="1:9" ht="18" x14ac:dyDescent="0.25">
      <c r="A20" s="739" t="s">
        <v>45</v>
      </c>
      <c r="B20" s="740" t="s">
        <v>363</v>
      </c>
      <c r="C20" s="748" t="s">
        <v>38</v>
      </c>
      <c r="D20" s="742"/>
      <c r="E20" s="743"/>
      <c r="F20" s="744"/>
      <c r="G20" s="757">
        <v>1.1000000000000001</v>
      </c>
      <c r="H20" s="744"/>
      <c r="I20" s="747" t="s">
        <v>371</v>
      </c>
    </row>
    <row r="21" spans="1:9" ht="16.5" x14ac:dyDescent="0.25">
      <c r="A21" s="739" t="s">
        <v>372</v>
      </c>
      <c r="B21" s="740"/>
      <c r="C21" s="758" t="s">
        <v>373</v>
      </c>
      <c r="D21" s="756"/>
      <c r="E21" s="743"/>
      <c r="F21" s="744"/>
      <c r="G21" s="759">
        <v>1.21</v>
      </c>
      <c r="H21" s="744"/>
      <c r="I21" s="747" t="s">
        <v>374</v>
      </c>
    </row>
    <row r="22" spans="1:9" ht="16.5" x14ac:dyDescent="0.25">
      <c r="A22" s="739" t="s">
        <v>375</v>
      </c>
      <c r="B22" s="740"/>
      <c r="C22" s="758" t="s">
        <v>376</v>
      </c>
      <c r="D22" s="756"/>
      <c r="E22" s="743"/>
      <c r="F22" s="744"/>
      <c r="G22" s="759">
        <v>1.075</v>
      </c>
      <c r="H22" s="744"/>
      <c r="I22" s="747" t="s">
        <v>377</v>
      </c>
    </row>
    <row r="23" spans="1:9" ht="18" x14ac:dyDescent="0.25">
      <c r="A23" s="739" t="s">
        <v>47</v>
      </c>
      <c r="B23" s="740" t="s">
        <v>363</v>
      </c>
      <c r="C23" s="748" t="s">
        <v>41</v>
      </c>
      <c r="D23" s="756"/>
      <c r="E23" s="743"/>
      <c r="F23" s="744"/>
      <c r="G23" s="759">
        <v>0.91</v>
      </c>
      <c r="H23" s="746"/>
      <c r="I23" s="747" t="s">
        <v>371</v>
      </c>
    </row>
    <row r="24" spans="1:9" ht="66" x14ac:dyDescent="0.25">
      <c r="A24" s="739" t="s">
        <v>49</v>
      </c>
      <c r="B24" s="740" t="s">
        <v>363</v>
      </c>
      <c r="C24" s="1013" t="s">
        <v>50</v>
      </c>
      <c r="D24" s="742">
        <f>1/0.73</f>
        <v>1.3698630136986301</v>
      </c>
      <c r="E24" s="743"/>
      <c r="F24" s="744"/>
      <c r="G24" s="745" t="s">
        <v>378</v>
      </c>
      <c r="H24" s="744"/>
      <c r="I24" s="760" t="s">
        <v>379</v>
      </c>
    </row>
    <row r="25" spans="1:9" ht="18" x14ac:dyDescent="0.25">
      <c r="A25" s="761" t="s">
        <v>52</v>
      </c>
      <c r="B25" s="740" t="s">
        <v>363</v>
      </c>
      <c r="C25" s="748" t="s">
        <v>53</v>
      </c>
      <c r="D25" s="742"/>
      <c r="E25" s="743"/>
      <c r="F25" s="744"/>
      <c r="G25" s="745">
        <v>1.05</v>
      </c>
      <c r="H25" s="746"/>
      <c r="I25" s="747" t="s">
        <v>380</v>
      </c>
    </row>
    <row r="26" spans="1:9" ht="18" x14ac:dyDescent="0.25">
      <c r="A26" s="761" t="s">
        <v>55</v>
      </c>
      <c r="B26" s="740" t="s">
        <v>363</v>
      </c>
      <c r="C26" s="758" t="s">
        <v>38</v>
      </c>
      <c r="D26" s="742">
        <f>1.43</f>
        <v>1.43</v>
      </c>
      <c r="E26" s="743"/>
      <c r="F26" s="744"/>
      <c r="G26" s="745">
        <v>1.07</v>
      </c>
      <c r="H26" s="746"/>
      <c r="I26" s="747" t="s">
        <v>381</v>
      </c>
    </row>
    <row r="27" spans="1:9" ht="18" x14ac:dyDescent="0.25">
      <c r="A27" s="761" t="s">
        <v>57</v>
      </c>
      <c r="B27" s="740" t="s">
        <v>363</v>
      </c>
      <c r="C27" s="758" t="s">
        <v>41</v>
      </c>
      <c r="D27" s="742">
        <v>1.25</v>
      </c>
      <c r="E27" s="743"/>
      <c r="F27" s="744"/>
      <c r="G27" s="745">
        <v>0.91</v>
      </c>
      <c r="H27" s="746"/>
      <c r="I27" s="747" t="s">
        <v>382</v>
      </c>
    </row>
    <row r="28" spans="1:9" ht="16.5" x14ac:dyDescent="0.25">
      <c r="A28" s="761" t="s">
        <v>383</v>
      </c>
      <c r="B28" s="740"/>
      <c r="C28" s="762" t="s">
        <v>384</v>
      </c>
      <c r="D28" s="742"/>
      <c r="E28" s="743"/>
      <c r="F28" s="744"/>
      <c r="G28" s="745">
        <v>0.92</v>
      </c>
      <c r="H28" s="746"/>
      <c r="I28" s="747" t="s">
        <v>385</v>
      </c>
    </row>
    <row r="29" spans="1:9" ht="16.5" x14ac:dyDescent="0.25">
      <c r="A29" s="761" t="s">
        <v>386</v>
      </c>
      <c r="B29" s="740"/>
      <c r="C29" s="762" t="s">
        <v>387</v>
      </c>
      <c r="D29" s="742"/>
      <c r="E29" s="743"/>
      <c r="F29" s="744"/>
      <c r="G29" s="745">
        <v>0.88</v>
      </c>
      <c r="H29" s="746"/>
      <c r="I29" s="747" t="s">
        <v>385</v>
      </c>
    </row>
    <row r="30" spans="1:9" ht="16.5" x14ac:dyDescent="0.25">
      <c r="A30" s="761" t="s">
        <v>388</v>
      </c>
      <c r="B30" s="740"/>
      <c r="C30" s="762" t="s">
        <v>389</v>
      </c>
      <c r="D30" s="742"/>
      <c r="E30" s="743"/>
      <c r="F30" s="744"/>
      <c r="G30" s="745">
        <v>0.77</v>
      </c>
      <c r="H30" s="746"/>
      <c r="I30" s="747" t="s">
        <v>390</v>
      </c>
    </row>
    <row r="31" spans="1:9" ht="16.5" x14ac:dyDescent="0.25">
      <c r="A31" s="761" t="s">
        <v>391</v>
      </c>
      <c r="B31" s="740"/>
      <c r="C31" s="762" t="s">
        <v>392</v>
      </c>
      <c r="D31" s="742"/>
      <c r="E31" s="743"/>
      <c r="F31" s="744"/>
      <c r="G31" s="745">
        <v>0.88</v>
      </c>
      <c r="H31" s="746"/>
      <c r="I31" s="747" t="s">
        <v>385</v>
      </c>
    </row>
    <row r="32" spans="1:9" ht="16.5" x14ac:dyDescent="0.25">
      <c r="A32" s="761" t="s">
        <v>393</v>
      </c>
      <c r="B32" s="740"/>
      <c r="C32" s="762" t="s">
        <v>394</v>
      </c>
      <c r="D32" s="742"/>
      <c r="E32" s="743"/>
      <c r="F32" s="744"/>
      <c r="G32" s="745">
        <v>1.06</v>
      </c>
      <c r="H32" s="746"/>
      <c r="I32" s="747" t="s">
        <v>385</v>
      </c>
    </row>
    <row r="33" spans="1:9" ht="18" x14ac:dyDescent="0.25">
      <c r="A33" s="761" t="s">
        <v>60</v>
      </c>
      <c r="B33" s="740" t="s">
        <v>363</v>
      </c>
      <c r="C33" s="748" t="s">
        <v>395</v>
      </c>
      <c r="D33" s="742">
        <v>1.48</v>
      </c>
      <c r="E33" s="743"/>
      <c r="F33" s="744"/>
      <c r="G33" s="745">
        <v>1.08</v>
      </c>
      <c r="H33" s="746"/>
      <c r="I33" s="747" t="s">
        <v>396</v>
      </c>
    </row>
    <row r="34" spans="1:9" ht="18" x14ac:dyDescent="0.25">
      <c r="A34" s="761" t="s">
        <v>64</v>
      </c>
      <c r="B34" s="740" t="s">
        <v>363</v>
      </c>
      <c r="C34" s="758" t="s">
        <v>38</v>
      </c>
      <c r="D34" s="742">
        <v>1.54</v>
      </c>
      <c r="E34" s="743"/>
      <c r="F34" s="763"/>
      <c r="G34" s="745">
        <v>1.1200000000000001</v>
      </c>
      <c r="H34" s="750"/>
      <c r="I34" s="747" t="s">
        <v>397</v>
      </c>
    </row>
    <row r="35" spans="1:9" ht="18" x14ac:dyDescent="0.25">
      <c r="A35" s="761" t="s">
        <v>66</v>
      </c>
      <c r="B35" s="740" t="s">
        <v>363</v>
      </c>
      <c r="C35" s="758" t="s">
        <v>41</v>
      </c>
      <c r="D35" s="742">
        <v>1.33</v>
      </c>
      <c r="E35" s="743"/>
      <c r="F35" s="763"/>
      <c r="G35" s="745">
        <v>0.91</v>
      </c>
      <c r="H35" s="750"/>
      <c r="I35" s="747" t="s">
        <v>398</v>
      </c>
    </row>
    <row r="36" spans="1:9" ht="18" x14ac:dyDescent="0.15">
      <c r="A36" s="761" t="s">
        <v>67</v>
      </c>
      <c r="B36" s="740" t="s">
        <v>363</v>
      </c>
      <c r="C36" s="748" t="s">
        <v>68</v>
      </c>
      <c r="D36" s="742">
        <v>1.33</v>
      </c>
      <c r="E36" s="743"/>
      <c r="F36" s="763"/>
      <c r="G36" s="745">
        <v>1.07</v>
      </c>
      <c r="H36" s="763"/>
      <c r="I36" s="764"/>
    </row>
    <row r="37" spans="1:9" ht="18" x14ac:dyDescent="0.25">
      <c r="A37" s="761" t="s">
        <v>69</v>
      </c>
      <c r="B37" s="740" t="s">
        <v>363</v>
      </c>
      <c r="C37" s="758" t="s">
        <v>38</v>
      </c>
      <c r="D37" s="742">
        <v>1.43</v>
      </c>
      <c r="E37" s="743"/>
      <c r="F37" s="763"/>
      <c r="G37" s="745">
        <v>1.1200000000000001</v>
      </c>
      <c r="H37" s="763"/>
      <c r="I37" s="747" t="s">
        <v>399</v>
      </c>
    </row>
    <row r="38" spans="1:9" ht="18.75" thickBot="1" x14ac:dyDescent="0.3">
      <c r="A38" s="765" t="s">
        <v>71</v>
      </c>
      <c r="B38" s="766" t="s">
        <v>363</v>
      </c>
      <c r="C38" s="767" t="s">
        <v>41</v>
      </c>
      <c r="D38" s="768">
        <v>1.25</v>
      </c>
      <c r="E38" s="769"/>
      <c r="F38" s="770"/>
      <c r="G38" s="771">
        <v>0.91</v>
      </c>
      <c r="H38" s="770"/>
      <c r="I38" s="747" t="s">
        <v>400</v>
      </c>
    </row>
    <row r="39" spans="1:9" ht="17.25" thickBot="1" x14ac:dyDescent="0.2">
      <c r="A39" s="772">
        <v>2</v>
      </c>
      <c r="B39" s="773" t="s">
        <v>401</v>
      </c>
      <c r="C39" s="774" t="s">
        <v>75</v>
      </c>
      <c r="D39" s="775">
        <v>6</v>
      </c>
      <c r="E39" s="735"/>
      <c r="F39" s="776"/>
      <c r="G39" s="777">
        <v>5.35</v>
      </c>
      <c r="H39" s="778"/>
      <c r="I39" s="764" t="s">
        <v>402</v>
      </c>
    </row>
    <row r="40" spans="1:9" ht="16.5" x14ac:dyDescent="0.15">
      <c r="A40" s="731" t="s">
        <v>403</v>
      </c>
      <c r="B40" s="779" t="s">
        <v>78</v>
      </c>
      <c r="C40" s="780" t="s">
        <v>77</v>
      </c>
      <c r="D40" s="781"/>
      <c r="E40" s="743"/>
      <c r="F40" s="782"/>
      <c r="G40" s="783"/>
      <c r="H40" s="784"/>
      <c r="I40" s="764"/>
    </row>
    <row r="41" spans="1:9" ht="16.5" x14ac:dyDescent="0.25">
      <c r="A41" s="739" t="s">
        <v>79</v>
      </c>
      <c r="B41" s="559" t="s">
        <v>78</v>
      </c>
      <c r="C41" s="785" t="s">
        <v>80</v>
      </c>
      <c r="D41" s="786">
        <v>1.6</v>
      </c>
      <c r="E41" s="743"/>
      <c r="F41" s="787"/>
      <c r="G41" s="788" t="s">
        <v>404</v>
      </c>
      <c r="H41" s="789">
        <f>2.41/2</f>
        <v>1.2050000000000001</v>
      </c>
      <c r="I41" s="747" t="s">
        <v>405</v>
      </c>
    </row>
    <row r="42" spans="1:9" ht="16.5" x14ac:dyDescent="0.25">
      <c r="A42" s="739"/>
      <c r="B42" s="790"/>
      <c r="C42" s="791"/>
      <c r="D42" s="792"/>
      <c r="E42" s="743"/>
      <c r="F42" s="782"/>
      <c r="G42" s="788" t="s">
        <v>406</v>
      </c>
      <c r="H42" s="793">
        <f>2.01/1.79</f>
        <v>1.1229050279329607</v>
      </c>
      <c r="I42" s="747" t="s">
        <v>407</v>
      </c>
    </row>
    <row r="43" spans="1:9" ht="16.5" x14ac:dyDescent="0.25">
      <c r="A43" s="739"/>
      <c r="B43" s="794"/>
      <c r="C43" s="795"/>
      <c r="D43" s="796"/>
      <c r="E43" s="743"/>
      <c r="F43" s="797"/>
      <c r="G43" s="788" t="s">
        <v>408</v>
      </c>
      <c r="H43" s="798"/>
      <c r="I43" s="747"/>
    </row>
    <row r="44" spans="1:9" ht="33" x14ac:dyDescent="0.25">
      <c r="A44" s="761" t="s">
        <v>81</v>
      </c>
      <c r="B44" s="559" t="s">
        <v>78</v>
      </c>
      <c r="C44" s="785" t="s">
        <v>409</v>
      </c>
      <c r="D44" s="792">
        <v>1.5</v>
      </c>
      <c r="E44" s="743"/>
      <c r="F44" s="782"/>
      <c r="G44" s="745" t="s">
        <v>410</v>
      </c>
      <c r="H44" s="789"/>
      <c r="I44" s="747" t="s">
        <v>411</v>
      </c>
    </row>
    <row r="45" spans="1:9" ht="50.25" thickBot="1" x14ac:dyDescent="0.3">
      <c r="A45" s="765"/>
      <c r="B45" s="799"/>
      <c r="C45" s="800"/>
      <c r="D45" s="796"/>
      <c r="E45" s="801"/>
      <c r="F45" s="797"/>
      <c r="G45" s="754" t="s">
        <v>412</v>
      </c>
      <c r="H45" s="802">
        <f>1000/(420*1.15)</f>
        <v>2.0703933747412009</v>
      </c>
      <c r="I45" s="747" t="s">
        <v>413</v>
      </c>
    </row>
    <row r="46" spans="1:9" ht="17.25" thickBot="1" x14ac:dyDescent="0.3">
      <c r="A46" s="761" t="s">
        <v>202</v>
      </c>
      <c r="B46" s="803" t="s">
        <v>401</v>
      </c>
      <c r="C46" s="804" t="s">
        <v>83</v>
      </c>
      <c r="D46" s="796"/>
      <c r="E46" s="801"/>
      <c r="F46" s="797"/>
      <c r="G46" s="754"/>
      <c r="H46" s="802"/>
      <c r="I46" s="747" t="s">
        <v>414</v>
      </c>
    </row>
    <row r="47" spans="1:9" ht="16.5" x14ac:dyDescent="0.25">
      <c r="A47" s="805" t="s">
        <v>84</v>
      </c>
      <c r="B47" s="806" t="s">
        <v>401</v>
      </c>
      <c r="C47" s="780" t="s">
        <v>85</v>
      </c>
      <c r="D47" s="807"/>
      <c r="E47" s="808"/>
      <c r="F47" s="809"/>
      <c r="G47" s="745"/>
      <c r="H47" s="810"/>
      <c r="I47" s="747"/>
    </row>
    <row r="48" spans="1:9" ht="16.5" x14ac:dyDescent="0.25">
      <c r="A48" s="761" t="s">
        <v>86</v>
      </c>
      <c r="B48" s="811" t="s">
        <v>401</v>
      </c>
      <c r="C48" s="812" t="s">
        <v>87</v>
      </c>
      <c r="D48" s="807"/>
      <c r="E48" s="808"/>
      <c r="F48" s="809"/>
      <c r="G48" s="745">
        <v>1.51</v>
      </c>
      <c r="H48" s="810">
        <v>1.44</v>
      </c>
      <c r="I48" s="747" t="s">
        <v>415</v>
      </c>
    </row>
    <row r="49" spans="1:9" ht="17.25" thickBot="1" x14ac:dyDescent="0.3">
      <c r="A49" s="765" t="s">
        <v>88</v>
      </c>
      <c r="B49" s="799" t="s">
        <v>401</v>
      </c>
      <c r="C49" s="813" t="s">
        <v>89</v>
      </c>
      <c r="D49" s="814"/>
      <c r="E49" s="769"/>
      <c r="F49" s="815"/>
      <c r="G49" s="783">
        <v>1.31</v>
      </c>
      <c r="H49" s="816">
        <v>2.29</v>
      </c>
      <c r="I49" s="747" t="s">
        <v>416</v>
      </c>
    </row>
    <row r="50" spans="1:9" ht="16.5" x14ac:dyDescent="0.15">
      <c r="A50" s="731" t="s">
        <v>90</v>
      </c>
      <c r="B50" s="779" t="s">
        <v>78</v>
      </c>
      <c r="C50" s="780" t="s">
        <v>417</v>
      </c>
      <c r="D50" s="817"/>
      <c r="E50" s="735"/>
      <c r="F50" s="776" t="s">
        <v>418</v>
      </c>
      <c r="G50" s="818"/>
      <c r="H50" s="778"/>
      <c r="I50" s="764"/>
    </row>
    <row r="51" spans="1:9" ht="33" x14ac:dyDescent="0.25">
      <c r="A51" s="739" t="s">
        <v>92</v>
      </c>
      <c r="B51" s="559" t="s">
        <v>78</v>
      </c>
      <c r="C51" s="812" t="s">
        <v>38</v>
      </c>
      <c r="D51" s="819">
        <v>1.82</v>
      </c>
      <c r="E51" s="743"/>
      <c r="F51" s="820"/>
      <c r="G51" s="754" t="s">
        <v>419</v>
      </c>
      <c r="H51" s="789" t="s">
        <v>420</v>
      </c>
      <c r="I51" s="747" t="s">
        <v>421</v>
      </c>
    </row>
    <row r="52" spans="1:9" ht="33" x14ac:dyDescent="0.25">
      <c r="A52" s="739"/>
      <c r="B52" s="790"/>
      <c r="C52" s="812"/>
      <c r="D52" s="821"/>
      <c r="E52" s="743"/>
      <c r="F52" s="782"/>
      <c r="G52" s="754" t="s">
        <v>422</v>
      </c>
      <c r="H52" s="789" t="s">
        <v>423</v>
      </c>
      <c r="I52" s="747" t="s">
        <v>424</v>
      </c>
    </row>
    <row r="53" spans="1:9" ht="16.5" x14ac:dyDescent="0.25">
      <c r="A53" s="739"/>
      <c r="B53" s="790"/>
      <c r="C53" s="822"/>
      <c r="D53" s="823"/>
      <c r="E53" s="743"/>
      <c r="F53" s="797"/>
      <c r="G53" s="754"/>
      <c r="H53" s="789" t="s">
        <v>425</v>
      </c>
      <c r="I53" s="747"/>
    </row>
    <row r="54" spans="1:9" ht="16.5" x14ac:dyDescent="0.25">
      <c r="A54" s="739" t="s">
        <v>426</v>
      </c>
      <c r="B54" s="790"/>
      <c r="C54" s="824" t="s">
        <v>373</v>
      </c>
      <c r="D54" s="821"/>
      <c r="E54" s="743"/>
      <c r="F54" s="782"/>
      <c r="G54" s="754">
        <v>2.16</v>
      </c>
      <c r="H54" s="789"/>
      <c r="I54" s="747" t="s">
        <v>427</v>
      </c>
    </row>
    <row r="55" spans="1:9" ht="16.5" x14ac:dyDescent="0.25">
      <c r="A55" s="739" t="s">
        <v>428</v>
      </c>
      <c r="B55" s="794"/>
      <c r="C55" s="825" t="s">
        <v>376</v>
      </c>
      <c r="D55" s="821"/>
      <c r="E55" s="743"/>
      <c r="F55" s="782"/>
      <c r="G55" s="754">
        <v>1.72</v>
      </c>
      <c r="H55" s="789"/>
      <c r="I55" s="747" t="s">
        <v>427</v>
      </c>
    </row>
    <row r="56" spans="1:9" ht="33" x14ac:dyDescent="0.25">
      <c r="A56" s="739" t="s">
        <v>93</v>
      </c>
      <c r="B56" s="559" t="s">
        <v>78</v>
      </c>
      <c r="C56" s="812" t="s">
        <v>41</v>
      </c>
      <c r="D56" s="819">
        <v>1.43</v>
      </c>
      <c r="E56" s="743"/>
      <c r="F56" s="820"/>
      <c r="G56" s="754" t="s">
        <v>429</v>
      </c>
      <c r="H56" s="789" t="s">
        <v>430</v>
      </c>
      <c r="I56" s="747" t="s">
        <v>431</v>
      </c>
    </row>
    <row r="57" spans="1:9" ht="49.5" x14ac:dyDescent="0.25">
      <c r="A57" s="739"/>
      <c r="B57" s="790"/>
      <c r="C57" s="812"/>
      <c r="D57" s="821"/>
      <c r="E57" s="743"/>
      <c r="F57" s="782"/>
      <c r="G57" s="783" t="s">
        <v>432</v>
      </c>
      <c r="H57" s="798" t="s">
        <v>433</v>
      </c>
      <c r="I57" s="747" t="s">
        <v>434</v>
      </c>
    </row>
    <row r="58" spans="1:9" ht="16.5" x14ac:dyDescent="0.25">
      <c r="A58" s="739"/>
      <c r="B58" s="790"/>
      <c r="C58" s="812"/>
      <c r="D58" s="821"/>
      <c r="E58" s="743"/>
      <c r="F58" s="782"/>
      <c r="G58" s="826"/>
      <c r="H58" s="798" t="s">
        <v>435</v>
      </c>
      <c r="I58" s="747"/>
    </row>
    <row r="59" spans="1:9" ht="16.5" x14ac:dyDescent="0.25">
      <c r="A59" s="739" t="s">
        <v>436</v>
      </c>
      <c r="B59" s="790"/>
      <c r="C59" s="824" t="s">
        <v>437</v>
      </c>
      <c r="D59" s="781"/>
      <c r="E59" s="743"/>
      <c r="F59" s="782"/>
      <c r="G59" s="826">
        <v>1.47</v>
      </c>
      <c r="H59" s="798"/>
      <c r="I59" s="747" t="s">
        <v>438</v>
      </c>
    </row>
    <row r="60" spans="1:9" ht="16.5" x14ac:dyDescent="0.25">
      <c r="A60" s="739" t="s">
        <v>439</v>
      </c>
      <c r="B60" s="790"/>
      <c r="C60" s="824" t="s">
        <v>384</v>
      </c>
      <c r="D60" s="781"/>
      <c r="E60" s="743"/>
      <c r="F60" s="782"/>
      <c r="G60" s="826">
        <v>1.42</v>
      </c>
      <c r="H60" s="798"/>
      <c r="I60" s="747" t="s">
        <v>440</v>
      </c>
    </row>
    <row r="61" spans="1:9" ht="16.5" x14ac:dyDescent="0.25">
      <c r="A61" s="739" t="s">
        <v>441</v>
      </c>
      <c r="B61" s="790"/>
      <c r="C61" s="824" t="s">
        <v>387</v>
      </c>
      <c r="D61" s="781"/>
      <c r="E61" s="743"/>
      <c r="F61" s="782"/>
      <c r="G61" s="826">
        <v>1.47</v>
      </c>
      <c r="H61" s="798"/>
      <c r="I61" s="747" t="s">
        <v>440</v>
      </c>
    </row>
    <row r="62" spans="1:9" ht="16.5" x14ac:dyDescent="0.25">
      <c r="A62" s="739" t="s">
        <v>442</v>
      </c>
      <c r="B62" s="790"/>
      <c r="C62" s="824" t="s">
        <v>443</v>
      </c>
      <c r="D62" s="781"/>
      <c r="E62" s="743"/>
      <c r="F62" s="782"/>
      <c r="G62" s="826">
        <v>1.62</v>
      </c>
      <c r="H62" s="798"/>
      <c r="I62" s="747" t="s">
        <v>444</v>
      </c>
    </row>
    <row r="63" spans="1:9" ht="16.5" x14ac:dyDescent="0.25">
      <c r="A63" s="739" t="s">
        <v>445</v>
      </c>
      <c r="B63" s="790"/>
      <c r="C63" s="824" t="s">
        <v>446</v>
      </c>
      <c r="D63" s="781"/>
      <c r="E63" s="743"/>
      <c r="F63" s="782"/>
      <c r="G63" s="826">
        <v>1.35</v>
      </c>
      <c r="H63" s="798"/>
      <c r="I63" s="747" t="s">
        <v>447</v>
      </c>
    </row>
    <row r="64" spans="1:9" ht="16.5" x14ac:dyDescent="0.25">
      <c r="A64" s="739" t="s">
        <v>448</v>
      </c>
      <c r="B64" s="790"/>
      <c r="C64" s="824" t="s">
        <v>392</v>
      </c>
      <c r="D64" s="781"/>
      <c r="E64" s="743"/>
      <c r="F64" s="782"/>
      <c r="G64" s="826">
        <v>1.38</v>
      </c>
      <c r="H64" s="798"/>
      <c r="I64" s="747" t="s">
        <v>440</v>
      </c>
    </row>
    <row r="65" spans="1:9" ht="16.5" x14ac:dyDescent="0.25">
      <c r="A65" s="739" t="s">
        <v>449</v>
      </c>
      <c r="B65" s="794"/>
      <c r="C65" s="825" t="s">
        <v>394</v>
      </c>
      <c r="D65" s="827"/>
      <c r="E65" s="801"/>
      <c r="F65" s="797"/>
      <c r="G65" s="826">
        <v>2.29</v>
      </c>
      <c r="H65" s="798"/>
      <c r="I65" s="747" t="s">
        <v>440</v>
      </c>
    </row>
    <row r="66" spans="1:9" ht="17.25" thickBot="1" x14ac:dyDescent="0.2">
      <c r="A66" s="828" t="s">
        <v>94</v>
      </c>
      <c r="B66" s="829" t="s">
        <v>78</v>
      </c>
      <c r="C66" s="830" t="s">
        <v>50</v>
      </c>
      <c r="D66" s="831"/>
      <c r="E66" s="832"/>
      <c r="F66" s="833"/>
      <c r="G66" s="834">
        <v>1.38</v>
      </c>
      <c r="H66" s="835"/>
      <c r="I66" s="764" t="s">
        <v>450</v>
      </c>
    </row>
    <row r="67" spans="1:9" ht="16.5" x14ac:dyDescent="0.15">
      <c r="A67" s="731" t="s">
        <v>95</v>
      </c>
      <c r="B67" s="779" t="s">
        <v>78</v>
      </c>
      <c r="C67" s="780" t="s">
        <v>96</v>
      </c>
      <c r="D67" s="827">
        <v>1.33</v>
      </c>
      <c r="E67" s="836">
        <v>2.5000000000000001E-3</v>
      </c>
      <c r="F67" s="797" t="s">
        <v>451</v>
      </c>
      <c r="G67" s="754"/>
      <c r="H67" s="784"/>
      <c r="I67" s="764"/>
    </row>
    <row r="68" spans="1:9" ht="33" x14ac:dyDescent="0.25">
      <c r="A68" s="739" t="s">
        <v>97</v>
      </c>
      <c r="B68" s="559" t="s">
        <v>78</v>
      </c>
      <c r="C68" s="812" t="s">
        <v>38</v>
      </c>
      <c r="D68" s="837"/>
      <c r="E68" s="838">
        <v>3.0000000000000001E-3</v>
      </c>
      <c r="F68" s="820"/>
      <c r="G68" s="754" t="s">
        <v>452</v>
      </c>
      <c r="H68" s="789" t="s">
        <v>453</v>
      </c>
      <c r="I68" s="747" t="s">
        <v>454</v>
      </c>
    </row>
    <row r="69" spans="1:9" ht="49.5" x14ac:dyDescent="0.25">
      <c r="A69" s="739"/>
      <c r="B69" s="794"/>
      <c r="C69" s="825"/>
      <c r="D69" s="827"/>
      <c r="E69" s="839"/>
      <c r="F69" s="797"/>
      <c r="G69" s="754" t="s">
        <v>455</v>
      </c>
      <c r="H69" s="789" t="s">
        <v>456</v>
      </c>
      <c r="I69" s="747" t="s">
        <v>457</v>
      </c>
    </row>
    <row r="70" spans="1:9" ht="33" x14ac:dyDescent="0.25">
      <c r="A70" s="739" t="s">
        <v>98</v>
      </c>
      <c r="B70" s="559" t="s">
        <v>78</v>
      </c>
      <c r="C70" s="812" t="s">
        <v>41</v>
      </c>
      <c r="D70" s="819"/>
      <c r="E70" s="840">
        <v>1E-3</v>
      </c>
      <c r="F70" s="820"/>
      <c r="G70" s="754" t="s">
        <v>429</v>
      </c>
      <c r="H70" s="789" t="s">
        <v>453</v>
      </c>
      <c r="I70" s="747" t="s">
        <v>458</v>
      </c>
    </row>
    <row r="71" spans="1:9" ht="49.5" x14ac:dyDescent="0.25">
      <c r="A71" s="739"/>
      <c r="B71" s="794"/>
      <c r="C71" s="825"/>
      <c r="D71" s="823"/>
      <c r="E71" s="841"/>
      <c r="F71" s="797"/>
      <c r="G71" s="842" t="s">
        <v>459</v>
      </c>
      <c r="H71" s="789" t="s">
        <v>456</v>
      </c>
      <c r="I71" s="747" t="s">
        <v>460</v>
      </c>
    </row>
    <row r="72" spans="1:9" ht="17.25" thickBot="1" x14ac:dyDescent="0.2">
      <c r="A72" s="828" t="s">
        <v>99</v>
      </c>
      <c r="B72" s="829" t="s">
        <v>78</v>
      </c>
      <c r="C72" s="830" t="s">
        <v>50</v>
      </c>
      <c r="D72" s="781"/>
      <c r="E72" s="843"/>
      <c r="F72" s="782"/>
      <c r="G72" s="783"/>
      <c r="H72" s="789"/>
      <c r="I72" s="764"/>
    </row>
    <row r="73" spans="1:9" ht="16.5" x14ac:dyDescent="0.15">
      <c r="A73" s="731" t="s">
        <v>100</v>
      </c>
      <c r="B73" s="779" t="s">
        <v>78</v>
      </c>
      <c r="C73" s="844" t="s">
        <v>101</v>
      </c>
      <c r="D73" s="845"/>
      <c r="E73" s="846"/>
      <c r="F73" s="776">
        <v>1.6</v>
      </c>
      <c r="G73" s="818"/>
      <c r="H73" s="778"/>
      <c r="I73" s="764"/>
    </row>
    <row r="74" spans="1:9" ht="16.5" x14ac:dyDescent="0.15">
      <c r="A74" s="739" t="s">
        <v>102</v>
      </c>
      <c r="B74" s="559" t="s">
        <v>78</v>
      </c>
      <c r="C74" s="812" t="s">
        <v>103</v>
      </c>
      <c r="D74" s="837">
        <v>1.54</v>
      </c>
      <c r="E74" s="847">
        <v>0.105</v>
      </c>
      <c r="F74" s="820" t="s">
        <v>461</v>
      </c>
      <c r="G74" s="788"/>
      <c r="H74" s="789"/>
      <c r="I74" s="764"/>
    </row>
    <row r="75" spans="1:9" ht="16.5" x14ac:dyDescent="0.15">
      <c r="A75" s="739" t="s">
        <v>462</v>
      </c>
      <c r="B75" s="559" t="s">
        <v>78</v>
      </c>
      <c r="C75" s="824" t="s">
        <v>38</v>
      </c>
      <c r="D75" s="848"/>
      <c r="E75" s="849" t="s">
        <v>463</v>
      </c>
      <c r="F75" s="809"/>
      <c r="G75" s="745">
        <v>1.69</v>
      </c>
      <c r="H75" s="789">
        <v>2.12</v>
      </c>
      <c r="I75" s="850" t="s">
        <v>464</v>
      </c>
    </row>
    <row r="76" spans="1:9" ht="16.5" x14ac:dyDescent="0.15">
      <c r="A76" s="739" t="s">
        <v>105</v>
      </c>
      <c r="B76" s="559" t="s">
        <v>78</v>
      </c>
      <c r="C76" s="824" t="s">
        <v>41</v>
      </c>
      <c r="D76" s="827"/>
      <c r="E76" s="836" t="s">
        <v>465</v>
      </c>
      <c r="F76" s="797"/>
      <c r="G76" s="754">
        <v>1.54</v>
      </c>
      <c r="H76" s="789">
        <v>1.92</v>
      </c>
      <c r="I76" s="851" t="s">
        <v>466</v>
      </c>
    </row>
    <row r="77" spans="1:9" ht="16.5" x14ac:dyDescent="0.15">
      <c r="A77" s="739" t="s">
        <v>106</v>
      </c>
      <c r="B77" s="559" t="s">
        <v>78</v>
      </c>
      <c r="C77" s="852" t="s">
        <v>50</v>
      </c>
      <c r="D77" s="853"/>
      <c r="E77" s="854"/>
      <c r="F77" s="855"/>
      <c r="G77" s="783"/>
      <c r="H77" s="789"/>
      <c r="I77" s="764"/>
    </row>
    <row r="78" spans="1:9" ht="33" x14ac:dyDescent="0.15">
      <c r="A78" s="739" t="s">
        <v>107</v>
      </c>
      <c r="B78" s="559" t="s">
        <v>78</v>
      </c>
      <c r="C78" s="856" t="s">
        <v>467</v>
      </c>
      <c r="D78" s="848">
        <v>1.54</v>
      </c>
      <c r="E78" s="857"/>
      <c r="F78" s="858"/>
      <c r="G78" s="745"/>
      <c r="H78" s="789"/>
      <c r="I78" s="764"/>
    </row>
    <row r="79" spans="1:9" ht="33" x14ac:dyDescent="0.15">
      <c r="A79" s="739" t="s">
        <v>468</v>
      </c>
      <c r="B79" s="559" t="s">
        <v>78</v>
      </c>
      <c r="C79" s="856" t="s">
        <v>469</v>
      </c>
      <c r="D79" s="827"/>
      <c r="E79" s="859" t="s">
        <v>470</v>
      </c>
      <c r="F79" s="860"/>
      <c r="G79" s="826">
        <v>1.53</v>
      </c>
      <c r="H79" s="810">
        <v>1.5</v>
      </c>
      <c r="I79" s="764"/>
    </row>
    <row r="80" spans="1:9" ht="16.5" x14ac:dyDescent="0.15">
      <c r="A80" s="739" t="s">
        <v>109</v>
      </c>
      <c r="B80" s="559" t="s">
        <v>78</v>
      </c>
      <c r="C80" s="861" t="s">
        <v>471</v>
      </c>
      <c r="D80" s="781"/>
      <c r="E80" s="862" t="s">
        <v>470</v>
      </c>
      <c r="F80" s="863"/>
      <c r="G80" s="783">
        <v>1.67</v>
      </c>
      <c r="H80" s="789">
        <v>1.63</v>
      </c>
      <c r="I80" s="764"/>
    </row>
    <row r="81" spans="1:9" ht="16.5" x14ac:dyDescent="0.15">
      <c r="A81" s="739" t="s">
        <v>111</v>
      </c>
      <c r="B81" s="559" t="s">
        <v>78</v>
      </c>
      <c r="C81" s="812" t="s">
        <v>112</v>
      </c>
      <c r="D81" s="864"/>
      <c r="E81" s="865"/>
      <c r="F81" s="809"/>
      <c r="G81" s="745"/>
      <c r="H81" s="789"/>
      <c r="I81" s="764"/>
    </row>
    <row r="82" spans="1:9" ht="16.5" x14ac:dyDescent="0.15">
      <c r="A82" s="739" t="s">
        <v>113</v>
      </c>
      <c r="B82" s="559" t="s">
        <v>78</v>
      </c>
      <c r="C82" s="824" t="s">
        <v>114</v>
      </c>
      <c r="D82" s="781">
        <v>1.0529999999999999</v>
      </c>
      <c r="E82" s="866">
        <v>5.0000000000000001E-3</v>
      </c>
      <c r="F82" s="782"/>
      <c r="G82" s="783">
        <v>1.06</v>
      </c>
      <c r="H82" s="789">
        <v>1.93</v>
      </c>
      <c r="I82" s="764" t="s">
        <v>472</v>
      </c>
    </row>
    <row r="83" spans="1:9" ht="33" x14ac:dyDescent="0.15">
      <c r="A83" s="739" t="s">
        <v>115</v>
      </c>
      <c r="B83" s="559" t="s">
        <v>78</v>
      </c>
      <c r="C83" s="867" t="s">
        <v>116</v>
      </c>
      <c r="D83" s="848">
        <v>2</v>
      </c>
      <c r="E83" s="868">
        <v>1.6E-2</v>
      </c>
      <c r="F83" s="809"/>
      <c r="G83" s="745">
        <v>1.37</v>
      </c>
      <c r="H83" s="810">
        <v>1.7</v>
      </c>
      <c r="I83" s="764" t="s">
        <v>472</v>
      </c>
    </row>
    <row r="84" spans="1:9" ht="17.25" thickBot="1" x14ac:dyDescent="0.2">
      <c r="A84" s="828" t="s">
        <v>117</v>
      </c>
      <c r="B84" s="829" t="s">
        <v>78</v>
      </c>
      <c r="C84" s="830" t="s">
        <v>118</v>
      </c>
      <c r="D84" s="869">
        <v>4</v>
      </c>
      <c r="E84" s="870">
        <v>2.5000000000000001E-2</v>
      </c>
      <c r="F84" s="871"/>
      <c r="G84" s="834">
        <v>3.44</v>
      </c>
      <c r="H84" s="835">
        <v>0.71</v>
      </c>
      <c r="I84" s="764" t="s">
        <v>473</v>
      </c>
    </row>
    <row r="85" spans="1:9" ht="16.5" x14ac:dyDescent="0.15">
      <c r="A85" s="805" t="s">
        <v>119</v>
      </c>
      <c r="B85" s="806" t="s">
        <v>401</v>
      </c>
      <c r="C85" s="780" t="s">
        <v>120</v>
      </c>
      <c r="D85" s="872"/>
      <c r="E85" s="873"/>
      <c r="F85" s="874">
        <v>3.37</v>
      </c>
      <c r="G85" s="875"/>
      <c r="H85" s="778">
        <v>3.86</v>
      </c>
      <c r="I85" s="764"/>
    </row>
    <row r="86" spans="1:9" ht="16.5" x14ac:dyDescent="0.15">
      <c r="A86" s="761" t="s">
        <v>121</v>
      </c>
      <c r="B86" s="811" t="s">
        <v>401</v>
      </c>
      <c r="C86" s="822" t="s">
        <v>122</v>
      </c>
      <c r="D86" s="876"/>
      <c r="E86" s="743"/>
      <c r="F86" s="809"/>
      <c r="G86" s="877"/>
      <c r="H86" s="810">
        <v>2.6</v>
      </c>
      <c r="I86" s="764" t="s">
        <v>474</v>
      </c>
    </row>
    <row r="87" spans="1:9" ht="16.5" x14ac:dyDescent="0.15">
      <c r="A87" s="761" t="s">
        <v>475</v>
      </c>
      <c r="B87" s="811" t="s">
        <v>401</v>
      </c>
      <c r="C87" s="878" t="s">
        <v>124</v>
      </c>
      <c r="D87" s="876"/>
      <c r="E87" s="743"/>
      <c r="F87" s="782"/>
      <c r="G87" s="877"/>
      <c r="H87" s="816">
        <v>4.9000000000000004</v>
      </c>
      <c r="I87" s="783"/>
    </row>
    <row r="88" spans="1:9" ht="16.5" x14ac:dyDescent="0.15">
      <c r="A88" s="761" t="s">
        <v>125</v>
      </c>
      <c r="B88" s="811" t="s">
        <v>401</v>
      </c>
      <c r="C88" s="824" t="s">
        <v>126</v>
      </c>
      <c r="D88" s="876"/>
      <c r="E88" s="743"/>
      <c r="F88" s="809"/>
      <c r="G88" s="877"/>
      <c r="H88" s="810">
        <v>4.57</v>
      </c>
      <c r="I88" s="764" t="s">
        <v>476</v>
      </c>
    </row>
    <row r="89" spans="1:9" ht="16.5" x14ac:dyDescent="0.15">
      <c r="A89" s="761" t="s">
        <v>127</v>
      </c>
      <c r="B89" s="811" t="s">
        <v>401</v>
      </c>
      <c r="C89" s="879" t="s">
        <v>128</v>
      </c>
      <c r="D89" s="876"/>
      <c r="E89" s="743"/>
      <c r="F89" s="782"/>
      <c r="G89" s="877"/>
      <c r="H89" s="810">
        <v>4.5</v>
      </c>
      <c r="I89" s="764" t="s">
        <v>477</v>
      </c>
    </row>
    <row r="90" spans="1:9" ht="16.5" x14ac:dyDescent="0.15">
      <c r="A90" s="761" t="s">
        <v>129</v>
      </c>
      <c r="B90" s="811" t="s">
        <v>401</v>
      </c>
      <c r="C90" s="825" t="s">
        <v>130</v>
      </c>
      <c r="D90" s="876"/>
      <c r="E90" s="743"/>
      <c r="F90" s="809"/>
      <c r="G90" s="877"/>
      <c r="H90" s="810">
        <v>4.83</v>
      </c>
      <c r="I90" s="764" t="s">
        <v>478</v>
      </c>
    </row>
    <row r="91" spans="1:9" ht="17.25" thickBot="1" x14ac:dyDescent="0.2">
      <c r="A91" s="765" t="s">
        <v>131</v>
      </c>
      <c r="B91" s="799" t="s">
        <v>401</v>
      </c>
      <c r="C91" s="813" t="s">
        <v>132</v>
      </c>
      <c r="D91" s="880"/>
      <c r="E91" s="769"/>
      <c r="F91" s="815"/>
      <c r="G91" s="881"/>
      <c r="H91" s="882">
        <v>5.65</v>
      </c>
      <c r="I91" s="764" t="s">
        <v>477</v>
      </c>
    </row>
    <row r="92" spans="1:9" ht="16.5" x14ac:dyDescent="0.15">
      <c r="A92" s="805" t="s">
        <v>133</v>
      </c>
      <c r="B92" s="806" t="s">
        <v>401</v>
      </c>
      <c r="C92" s="780" t="s">
        <v>134</v>
      </c>
      <c r="D92" s="876"/>
      <c r="E92" s="743"/>
      <c r="F92" s="797"/>
      <c r="G92" s="877"/>
      <c r="H92" s="784"/>
      <c r="I92" s="764"/>
    </row>
    <row r="93" spans="1:9" ht="16.5" x14ac:dyDescent="0.15">
      <c r="A93" s="739" t="s">
        <v>135</v>
      </c>
      <c r="B93" s="811" t="s">
        <v>401</v>
      </c>
      <c r="C93" s="812" t="s">
        <v>136</v>
      </c>
      <c r="D93" s="876"/>
      <c r="E93" s="743"/>
      <c r="F93" s="809"/>
      <c r="G93" s="877"/>
      <c r="H93" s="789"/>
      <c r="I93" s="764"/>
    </row>
    <row r="94" spans="1:9" ht="17.25" thickBot="1" x14ac:dyDescent="0.2">
      <c r="A94" s="828" t="s">
        <v>137</v>
      </c>
      <c r="B94" s="799" t="s">
        <v>401</v>
      </c>
      <c r="C94" s="813" t="s">
        <v>138</v>
      </c>
      <c r="D94" s="876"/>
      <c r="E94" s="743"/>
      <c r="F94" s="809"/>
      <c r="G94" s="877"/>
      <c r="H94" s="789"/>
      <c r="I94" s="764"/>
    </row>
    <row r="95" spans="1:9" ht="33.75" thickBot="1" x14ac:dyDescent="0.2">
      <c r="A95" s="761" t="s">
        <v>139</v>
      </c>
      <c r="B95" s="803" t="s">
        <v>401</v>
      </c>
      <c r="C95" s="804" t="s">
        <v>479</v>
      </c>
      <c r="D95" s="880"/>
      <c r="E95" s="769"/>
      <c r="F95" s="871"/>
      <c r="G95" s="883"/>
      <c r="H95" s="835" t="s">
        <v>480</v>
      </c>
      <c r="I95" s="764"/>
    </row>
    <row r="96" spans="1:9" ht="16.5" x14ac:dyDescent="0.15">
      <c r="A96" s="805" t="s">
        <v>141</v>
      </c>
      <c r="B96" s="806" t="s">
        <v>401</v>
      </c>
      <c r="C96" s="844" t="s">
        <v>142</v>
      </c>
      <c r="D96" s="872"/>
      <c r="E96" s="873"/>
      <c r="F96" s="884">
        <v>3.37</v>
      </c>
      <c r="G96" s="875"/>
      <c r="H96" s="778">
        <v>3.6</v>
      </c>
      <c r="I96" s="764"/>
    </row>
    <row r="97" spans="1:9" ht="16.5" x14ac:dyDescent="0.15">
      <c r="A97" s="761" t="s">
        <v>143</v>
      </c>
      <c r="B97" s="811" t="s">
        <v>401</v>
      </c>
      <c r="C97" s="822" t="s">
        <v>144</v>
      </c>
      <c r="D97" s="885"/>
      <c r="E97" s="886"/>
      <c r="F97" s="887"/>
      <c r="G97" s="877"/>
      <c r="H97" s="789"/>
      <c r="I97" s="764"/>
    </row>
    <row r="98" spans="1:9" ht="16.5" x14ac:dyDescent="0.15">
      <c r="A98" s="761" t="s">
        <v>145</v>
      </c>
      <c r="B98" s="811" t="s">
        <v>401</v>
      </c>
      <c r="C98" s="824" t="s">
        <v>146</v>
      </c>
      <c r="D98" s="885"/>
      <c r="E98" s="886"/>
      <c r="F98" s="888"/>
      <c r="G98" s="877"/>
      <c r="H98" s="810">
        <v>2.8</v>
      </c>
      <c r="I98" s="764" t="s">
        <v>477</v>
      </c>
    </row>
    <row r="99" spans="1:9" ht="16.5" x14ac:dyDescent="0.15">
      <c r="A99" s="761" t="s">
        <v>147</v>
      </c>
      <c r="B99" s="811" t="s">
        <v>401</v>
      </c>
      <c r="C99" s="889" t="s">
        <v>148</v>
      </c>
      <c r="D99" s="885"/>
      <c r="E99" s="886"/>
      <c r="F99" s="888"/>
      <c r="G99" s="877"/>
      <c r="H99" s="810">
        <v>3.5</v>
      </c>
      <c r="I99" s="764" t="s">
        <v>477</v>
      </c>
    </row>
    <row r="100" spans="1:9" ht="16.5" x14ac:dyDescent="0.15">
      <c r="A100" s="761" t="s">
        <v>149</v>
      </c>
      <c r="B100" s="811" t="s">
        <v>401</v>
      </c>
      <c r="C100" s="824" t="s">
        <v>150</v>
      </c>
      <c r="D100" s="885"/>
      <c r="E100" s="886"/>
      <c r="F100" s="888"/>
      <c r="G100" s="877"/>
      <c r="H100" s="810"/>
      <c r="I100" s="764"/>
    </row>
    <row r="101" spans="1:9" ht="16.5" x14ac:dyDescent="0.15">
      <c r="A101" s="761" t="s">
        <v>151</v>
      </c>
      <c r="B101" s="811" t="s">
        <v>401</v>
      </c>
      <c r="C101" s="825" t="s">
        <v>152</v>
      </c>
      <c r="D101" s="885"/>
      <c r="E101" s="886"/>
      <c r="F101" s="888"/>
      <c r="G101" s="877"/>
      <c r="H101" s="810">
        <v>3.95</v>
      </c>
      <c r="I101" s="764" t="s">
        <v>477</v>
      </c>
    </row>
    <row r="102" spans="1:9" ht="16.5" x14ac:dyDescent="0.15">
      <c r="A102" s="739" t="s">
        <v>481</v>
      </c>
      <c r="B102" s="811" t="s">
        <v>401</v>
      </c>
      <c r="C102" s="878" t="s">
        <v>153</v>
      </c>
      <c r="D102" s="885"/>
      <c r="E102" s="886"/>
      <c r="F102" s="888"/>
      <c r="G102" s="877"/>
      <c r="H102" s="810">
        <v>4.9000000000000004</v>
      </c>
      <c r="I102" s="764" t="s">
        <v>477</v>
      </c>
    </row>
    <row r="103" spans="1:9" ht="16.5" x14ac:dyDescent="0.15">
      <c r="A103" s="761" t="s">
        <v>482</v>
      </c>
      <c r="B103" s="811" t="s">
        <v>401</v>
      </c>
      <c r="C103" s="878" t="s">
        <v>154</v>
      </c>
      <c r="D103" s="885"/>
      <c r="E103" s="886"/>
      <c r="F103" s="888"/>
      <c r="G103" s="877"/>
      <c r="H103" s="810">
        <v>3.25</v>
      </c>
      <c r="I103" s="764" t="s">
        <v>477</v>
      </c>
    </row>
    <row r="104" spans="1:9" ht="16.5" x14ac:dyDescent="0.15">
      <c r="A104" s="761" t="s">
        <v>155</v>
      </c>
      <c r="B104" s="811" t="s">
        <v>401</v>
      </c>
      <c r="C104" s="824" t="s">
        <v>156</v>
      </c>
      <c r="D104" s="885"/>
      <c r="E104" s="886"/>
      <c r="F104" s="888"/>
      <c r="G104" s="877"/>
      <c r="H104" s="810">
        <v>4.2</v>
      </c>
      <c r="I104" s="764" t="s">
        <v>477</v>
      </c>
    </row>
    <row r="105" spans="1:9" ht="16.5" x14ac:dyDescent="0.15">
      <c r="A105" s="761" t="s">
        <v>157</v>
      </c>
      <c r="B105" s="811" t="s">
        <v>401</v>
      </c>
      <c r="C105" s="824" t="s">
        <v>158</v>
      </c>
      <c r="D105" s="885"/>
      <c r="E105" s="886"/>
      <c r="F105" s="888"/>
      <c r="G105" s="877"/>
      <c r="H105" s="810">
        <v>4</v>
      </c>
      <c r="I105" s="764" t="s">
        <v>477</v>
      </c>
    </row>
    <row r="106" spans="1:9" ht="16.5" x14ac:dyDescent="0.15">
      <c r="A106" s="761" t="s">
        <v>159</v>
      </c>
      <c r="B106" s="811" t="s">
        <v>401</v>
      </c>
      <c r="C106" s="824" t="s">
        <v>160</v>
      </c>
      <c r="D106" s="885"/>
      <c r="E106" s="886"/>
      <c r="F106" s="888"/>
      <c r="G106" s="877"/>
      <c r="H106" s="810">
        <v>4.0999999999999996</v>
      </c>
      <c r="I106" s="764" t="s">
        <v>477</v>
      </c>
    </row>
    <row r="107" spans="1:9" ht="33" x14ac:dyDescent="0.15">
      <c r="A107" s="761" t="s">
        <v>161</v>
      </c>
      <c r="B107" s="811" t="s">
        <v>401</v>
      </c>
      <c r="C107" s="890" t="s">
        <v>483</v>
      </c>
      <c r="D107" s="885"/>
      <c r="E107" s="886"/>
      <c r="F107" s="888"/>
      <c r="G107" s="877"/>
      <c r="H107" s="810">
        <v>4</v>
      </c>
      <c r="I107" s="764" t="s">
        <v>477</v>
      </c>
    </row>
    <row r="108" spans="1:9" ht="33.75" thickBot="1" x14ac:dyDescent="0.2">
      <c r="A108" s="765" t="s">
        <v>484</v>
      </c>
      <c r="B108" s="799" t="s">
        <v>401</v>
      </c>
      <c r="C108" s="891" t="s">
        <v>163</v>
      </c>
      <c r="D108" s="892"/>
      <c r="E108" s="832"/>
      <c r="F108" s="893"/>
      <c r="G108" s="881"/>
      <c r="H108" s="882">
        <v>3.48</v>
      </c>
      <c r="I108" s="764" t="s">
        <v>477</v>
      </c>
    </row>
    <row r="109" spans="1:9" x14ac:dyDescent="0.25">
      <c r="A109" s="894" t="s">
        <v>485</v>
      </c>
      <c r="B109" s="895"/>
      <c r="C109" s="895"/>
      <c r="D109" s="894"/>
      <c r="E109" s="894"/>
      <c r="F109" s="894"/>
      <c r="G109" s="895"/>
    </row>
    <row r="110" spans="1:9" ht="15.95" customHeight="1" x14ac:dyDescent="0.25">
      <c r="A110" s="896" t="s">
        <v>486</v>
      </c>
      <c r="B110" s="897"/>
      <c r="D110" s="898" t="s">
        <v>487</v>
      </c>
      <c r="E110" s="899"/>
      <c r="F110" s="900"/>
      <c r="G110" s="895"/>
    </row>
    <row r="111" spans="1:9" x14ac:dyDescent="0.25">
      <c r="A111" s="895" t="s">
        <v>488</v>
      </c>
      <c r="B111" s="895"/>
      <c r="D111" s="1170" t="s">
        <v>20</v>
      </c>
      <c r="E111" s="1170"/>
      <c r="F111" s="901" t="s">
        <v>489</v>
      </c>
      <c r="G111" s="901" t="s">
        <v>489</v>
      </c>
      <c r="H111" s="902"/>
    </row>
    <row r="112" spans="1:9" ht="18.75" x14ac:dyDescent="0.25">
      <c r="A112" s="895" t="s">
        <v>490</v>
      </c>
      <c r="B112" s="840"/>
      <c r="D112" s="1171" t="s">
        <v>491</v>
      </c>
      <c r="E112" s="1171"/>
      <c r="F112" s="903" t="s">
        <v>492</v>
      </c>
      <c r="G112" s="904"/>
      <c r="H112" s="905"/>
      <c r="I112" s="906"/>
    </row>
    <row r="113" spans="1:9" ht="31.5" customHeight="1" x14ac:dyDescent="0.25">
      <c r="A113" s="840" t="s">
        <v>493</v>
      </c>
      <c r="B113" s="840"/>
      <c r="C113" s="907"/>
      <c r="D113" s="1172" t="s">
        <v>494</v>
      </c>
      <c r="E113" s="1172"/>
      <c r="F113" s="908">
        <v>2.36</v>
      </c>
      <c r="G113" s="909">
        <v>1.69</v>
      </c>
      <c r="H113" s="910" t="s">
        <v>495</v>
      </c>
      <c r="I113" s="907"/>
    </row>
    <row r="114" spans="1:9" ht="31.5" customHeight="1" x14ac:dyDescent="0.25">
      <c r="A114" s="840" t="s">
        <v>496</v>
      </c>
      <c r="B114" s="840"/>
      <c r="D114" s="1172" t="s">
        <v>497</v>
      </c>
      <c r="E114" s="1172"/>
      <c r="F114" s="908">
        <v>0.29499999999999998</v>
      </c>
      <c r="G114" s="911"/>
      <c r="H114" s="719"/>
      <c r="I114" s="840"/>
    </row>
    <row r="115" spans="1:9" x14ac:dyDescent="0.25">
      <c r="D115" s="1165" t="s">
        <v>498</v>
      </c>
      <c r="E115" s="1165"/>
      <c r="F115" s="912">
        <v>3.625</v>
      </c>
      <c r="G115" s="913">
        <v>2.4300000000000002</v>
      </c>
    </row>
    <row r="116" spans="1:9" x14ac:dyDescent="0.25">
      <c r="A116" s="899" t="s">
        <v>499</v>
      </c>
      <c r="D116" s="1171" t="s">
        <v>500</v>
      </c>
      <c r="E116" s="1171"/>
      <c r="F116" s="914">
        <v>2.5499999999999998</v>
      </c>
      <c r="G116" s="730">
        <v>2.4300000000000002</v>
      </c>
    </row>
    <row r="117" spans="1:9" x14ac:dyDescent="0.25">
      <c r="A117" s="702" t="s">
        <v>501</v>
      </c>
      <c r="D117" s="1171" t="s">
        <v>502</v>
      </c>
      <c r="E117" s="1171"/>
      <c r="F117" s="914">
        <v>2.12</v>
      </c>
      <c r="G117" s="730">
        <v>2.4300000000000002</v>
      </c>
    </row>
    <row r="118" spans="1:9" ht="18.75" x14ac:dyDescent="0.25">
      <c r="A118" s="702" t="s">
        <v>503</v>
      </c>
      <c r="D118" s="1171" t="s">
        <v>504</v>
      </c>
      <c r="E118" s="1171"/>
      <c r="F118" s="914">
        <v>2.8320000000000001E-2</v>
      </c>
      <c r="G118" s="730"/>
    </row>
    <row r="119" spans="1:9" x14ac:dyDescent="0.25">
      <c r="A119" s="702" t="s">
        <v>505</v>
      </c>
      <c r="D119" s="1165" t="s">
        <v>506</v>
      </c>
      <c r="E119" s="1165"/>
      <c r="F119" s="912">
        <v>1.8409999999999999E-2</v>
      </c>
      <c r="G119" s="913"/>
    </row>
    <row r="120" spans="1:9" x14ac:dyDescent="0.25">
      <c r="A120" s="702" t="s">
        <v>507</v>
      </c>
      <c r="D120" s="1165" t="s">
        <v>508</v>
      </c>
      <c r="E120" s="1165"/>
      <c r="F120" s="912">
        <v>2.83</v>
      </c>
      <c r="G120" s="913"/>
    </row>
    <row r="121" spans="1:9" x14ac:dyDescent="0.25">
      <c r="A121" s="702" t="s">
        <v>509</v>
      </c>
      <c r="D121" s="1171" t="s">
        <v>510</v>
      </c>
      <c r="E121" s="1171"/>
      <c r="F121" s="914">
        <v>6.1163999999999996</v>
      </c>
      <c r="G121" s="730"/>
    </row>
    <row r="122" spans="1:9" x14ac:dyDescent="0.25">
      <c r="A122" s="898" t="s">
        <v>511</v>
      </c>
      <c r="D122" s="1165" t="s">
        <v>512</v>
      </c>
      <c r="E122" s="1165"/>
      <c r="F122" s="912">
        <v>2.2200000000000001E-2</v>
      </c>
      <c r="G122" s="913"/>
    </row>
    <row r="123" spans="1:9" x14ac:dyDescent="0.25">
      <c r="D123" s="1165" t="s">
        <v>513</v>
      </c>
      <c r="E123" s="1165"/>
      <c r="F123" s="914">
        <v>1.8500000000000001E-3</v>
      </c>
      <c r="G123" s="730"/>
    </row>
    <row r="124" spans="1:9" ht="30.95" customHeight="1" x14ac:dyDescent="0.25">
      <c r="A124" s="702" t="s">
        <v>514</v>
      </c>
      <c r="D124" s="1173" t="s">
        <v>515</v>
      </c>
      <c r="E124" s="1173"/>
      <c r="F124" s="912">
        <f>50*F122</f>
        <v>1.1100000000000001</v>
      </c>
      <c r="G124" s="913"/>
    </row>
    <row r="125" spans="1:9" x14ac:dyDescent="0.25">
      <c r="A125" s="915" t="s">
        <v>516</v>
      </c>
      <c r="B125" s="915"/>
      <c r="C125" s="915"/>
      <c r="D125" s="1171" t="s">
        <v>517</v>
      </c>
      <c r="E125" s="1171"/>
      <c r="F125" s="914">
        <v>4.6719999999999997</v>
      </c>
      <c r="G125" s="730"/>
    </row>
    <row r="126" spans="1:9" x14ac:dyDescent="0.25">
      <c r="A126" s="916" t="s">
        <v>518</v>
      </c>
      <c r="B126" s="915"/>
      <c r="C126" s="915"/>
      <c r="D126" s="1171" t="s">
        <v>519</v>
      </c>
      <c r="E126" s="1171"/>
      <c r="F126" s="914">
        <v>1</v>
      </c>
      <c r="G126" s="730">
        <v>0.67</v>
      </c>
    </row>
    <row r="127" spans="1:9" x14ac:dyDescent="0.25">
      <c r="A127" s="916" t="s">
        <v>520</v>
      </c>
      <c r="B127" s="915"/>
      <c r="C127" s="915"/>
      <c r="D127" s="1171" t="s">
        <v>521</v>
      </c>
      <c r="E127" s="1171"/>
      <c r="F127" s="914">
        <v>0.72</v>
      </c>
      <c r="G127" s="730">
        <v>0.67</v>
      </c>
    </row>
    <row r="128" spans="1:9" x14ac:dyDescent="0.25">
      <c r="A128" s="916" t="s">
        <v>522</v>
      </c>
      <c r="B128" s="915"/>
      <c r="C128" s="915"/>
      <c r="D128" s="1171" t="s">
        <v>523</v>
      </c>
      <c r="E128" s="1171"/>
      <c r="F128" s="914">
        <v>0.65</v>
      </c>
      <c r="G128" s="730">
        <v>0.67</v>
      </c>
    </row>
    <row r="129" spans="1:6" x14ac:dyDescent="0.25">
      <c r="A129" s="917" t="s">
        <v>524</v>
      </c>
      <c r="B129" s="915"/>
      <c r="C129" s="915"/>
      <c r="E129" s="918"/>
      <c r="F129" s="898"/>
    </row>
    <row r="130" spans="1:6" x14ac:dyDescent="0.25">
      <c r="A130" s="915" t="s">
        <v>525</v>
      </c>
      <c r="B130" s="915"/>
      <c r="C130" s="915"/>
    </row>
    <row r="131" spans="1:6" x14ac:dyDescent="0.25">
      <c r="A131" s="919" t="s">
        <v>526</v>
      </c>
      <c r="B131" s="915"/>
      <c r="C131" s="915"/>
    </row>
    <row r="132" spans="1:6" x14ac:dyDescent="0.25">
      <c r="A132" s="920" t="s">
        <v>527</v>
      </c>
      <c r="B132" s="915"/>
      <c r="C132" s="915"/>
    </row>
    <row r="133" spans="1:6" x14ac:dyDescent="0.25">
      <c r="A133" s="920" t="s">
        <v>528</v>
      </c>
      <c r="B133" s="915"/>
      <c r="C133" s="915"/>
    </row>
    <row r="134" spans="1:6" x14ac:dyDescent="0.25">
      <c r="A134" s="920" t="s">
        <v>529</v>
      </c>
      <c r="B134" s="915"/>
      <c r="C134" s="915"/>
    </row>
    <row r="135" spans="1:6" x14ac:dyDescent="0.25">
      <c r="A135" s="920"/>
      <c r="B135" s="915"/>
      <c r="C135" s="915"/>
    </row>
  </sheetData>
  <mergeCells count="27">
    <mergeCell ref="D126:E126"/>
    <mergeCell ref="D127:E127"/>
    <mergeCell ref="D128:E128"/>
    <mergeCell ref="D120:E120"/>
    <mergeCell ref="D121:E121"/>
    <mergeCell ref="D122:E122"/>
    <mergeCell ref="D123:E123"/>
    <mergeCell ref="D124:E124"/>
    <mergeCell ref="D125:E125"/>
    <mergeCell ref="D119:E119"/>
    <mergeCell ref="D11:D12"/>
    <mergeCell ref="E11:E12"/>
    <mergeCell ref="G11:G12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2:G3"/>
    <mergeCell ref="D4:G4"/>
    <mergeCell ref="D5:G5"/>
    <mergeCell ref="D7:G8"/>
    <mergeCell ref="D9:F9"/>
    <mergeCell ref="G9:H9"/>
  </mergeCells>
  <pageMargins left="0.7" right="0.7" top="0.75" bottom="0.75" header="0.3" footer="0.3"/>
  <pageSetup paperSize="9" scale="3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94"/>
  <sheetViews>
    <sheetView showGridLines="0" topLeftCell="A49" zoomScale="70" zoomScaleNormal="70" zoomScaleSheetLayoutView="75" workbookViewId="0">
      <selection activeCell="C78" sqref="C78"/>
    </sheetView>
  </sheetViews>
  <sheetFormatPr defaultColWidth="9" defaultRowHeight="15.75" x14ac:dyDescent="0.25"/>
  <cols>
    <col min="1" max="1" width="10" style="232" customWidth="1"/>
    <col min="2" max="2" width="82.5" style="232" customWidth="1"/>
    <col min="3" max="3" width="82.75" style="232" customWidth="1"/>
    <col min="4" max="16384" width="9" style="232"/>
  </cols>
  <sheetData>
    <row r="1" spans="1:3" x14ac:dyDescent="0.25">
      <c r="A1" s="230" t="s">
        <v>0</v>
      </c>
      <c r="B1" s="231"/>
    </row>
    <row r="2" spans="1:3" ht="10.5" customHeight="1" x14ac:dyDescent="0.25">
      <c r="A2" s="597"/>
      <c r="B2" s="598" t="s">
        <v>0</v>
      </c>
      <c r="C2" s="599"/>
    </row>
    <row r="3" spans="1:3" x14ac:dyDescent="0.25">
      <c r="A3" s="600"/>
      <c r="B3" s="233" t="s">
        <v>0</v>
      </c>
      <c r="C3" s="601"/>
    </row>
    <row r="4" spans="1:3" ht="18" customHeight="1" x14ac:dyDescent="0.25">
      <c r="A4" s="600"/>
      <c r="B4" s="233" t="s">
        <v>0</v>
      </c>
      <c r="C4" s="1174" t="s">
        <v>530</v>
      </c>
    </row>
    <row r="5" spans="1:3" ht="18" customHeight="1" x14ac:dyDescent="0.25">
      <c r="A5" s="600"/>
      <c r="B5" s="233"/>
      <c r="C5" s="1174"/>
    </row>
    <row r="6" spans="1:3" ht="18.75" x14ac:dyDescent="0.3">
      <c r="A6" s="600"/>
      <c r="B6" s="233"/>
      <c r="C6" s="602" t="s">
        <v>10</v>
      </c>
    </row>
    <row r="7" spans="1:3" ht="18.75" x14ac:dyDescent="0.3">
      <c r="A7" s="600"/>
      <c r="B7" s="233"/>
      <c r="C7" s="602" t="s">
        <v>531</v>
      </c>
    </row>
    <row r="8" spans="1:3" ht="18.75" x14ac:dyDescent="0.25">
      <c r="A8" s="600"/>
      <c r="B8" s="233"/>
      <c r="C8" s="564" t="s">
        <v>532</v>
      </c>
    </row>
    <row r="9" spans="1:3" ht="3.75" customHeight="1" x14ac:dyDescent="0.25">
      <c r="A9" s="603"/>
      <c r="B9" s="234"/>
      <c r="C9" s="627"/>
    </row>
    <row r="10" spans="1:3" ht="3" customHeight="1" x14ac:dyDescent="0.25">
      <c r="A10" s="604" t="s">
        <v>0</v>
      </c>
      <c r="B10" s="240"/>
      <c r="C10" s="1182" t="s">
        <v>533</v>
      </c>
    </row>
    <row r="11" spans="1:3" ht="18" customHeight="1" x14ac:dyDescent="0.25">
      <c r="A11" s="605" t="s">
        <v>18</v>
      </c>
      <c r="B11" s="242" t="s">
        <v>19</v>
      </c>
      <c r="C11" s="1183"/>
    </row>
    <row r="12" spans="1:3" ht="18" customHeight="1" x14ac:dyDescent="0.25">
      <c r="A12" s="605" t="s">
        <v>23</v>
      </c>
      <c r="B12" s="242"/>
      <c r="C12" s="1183"/>
    </row>
    <row r="13" spans="1:3" ht="5.25" customHeight="1" x14ac:dyDescent="0.25">
      <c r="A13" s="606" t="s">
        <v>0</v>
      </c>
      <c r="B13" s="243"/>
      <c r="C13" s="1184"/>
    </row>
    <row r="14" spans="1:3" ht="18" customHeight="1" x14ac:dyDescent="0.25">
      <c r="A14" s="1179" t="s">
        <v>28</v>
      </c>
      <c r="B14" s="1180"/>
      <c r="C14" s="1181"/>
    </row>
    <row r="15" spans="1:3" ht="18" customHeight="1" x14ac:dyDescent="0.25">
      <c r="A15" s="607">
        <v>1</v>
      </c>
      <c r="B15" s="245" t="s">
        <v>31</v>
      </c>
      <c r="C15" s="608" t="s">
        <v>534</v>
      </c>
    </row>
    <row r="16" spans="1:3" ht="30" x14ac:dyDescent="0.25">
      <c r="A16" s="609">
        <v>1.1000000000000001</v>
      </c>
      <c r="B16" s="649" t="s">
        <v>35</v>
      </c>
      <c r="C16" s="608" t="s">
        <v>535</v>
      </c>
    </row>
    <row r="17" spans="1:3" ht="18" customHeight="1" x14ac:dyDescent="0.25">
      <c r="A17" s="609" t="s">
        <v>37</v>
      </c>
      <c r="B17" s="463" t="s">
        <v>38</v>
      </c>
      <c r="C17" s="610" t="s">
        <v>536</v>
      </c>
    </row>
    <row r="18" spans="1:3" ht="18" customHeight="1" x14ac:dyDescent="0.25">
      <c r="A18" s="609" t="s">
        <v>40</v>
      </c>
      <c r="B18" s="27" t="s">
        <v>41</v>
      </c>
      <c r="C18" s="610" t="s">
        <v>537</v>
      </c>
    </row>
    <row r="19" spans="1:3" ht="18" customHeight="1" x14ac:dyDescent="0.25">
      <c r="A19" s="607">
        <v>1.2</v>
      </c>
      <c r="B19" s="24" t="s">
        <v>43</v>
      </c>
      <c r="C19" s="610" t="s">
        <v>538</v>
      </c>
    </row>
    <row r="20" spans="1:3" ht="18" customHeight="1" x14ac:dyDescent="0.25">
      <c r="A20" s="607" t="s">
        <v>45</v>
      </c>
      <c r="B20" s="25" t="s">
        <v>38</v>
      </c>
      <c r="C20" s="608" t="s">
        <v>539</v>
      </c>
    </row>
    <row r="21" spans="1:3" s="235" customFormat="1" ht="18" customHeight="1" x14ac:dyDescent="0.15">
      <c r="A21" s="607" t="s">
        <v>47</v>
      </c>
      <c r="B21" s="25" t="s">
        <v>41</v>
      </c>
      <c r="C21" s="610" t="s">
        <v>540</v>
      </c>
    </row>
    <row r="22" spans="1:3" s="235" customFormat="1" ht="18" customHeight="1" x14ac:dyDescent="0.15">
      <c r="A22" s="607" t="s">
        <v>49</v>
      </c>
      <c r="B22" s="41" t="s">
        <v>50</v>
      </c>
      <c r="C22" s="611" t="s">
        <v>541</v>
      </c>
    </row>
    <row r="23" spans="1:3" s="235" customFormat="1" ht="18" customHeight="1" x14ac:dyDescent="0.15">
      <c r="A23" s="612" t="s">
        <v>52</v>
      </c>
      <c r="B23" s="25" t="s">
        <v>53</v>
      </c>
      <c r="C23" s="613" t="s">
        <v>542</v>
      </c>
    </row>
    <row r="24" spans="1:3" s="235" customFormat="1" ht="18" customHeight="1" x14ac:dyDescent="0.15">
      <c r="A24" s="612" t="s">
        <v>55</v>
      </c>
      <c r="B24" s="26" t="s">
        <v>38</v>
      </c>
      <c r="C24" s="611" t="s">
        <v>543</v>
      </c>
    </row>
    <row r="25" spans="1:3" s="235" customFormat="1" ht="18" customHeight="1" x14ac:dyDescent="0.15">
      <c r="A25" s="612" t="s">
        <v>57</v>
      </c>
      <c r="B25" s="41" t="s">
        <v>41</v>
      </c>
      <c r="C25" s="611" t="s">
        <v>544</v>
      </c>
    </row>
    <row r="26" spans="1:3" s="235" customFormat="1" ht="45" x14ac:dyDescent="0.15">
      <c r="A26" s="620" t="s">
        <v>60</v>
      </c>
      <c r="B26" s="641" t="s">
        <v>545</v>
      </c>
      <c r="C26" s="611" t="s">
        <v>542</v>
      </c>
    </row>
    <row r="27" spans="1:3" s="235" customFormat="1" ht="18" customHeight="1" x14ac:dyDescent="0.15">
      <c r="A27" s="612" t="s">
        <v>64</v>
      </c>
      <c r="B27" s="26" t="s">
        <v>38</v>
      </c>
      <c r="C27" s="613" t="s">
        <v>543</v>
      </c>
    </row>
    <row r="28" spans="1:3" s="235" customFormat="1" ht="18" customHeight="1" x14ac:dyDescent="0.15">
      <c r="A28" s="612" t="s">
        <v>66</v>
      </c>
      <c r="B28" s="41" t="s">
        <v>41</v>
      </c>
      <c r="C28" s="611" t="s">
        <v>544</v>
      </c>
    </row>
    <row r="29" spans="1:3" s="235" customFormat="1" ht="18" customHeight="1" x14ac:dyDescent="0.15">
      <c r="A29" s="612" t="s">
        <v>67</v>
      </c>
      <c r="B29" s="25" t="s">
        <v>68</v>
      </c>
      <c r="C29" s="611" t="s">
        <v>542</v>
      </c>
    </row>
    <row r="30" spans="1:3" s="235" customFormat="1" ht="18" customHeight="1" x14ac:dyDescent="0.15">
      <c r="A30" s="612" t="s">
        <v>69</v>
      </c>
      <c r="B30" s="26" t="s">
        <v>38</v>
      </c>
      <c r="C30" s="611" t="s">
        <v>543</v>
      </c>
    </row>
    <row r="31" spans="1:3" s="235" customFormat="1" ht="18" customHeight="1" x14ac:dyDescent="0.15">
      <c r="A31" s="614" t="s">
        <v>71</v>
      </c>
      <c r="B31" s="41" t="s">
        <v>41</v>
      </c>
      <c r="C31" s="611" t="s">
        <v>544</v>
      </c>
    </row>
    <row r="32" spans="1:3" ht="18" customHeight="1" x14ac:dyDescent="0.25">
      <c r="A32" s="1179" t="s">
        <v>546</v>
      </c>
      <c r="B32" s="1180"/>
      <c r="C32" s="1181"/>
    </row>
    <row r="33" spans="1:3" s="235" customFormat="1" ht="18" customHeight="1" x14ac:dyDescent="0.15">
      <c r="A33" s="615">
        <v>2</v>
      </c>
      <c r="B33" s="246" t="s">
        <v>75</v>
      </c>
      <c r="C33" s="613" t="s">
        <v>547</v>
      </c>
    </row>
    <row r="34" spans="1:3" s="235" customFormat="1" ht="18" customHeight="1" x14ac:dyDescent="0.15">
      <c r="A34" s="616">
        <v>3</v>
      </c>
      <c r="B34" s="247" t="s">
        <v>77</v>
      </c>
      <c r="C34" s="613" t="s">
        <v>548</v>
      </c>
    </row>
    <row r="35" spans="1:3" s="235" customFormat="1" ht="18" customHeight="1" x14ac:dyDescent="0.15">
      <c r="A35" s="607" t="s">
        <v>79</v>
      </c>
      <c r="B35" s="24" t="s">
        <v>80</v>
      </c>
      <c r="C35" s="611" t="s">
        <v>549</v>
      </c>
    </row>
    <row r="36" spans="1:3" s="235" customFormat="1" ht="18" customHeight="1" x14ac:dyDescent="0.15">
      <c r="A36" s="607" t="s">
        <v>81</v>
      </c>
      <c r="B36" s="24" t="s">
        <v>82</v>
      </c>
      <c r="C36" s="613" t="s">
        <v>550</v>
      </c>
    </row>
    <row r="37" spans="1:3" s="235" customFormat="1" ht="18" customHeight="1" x14ac:dyDescent="0.15">
      <c r="A37" s="616">
        <v>4</v>
      </c>
      <c r="B37" s="247" t="s">
        <v>83</v>
      </c>
      <c r="C37" s="613" t="s">
        <v>550</v>
      </c>
    </row>
    <row r="38" spans="1:3" s="235" customFormat="1" ht="18" customHeight="1" x14ac:dyDescent="0.15">
      <c r="A38" s="616" t="s">
        <v>84</v>
      </c>
      <c r="B38" s="247" t="s">
        <v>85</v>
      </c>
      <c r="C38" s="608" t="s">
        <v>551</v>
      </c>
    </row>
    <row r="39" spans="1:3" s="235" customFormat="1" ht="18" customHeight="1" x14ac:dyDescent="0.15">
      <c r="A39" s="607" t="s">
        <v>86</v>
      </c>
      <c r="B39" s="24" t="s">
        <v>87</v>
      </c>
      <c r="C39" s="617" t="s">
        <v>552</v>
      </c>
    </row>
    <row r="40" spans="1:3" s="235" customFormat="1" ht="18" customHeight="1" x14ac:dyDescent="0.15">
      <c r="A40" s="607" t="s">
        <v>88</v>
      </c>
      <c r="B40" s="24" t="s">
        <v>89</v>
      </c>
      <c r="C40" s="617" t="s">
        <v>553</v>
      </c>
    </row>
    <row r="41" spans="1:3" s="235" customFormat="1" ht="18" customHeight="1" x14ac:dyDescent="0.15">
      <c r="A41" s="616" t="s">
        <v>90</v>
      </c>
      <c r="B41" s="247" t="s">
        <v>91</v>
      </c>
      <c r="C41" s="608" t="s">
        <v>554</v>
      </c>
    </row>
    <row r="42" spans="1:3" s="235" customFormat="1" ht="18" customHeight="1" x14ac:dyDescent="0.15">
      <c r="A42" s="607" t="s">
        <v>92</v>
      </c>
      <c r="B42" s="24" t="s">
        <v>38</v>
      </c>
      <c r="C42" s="617" t="s">
        <v>555</v>
      </c>
    </row>
    <row r="43" spans="1:3" s="235" customFormat="1" ht="18" customHeight="1" x14ac:dyDescent="0.15">
      <c r="A43" s="607" t="s">
        <v>93</v>
      </c>
      <c r="B43" s="24" t="s">
        <v>41</v>
      </c>
      <c r="C43" s="617" t="s">
        <v>556</v>
      </c>
    </row>
    <row r="44" spans="1:3" s="235" customFormat="1" ht="18" customHeight="1" x14ac:dyDescent="0.15">
      <c r="A44" s="618" t="s">
        <v>94</v>
      </c>
      <c r="B44" s="27" t="s">
        <v>50</v>
      </c>
      <c r="C44" s="611" t="s">
        <v>557</v>
      </c>
    </row>
    <row r="45" spans="1:3" s="235" customFormat="1" ht="18" customHeight="1" x14ac:dyDescent="0.15">
      <c r="A45" s="607" t="s">
        <v>95</v>
      </c>
      <c r="B45" s="23" t="s">
        <v>96</v>
      </c>
      <c r="C45" s="608" t="s">
        <v>558</v>
      </c>
    </row>
    <row r="46" spans="1:3" s="235" customFormat="1" ht="18" customHeight="1" x14ac:dyDescent="0.15">
      <c r="A46" s="607" t="s">
        <v>97</v>
      </c>
      <c r="B46" s="25" t="s">
        <v>38</v>
      </c>
      <c r="C46" s="608" t="s">
        <v>559</v>
      </c>
    </row>
    <row r="47" spans="1:3" s="235" customFormat="1" ht="18" customHeight="1" x14ac:dyDescent="0.15">
      <c r="A47" s="607" t="s">
        <v>98</v>
      </c>
      <c r="B47" s="25" t="s">
        <v>41</v>
      </c>
      <c r="C47" s="610" t="s">
        <v>560</v>
      </c>
    </row>
    <row r="48" spans="1:3" s="235" customFormat="1" ht="18" customHeight="1" x14ac:dyDescent="0.15">
      <c r="A48" s="618" t="s">
        <v>99</v>
      </c>
      <c r="B48" s="464" t="s">
        <v>50</v>
      </c>
      <c r="C48" s="611" t="s">
        <v>561</v>
      </c>
    </row>
    <row r="49" spans="1:3" s="235" customFormat="1" ht="18" customHeight="1" x14ac:dyDescent="0.15">
      <c r="A49" s="607" t="s">
        <v>100</v>
      </c>
      <c r="B49" s="280" t="s">
        <v>101</v>
      </c>
      <c r="C49" s="619" t="s">
        <v>562</v>
      </c>
    </row>
    <row r="50" spans="1:3" s="235" customFormat="1" ht="18" customHeight="1" x14ac:dyDescent="0.15">
      <c r="A50" s="607" t="s">
        <v>102</v>
      </c>
      <c r="B50" s="24" t="s">
        <v>103</v>
      </c>
      <c r="C50" s="619" t="s">
        <v>563</v>
      </c>
    </row>
    <row r="51" spans="1:3" s="235" customFormat="1" ht="18" customHeight="1" x14ac:dyDescent="0.15">
      <c r="A51" s="607" t="s">
        <v>104</v>
      </c>
      <c r="B51" s="25" t="s">
        <v>38</v>
      </c>
      <c r="C51" s="608" t="s">
        <v>564</v>
      </c>
    </row>
    <row r="52" spans="1:3" s="235" customFormat="1" ht="18" customHeight="1" x14ac:dyDescent="0.15">
      <c r="A52" s="607" t="s">
        <v>105</v>
      </c>
      <c r="B52" s="25" t="s">
        <v>41</v>
      </c>
      <c r="C52" s="610" t="s">
        <v>565</v>
      </c>
    </row>
    <row r="53" spans="1:3" s="235" customFormat="1" ht="18" customHeight="1" x14ac:dyDescent="0.15">
      <c r="A53" s="620" t="s">
        <v>106</v>
      </c>
      <c r="B53" s="248" t="s">
        <v>50</v>
      </c>
      <c r="C53" s="613" t="s">
        <v>566</v>
      </c>
    </row>
    <row r="54" spans="1:3" s="235" customFormat="1" ht="30" x14ac:dyDescent="0.15">
      <c r="A54" s="607" t="s">
        <v>107</v>
      </c>
      <c r="B54" s="648" t="s">
        <v>108</v>
      </c>
      <c r="C54" s="608" t="s">
        <v>567</v>
      </c>
    </row>
    <row r="55" spans="1:3" s="235" customFormat="1" ht="18" customHeight="1" x14ac:dyDescent="0.15">
      <c r="A55" s="607" t="s">
        <v>109</v>
      </c>
      <c r="B55" s="249" t="s">
        <v>110</v>
      </c>
      <c r="C55" s="610" t="s">
        <v>568</v>
      </c>
    </row>
    <row r="56" spans="1:3" s="235" customFormat="1" ht="18" customHeight="1" x14ac:dyDescent="0.15">
      <c r="A56" s="607" t="s">
        <v>111</v>
      </c>
      <c r="B56" s="24" t="s">
        <v>112</v>
      </c>
      <c r="C56" s="608" t="s">
        <v>569</v>
      </c>
    </row>
    <row r="57" spans="1:3" s="235" customFormat="1" ht="18" customHeight="1" x14ac:dyDescent="0.15">
      <c r="A57" s="607" t="s">
        <v>113</v>
      </c>
      <c r="B57" s="25" t="s">
        <v>114</v>
      </c>
      <c r="C57" s="619" t="s">
        <v>570</v>
      </c>
    </row>
    <row r="58" spans="1:3" s="235" customFormat="1" ht="20.25" customHeight="1" x14ac:dyDescent="0.15">
      <c r="A58" s="607" t="s">
        <v>115</v>
      </c>
      <c r="B58" s="641" t="s">
        <v>116</v>
      </c>
      <c r="C58" s="613" t="s">
        <v>571</v>
      </c>
    </row>
    <row r="59" spans="1:3" s="235" customFormat="1" ht="18" customHeight="1" x14ac:dyDescent="0.15">
      <c r="A59" s="618" t="s">
        <v>117</v>
      </c>
      <c r="B59" s="27" t="s">
        <v>118</v>
      </c>
      <c r="C59" s="611" t="s">
        <v>572</v>
      </c>
    </row>
    <row r="60" spans="1:3" s="235" customFormat="1" ht="18" customHeight="1" x14ac:dyDescent="0.15">
      <c r="A60" s="612" t="s">
        <v>119</v>
      </c>
      <c r="B60" s="246" t="s">
        <v>120</v>
      </c>
      <c r="C60" s="622" t="s">
        <v>573</v>
      </c>
    </row>
    <row r="61" spans="1:3" s="235" customFormat="1" ht="18" customHeight="1" x14ac:dyDescent="0.15">
      <c r="A61" s="612" t="s">
        <v>121</v>
      </c>
      <c r="B61" s="28" t="s">
        <v>122</v>
      </c>
      <c r="C61" s="613" t="s">
        <v>574</v>
      </c>
    </row>
    <row r="62" spans="1:3" s="235" customFormat="1" ht="18" customHeight="1" x14ac:dyDescent="0.15">
      <c r="A62" s="612" t="s">
        <v>123</v>
      </c>
      <c r="B62" s="24" t="s">
        <v>124</v>
      </c>
      <c r="C62" s="621" t="s">
        <v>575</v>
      </c>
    </row>
    <row r="63" spans="1:3" s="235" customFormat="1" ht="18" customHeight="1" x14ac:dyDescent="0.15">
      <c r="A63" s="612" t="s">
        <v>125</v>
      </c>
      <c r="B63" s="25" t="s">
        <v>126</v>
      </c>
      <c r="C63" s="613" t="s">
        <v>576</v>
      </c>
    </row>
    <row r="64" spans="1:3" s="235" customFormat="1" ht="18" customHeight="1" x14ac:dyDescent="0.15">
      <c r="A64" s="612" t="s">
        <v>127</v>
      </c>
      <c r="B64" s="26" t="s">
        <v>128</v>
      </c>
      <c r="C64" s="613" t="s">
        <v>576</v>
      </c>
    </row>
    <row r="65" spans="1:3" s="235" customFormat="1" ht="18" customHeight="1" x14ac:dyDescent="0.15">
      <c r="A65" s="612" t="s">
        <v>129</v>
      </c>
      <c r="B65" s="27" t="s">
        <v>130</v>
      </c>
      <c r="C65" s="611" t="s">
        <v>576</v>
      </c>
    </row>
    <row r="66" spans="1:3" s="235" customFormat="1" ht="18" customHeight="1" x14ac:dyDescent="0.15">
      <c r="A66" s="614" t="s">
        <v>131</v>
      </c>
      <c r="B66" s="28" t="s">
        <v>132</v>
      </c>
      <c r="C66" s="610" t="s">
        <v>577</v>
      </c>
    </row>
    <row r="67" spans="1:3" s="235" customFormat="1" ht="18" customHeight="1" x14ac:dyDescent="0.15">
      <c r="A67" s="623" t="s">
        <v>133</v>
      </c>
      <c r="B67" s="244" t="s">
        <v>134</v>
      </c>
      <c r="C67" s="622" t="s">
        <v>574</v>
      </c>
    </row>
    <row r="68" spans="1:3" s="235" customFormat="1" ht="18" customHeight="1" x14ac:dyDescent="0.15">
      <c r="A68" s="607" t="s">
        <v>135</v>
      </c>
      <c r="B68" s="250" t="s">
        <v>136</v>
      </c>
      <c r="C68" s="622" t="s">
        <v>574</v>
      </c>
    </row>
    <row r="69" spans="1:3" s="235" customFormat="1" ht="18" customHeight="1" x14ac:dyDescent="0.15">
      <c r="A69" s="618" t="s">
        <v>137</v>
      </c>
      <c r="B69" s="28" t="s">
        <v>138</v>
      </c>
      <c r="C69" s="622" t="s">
        <v>574</v>
      </c>
    </row>
    <row r="70" spans="1:3" s="235" customFormat="1" ht="18" customHeight="1" x14ac:dyDescent="0.15">
      <c r="A70" s="614" t="s">
        <v>139</v>
      </c>
      <c r="B70" s="29" t="s">
        <v>140</v>
      </c>
      <c r="C70" s="619" t="s">
        <v>578</v>
      </c>
    </row>
    <row r="71" spans="1:3" s="235" customFormat="1" ht="18" customHeight="1" x14ac:dyDescent="0.15">
      <c r="A71" s="620" t="s">
        <v>141</v>
      </c>
      <c r="B71" s="253" t="s">
        <v>142</v>
      </c>
      <c r="C71" s="619" t="s">
        <v>579</v>
      </c>
    </row>
    <row r="72" spans="1:3" s="235" customFormat="1" ht="18" customHeight="1" x14ac:dyDescent="0.15">
      <c r="A72" s="620" t="s">
        <v>143</v>
      </c>
      <c r="B72" s="251" t="s">
        <v>144</v>
      </c>
      <c r="C72" s="619" t="s">
        <v>580</v>
      </c>
    </row>
    <row r="73" spans="1:3" s="235" customFormat="1" ht="18" customHeight="1" x14ac:dyDescent="0.15">
      <c r="A73" s="620" t="s">
        <v>145</v>
      </c>
      <c r="B73" s="25" t="s">
        <v>146</v>
      </c>
      <c r="C73" s="619" t="s">
        <v>581</v>
      </c>
    </row>
    <row r="74" spans="1:3" s="235" customFormat="1" ht="18" customHeight="1" x14ac:dyDescent="0.15">
      <c r="A74" s="620" t="s">
        <v>147</v>
      </c>
      <c r="B74" s="46" t="s">
        <v>148</v>
      </c>
      <c r="C74" s="622" t="s">
        <v>582</v>
      </c>
    </row>
    <row r="75" spans="1:3" s="235" customFormat="1" ht="18" customHeight="1" x14ac:dyDescent="0.15">
      <c r="A75" s="620" t="s">
        <v>149</v>
      </c>
      <c r="B75" s="25" t="s">
        <v>150</v>
      </c>
      <c r="C75" s="622" t="s">
        <v>583</v>
      </c>
    </row>
    <row r="76" spans="1:3" s="235" customFormat="1" ht="18" customHeight="1" x14ac:dyDescent="0.15">
      <c r="A76" s="620" t="s">
        <v>151</v>
      </c>
      <c r="B76" s="27" t="s">
        <v>152</v>
      </c>
      <c r="C76" s="622" t="s">
        <v>584</v>
      </c>
    </row>
    <row r="77" spans="1:3" s="235" customFormat="1" ht="18" customHeight="1" x14ac:dyDescent="0.15">
      <c r="A77" s="624">
        <v>12.2</v>
      </c>
      <c r="B77" s="224" t="s">
        <v>153</v>
      </c>
      <c r="C77" s="619" t="s">
        <v>585</v>
      </c>
    </row>
    <row r="78" spans="1:3" s="235" customFormat="1" ht="18" customHeight="1" x14ac:dyDescent="0.15">
      <c r="A78" s="620">
        <v>12.3</v>
      </c>
      <c r="B78" s="251" t="s">
        <v>154</v>
      </c>
      <c r="C78" s="661" t="s">
        <v>586</v>
      </c>
    </row>
    <row r="79" spans="1:3" s="235" customFormat="1" ht="18" customHeight="1" x14ac:dyDescent="0.15">
      <c r="A79" s="620" t="s">
        <v>155</v>
      </c>
      <c r="B79" s="252" t="s">
        <v>156</v>
      </c>
      <c r="C79" s="619" t="s">
        <v>587</v>
      </c>
    </row>
    <row r="80" spans="1:3" s="235" customFormat="1" ht="18" customHeight="1" x14ac:dyDescent="0.15">
      <c r="A80" s="620" t="s">
        <v>157</v>
      </c>
      <c r="B80" s="252" t="s">
        <v>158</v>
      </c>
      <c r="C80" s="622" t="s">
        <v>588</v>
      </c>
    </row>
    <row r="81" spans="1:3" s="235" customFormat="1" ht="18" customHeight="1" x14ac:dyDescent="0.15">
      <c r="A81" s="620" t="s">
        <v>159</v>
      </c>
      <c r="B81" s="252" t="s">
        <v>160</v>
      </c>
      <c r="C81" s="622" t="s">
        <v>589</v>
      </c>
    </row>
    <row r="82" spans="1:3" s="235" customFormat="1" ht="30" x14ac:dyDescent="0.15">
      <c r="A82" s="620" t="s">
        <v>161</v>
      </c>
      <c r="B82" s="346" t="s">
        <v>162</v>
      </c>
      <c r="C82" s="622" t="s">
        <v>590</v>
      </c>
    </row>
    <row r="83" spans="1:3" s="235" customFormat="1" ht="18" customHeight="1" x14ac:dyDescent="0.15">
      <c r="A83" s="625">
        <v>12.4</v>
      </c>
      <c r="B83" s="626" t="s">
        <v>163</v>
      </c>
      <c r="C83" s="613" t="s">
        <v>591</v>
      </c>
    </row>
    <row r="84" spans="1:3" ht="18" customHeight="1" x14ac:dyDescent="0.25">
      <c r="A84" s="236"/>
      <c r="B84" s="237"/>
      <c r="C84" s="238"/>
    </row>
    <row r="85" spans="1:3" ht="18" customHeight="1" x14ac:dyDescent="0.25">
      <c r="A85" s="1185" t="s">
        <v>486</v>
      </c>
      <c r="B85" s="1185"/>
      <c r="C85" s="1185"/>
    </row>
    <row r="86" spans="1:3" ht="36" customHeight="1" x14ac:dyDescent="0.25">
      <c r="A86" s="1175" t="s">
        <v>592</v>
      </c>
      <c r="B86" s="1178"/>
      <c r="C86" s="1178"/>
    </row>
    <row r="87" spans="1:3" ht="18.75" x14ac:dyDescent="0.25">
      <c r="A87" s="1175" t="s">
        <v>593</v>
      </c>
      <c r="B87" s="1176"/>
      <c r="C87" s="1176"/>
    </row>
    <row r="88" spans="1:3" ht="41.25" customHeight="1" x14ac:dyDescent="0.25">
      <c r="A88" s="1175" t="s">
        <v>594</v>
      </c>
      <c r="B88" s="1175"/>
      <c r="C88" s="1175"/>
    </row>
    <row r="89" spans="1:3" s="239" customFormat="1" ht="18" customHeight="1" x14ac:dyDescent="0.15">
      <c r="A89" s="1177"/>
      <c r="B89" s="1177"/>
      <c r="C89" s="1177"/>
    </row>
    <row r="90" spans="1:3" ht="18.600000000000001" customHeight="1" x14ac:dyDescent="0.25">
      <c r="A90" s="235"/>
      <c r="B90" s="235"/>
      <c r="C90" s="235"/>
    </row>
    <row r="91" spans="1:3" x14ac:dyDescent="0.25">
      <c r="A91" s="235"/>
      <c r="B91" s="235"/>
      <c r="C91" s="235"/>
    </row>
    <row r="92" spans="1:3" x14ac:dyDescent="0.25">
      <c r="A92" s="235"/>
      <c r="B92" s="235"/>
      <c r="C92" s="235"/>
    </row>
    <row r="93" spans="1:3" x14ac:dyDescent="0.25">
      <c r="A93" s="235"/>
      <c r="B93" s="235"/>
      <c r="C93" s="235"/>
    </row>
    <row r="94" spans="1:3" x14ac:dyDescent="0.25">
      <c r="A94" s="235"/>
      <c r="B94" s="235"/>
      <c r="C94" s="235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7"/>
  <sheetViews>
    <sheetView showGridLines="0" topLeftCell="A7" zoomScale="85" zoomScaleNormal="85" zoomScaleSheetLayoutView="85" workbookViewId="0">
      <selection activeCell="D67" sqref="D67"/>
    </sheetView>
  </sheetViews>
  <sheetFormatPr defaultColWidth="9" defaultRowHeight="15.75" x14ac:dyDescent="0.25"/>
  <cols>
    <col min="1" max="1" width="8.375" style="138" customWidth="1"/>
    <col min="2" max="2" width="44.375" style="138" customWidth="1"/>
    <col min="3" max="3" width="43.125" style="138" customWidth="1"/>
    <col min="4" max="4" width="44.375" style="138" customWidth="1"/>
    <col min="5" max="5" width="39.625" style="138" customWidth="1"/>
    <col min="6" max="6" width="9" style="138" customWidth="1"/>
    <col min="7" max="7" width="0.75" style="138" customWidth="1"/>
    <col min="8" max="9" width="9" style="138" hidden="1" customWidth="1"/>
    <col min="10" max="16384" width="9" style="138"/>
  </cols>
  <sheetData>
    <row r="1" spans="1:5" ht="16.5" thickBot="1" x14ac:dyDescent="0.3">
      <c r="A1" s="202" t="s">
        <v>0</v>
      </c>
      <c r="B1" s="1014"/>
      <c r="C1" s="949"/>
      <c r="D1" s="949"/>
      <c r="E1" s="949"/>
    </row>
    <row r="2" spans="1:5" ht="7.5" customHeight="1" x14ac:dyDescent="0.25">
      <c r="A2" s="1015"/>
      <c r="B2" s="1016" t="s">
        <v>0</v>
      </c>
      <c r="C2" s="1017"/>
      <c r="D2" s="1017"/>
      <c r="E2" s="1018"/>
    </row>
    <row r="3" spans="1:5" x14ac:dyDescent="0.25">
      <c r="A3" s="1019"/>
      <c r="B3" s="921" t="s">
        <v>0</v>
      </c>
      <c r="C3" s="949"/>
      <c r="D3" s="949"/>
      <c r="E3" s="1020"/>
    </row>
    <row r="4" spans="1:5" ht="18" customHeight="1" x14ac:dyDescent="0.25">
      <c r="A4" s="1019"/>
      <c r="B4" s="921" t="s">
        <v>0</v>
      </c>
      <c r="C4" s="1189" t="s">
        <v>595</v>
      </c>
      <c r="D4" s="1189"/>
      <c r="E4" s="1190"/>
    </row>
    <row r="5" spans="1:5" ht="18" customHeight="1" x14ac:dyDescent="0.25">
      <c r="A5" s="1019"/>
      <c r="B5" s="921"/>
      <c r="C5" s="1191"/>
      <c r="D5" s="1191"/>
      <c r="E5" s="1190"/>
    </row>
    <row r="6" spans="1:5" s="338" customFormat="1" ht="18.75" x14ac:dyDescent="0.3">
      <c r="A6" s="337"/>
      <c r="B6" s="151"/>
      <c r="C6" s="1192" t="s">
        <v>10</v>
      </c>
      <c r="D6" s="1192"/>
      <c r="E6" s="1193"/>
    </row>
    <row r="7" spans="1:5" ht="18" customHeight="1" x14ac:dyDescent="0.3">
      <c r="A7" s="1019"/>
      <c r="B7" s="1021" t="s">
        <v>0</v>
      </c>
      <c r="C7" s="1192" t="s">
        <v>171</v>
      </c>
      <c r="D7" s="1192"/>
      <c r="E7" s="1193"/>
    </row>
    <row r="8" spans="1:5" ht="18" customHeight="1" x14ac:dyDescent="0.3">
      <c r="A8" s="1019"/>
      <c r="B8" s="921"/>
      <c r="C8" s="1194" t="s">
        <v>596</v>
      </c>
      <c r="D8" s="1194"/>
      <c r="E8" s="1193"/>
    </row>
    <row r="9" spans="1:5" ht="3.75" customHeight="1" x14ac:dyDescent="0.25">
      <c r="A9" s="1022"/>
      <c r="B9" s="1023"/>
      <c r="C9" s="1023"/>
      <c r="D9" s="1023"/>
      <c r="E9" s="1024"/>
    </row>
    <row r="10" spans="1:5" ht="11.25" customHeight="1" x14ac:dyDescent="0.25">
      <c r="A10" s="203" t="s">
        <v>0</v>
      </c>
      <c r="B10" s="240"/>
      <c r="C10" s="1196" t="s">
        <v>597</v>
      </c>
      <c r="D10" s="1197"/>
      <c r="E10" s="1198"/>
    </row>
    <row r="11" spans="1:5" ht="16.5" customHeight="1" x14ac:dyDescent="0.25">
      <c r="A11" s="241" t="s">
        <v>18</v>
      </c>
      <c r="B11" s="242" t="s">
        <v>19</v>
      </c>
      <c r="C11" s="1199"/>
      <c r="D11" s="1200"/>
      <c r="E11" s="1201"/>
    </row>
    <row r="12" spans="1:5" ht="12.75" customHeight="1" x14ac:dyDescent="0.25">
      <c r="A12" s="241" t="s">
        <v>23</v>
      </c>
      <c r="B12" s="242"/>
      <c r="C12" s="1182" t="s">
        <v>598</v>
      </c>
      <c r="D12" s="1182" t="s">
        <v>599</v>
      </c>
      <c r="E12" s="1187" t="s">
        <v>600</v>
      </c>
    </row>
    <row r="13" spans="1:5" s="205" customFormat="1" ht="5.25" customHeight="1" x14ac:dyDescent="0.25">
      <c r="A13" s="204" t="s">
        <v>0</v>
      </c>
      <c r="B13" s="1025"/>
      <c r="C13" s="1195"/>
      <c r="D13" s="1195"/>
      <c r="E13" s="1188"/>
    </row>
    <row r="14" spans="1:5" ht="30" x14ac:dyDescent="0.25">
      <c r="A14" s="1026">
        <v>1</v>
      </c>
      <c r="B14" s="650" t="s">
        <v>31</v>
      </c>
      <c r="C14" s="325" t="s">
        <v>601</v>
      </c>
      <c r="D14" s="325" t="s">
        <v>602</v>
      </c>
      <c r="E14" s="289" t="s">
        <v>603</v>
      </c>
    </row>
    <row r="15" spans="1:5" ht="45" x14ac:dyDescent="0.25">
      <c r="A15" s="1026">
        <v>1.1000000000000001</v>
      </c>
      <c r="B15" s="1027" t="s">
        <v>35</v>
      </c>
      <c r="C15" s="325" t="s">
        <v>604</v>
      </c>
      <c r="D15" s="325" t="s">
        <v>605</v>
      </c>
      <c r="E15" s="290">
        <v>245.01</v>
      </c>
    </row>
    <row r="16" spans="1:5" ht="20.100000000000001" customHeight="1" x14ac:dyDescent="0.25">
      <c r="A16" s="1026" t="s">
        <v>37</v>
      </c>
      <c r="B16" s="641" t="s">
        <v>38</v>
      </c>
      <c r="C16" s="328">
        <v>4401.1099999999997</v>
      </c>
      <c r="D16" s="465" t="s">
        <v>606</v>
      </c>
      <c r="E16" s="288" t="s">
        <v>607</v>
      </c>
    </row>
    <row r="17" spans="1:5" ht="20.100000000000001" customHeight="1" x14ac:dyDescent="0.25">
      <c r="A17" s="1026" t="s">
        <v>40</v>
      </c>
      <c r="B17" s="1028" t="s">
        <v>41</v>
      </c>
      <c r="C17" s="254">
        <v>4401.12</v>
      </c>
      <c r="D17" s="465" t="s">
        <v>606</v>
      </c>
      <c r="E17" s="288" t="s">
        <v>607</v>
      </c>
    </row>
    <row r="18" spans="1:5" ht="20.100000000000001" customHeight="1" x14ac:dyDescent="0.25">
      <c r="A18" s="1026">
        <v>1.2</v>
      </c>
      <c r="B18" s="336" t="s">
        <v>43</v>
      </c>
      <c r="C18" s="254">
        <v>44.03</v>
      </c>
      <c r="D18" s="254">
        <v>44.03</v>
      </c>
      <c r="E18" s="287">
        <v>247</v>
      </c>
    </row>
    <row r="19" spans="1:5" ht="20.100000000000001" customHeight="1" x14ac:dyDescent="0.25">
      <c r="A19" s="1026" t="s">
        <v>45</v>
      </c>
      <c r="B19" s="641" t="s">
        <v>38</v>
      </c>
      <c r="C19" s="325" t="s">
        <v>290</v>
      </c>
      <c r="D19" s="325" t="s">
        <v>608</v>
      </c>
      <c r="E19" s="290" t="s">
        <v>609</v>
      </c>
    </row>
    <row r="20" spans="1:5" s="187" customFormat="1" ht="20.100000000000001" customHeight="1" x14ac:dyDescent="0.15">
      <c r="A20" s="1026" t="s">
        <v>47</v>
      </c>
      <c r="B20" s="641" t="s">
        <v>41</v>
      </c>
      <c r="C20" s="466" t="s">
        <v>610</v>
      </c>
      <c r="D20" s="466" t="s">
        <v>611</v>
      </c>
      <c r="E20" s="290" t="s">
        <v>612</v>
      </c>
    </row>
    <row r="21" spans="1:5" s="187" customFormat="1" ht="20.100000000000001" customHeight="1" x14ac:dyDescent="0.15">
      <c r="A21" s="1026" t="s">
        <v>49</v>
      </c>
      <c r="B21" s="1029" t="s">
        <v>50</v>
      </c>
      <c r="C21" s="1030" t="s">
        <v>613</v>
      </c>
      <c r="D21" s="1030" t="s">
        <v>614</v>
      </c>
      <c r="E21" s="290" t="s">
        <v>615</v>
      </c>
    </row>
    <row r="22" spans="1:5" s="187" customFormat="1" ht="20.100000000000001" customHeight="1" x14ac:dyDescent="0.15">
      <c r="A22" s="1031">
        <v>2</v>
      </c>
      <c r="B22" s="642" t="s">
        <v>75</v>
      </c>
      <c r="C22" s="326" t="s">
        <v>616</v>
      </c>
      <c r="D22" s="326" t="s">
        <v>616</v>
      </c>
      <c r="E22" s="470" t="s">
        <v>617</v>
      </c>
    </row>
    <row r="23" spans="1:5" s="187" customFormat="1" ht="20.100000000000001" customHeight="1" x14ac:dyDescent="0.15">
      <c r="A23" s="1032">
        <v>3</v>
      </c>
      <c r="B23" s="1033" t="s">
        <v>77</v>
      </c>
      <c r="C23" s="328" t="s">
        <v>618</v>
      </c>
      <c r="D23" s="327" t="s">
        <v>619</v>
      </c>
      <c r="E23" s="468" t="s">
        <v>620</v>
      </c>
    </row>
    <row r="24" spans="1:5" s="187" customFormat="1" ht="20.100000000000001" customHeight="1" x14ac:dyDescent="0.15">
      <c r="A24" s="1026" t="s">
        <v>79</v>
      </c>
      <c r="B24" s="336" t="s">
        <v>80</v>
      </c>
      <c r="C24" s="254" t="s">
        <v>621</v>
      </c>
      <c r="D24" s="254" t="s">
        <v>621</v>
      </c>
      <c r="E24" s="1034">
        <v>246.1</v>
      </c>
    </row>
    <row r="25" spans="1:5" s="187" customFormat="1" ht="39.950000000000003" customHeight="1" x14ac:dyDescent="0.15">
      <c r="A25" s="1035" t="s">
        <v>81</v>
      </c>
      <c r="B25" s="1036" t="s">
        <v>82</v>
      </c>
      <c r="C25" s="327" t="s">
        <v>622</v>
      </c>
      <c r="D25" s="327" t="s">
        <v>623</v>
      </c>
      <c r="E25" s="468" t="s">
        <v>624</v>
      </c>
    </row>
    <row r="26" spans="1:5" s="187" customFormat="1" ht="30" x14ac:dyDescent="0.15">
      <c r="A26" s="1026" t="s">
        <v>202</v>
      </c>
      <c r="B26" s="339" t="s">
        <v>83</v>
      </c>
      <c r="C26" s="327" t="s">
        <v>622</v>
      </c>
      <c r="D26" s="327" t="s">
        <v>623</v>
      </c>
      <c r="E26" s="468" t="s">
        <v>624</v>
      </c>
    </row>
    <row r="27" spans="1:5" s="187" customFormat="1" ht="30" x14ac:dyDescent="0.15">
      <c r="A27" s="1032" t="s">
        <v>84</v>
      </c>
      <c r="B27" s="1033" t="s">
        <v>85</v>
      </c>
      <c r="C27" s="328" t="s">
        <v>625</v>
      </c>
      <c r="D27" s="327" t="s">
        <v>626</v>
      </c>
      <c r="E27" s="468" t="s">
        <v>624</v>
      </c>
    </row>
    <row r="28" spans="1:5" s="187" customFormat="1" ht="20.100000000000001" customHeight="1" x14ac:dyDescent="0.15">
      <c r="A28" s="1026" t="s">
        <v>86</v>
      </c>
      <c r="B28" s="336" t="s">
        <v>87</v>
      </c>
      <c r="C28" s="328">
        <v>4401.3100000000004</v>
      </c>
      <c r="D28" s="328">
        <v>4401.3100000000004</v>
      </c>
      <c r="E28" s="468" t="s">
        <v>624</v>
      </c>
    </row>
    <row r="29" spans="1:5" s="187" customFormat="1" ht="20.100000000000001" customHeight="1" x14ac:dyDescent="0.15">
      <c r="A29" s="1035" t="s">
        <v>88</v>
      </c>
      <c r="B29" s="1036" t="s">
        <v>89</v>
      </c>
      <c r="C29" s="328">
        <v>4401.3900000000003</v>
      </c>
      <c r="D29" s="327" t="s">
        <v>623</v>
      </c>
      <c r="E29" s="468" t="s">
        <v>624</v>
      </c>
    </row>
    <row r="30" spans="1:5" s="187" customFormat="1" ht="20.100000000000001" customHeight="1" x14ac:dyDescent="0.15">
      <c r="A30" s="1032" t="s">
        <v>90</v>
      </c>
      <c r="B30" s="1033" t="s">
        <v>91</v>
      </c>
      <c r="C30" s="467" t="s">
        <v>627</v>
      </c>
      <c r="D30" s="467" t="s">
        <v>627</v>
      </c>
      <c r="E30" s="290" t="s">
        <v>628</v>
      </c>
    </row>
    <row r="31" spans="1:5" s="187" customFormat="1" ht="20.100000000000001" customHeight="1" x14ac:dyDescent="0.15">
      <c r="A31" s="1026" t="s">
        <v>92</v>
      </c>
      <c r="B31" s="336" t="s">
        <v>38</v>
      </c>
      <c r="C31" s="335" t="s">
        <v>323</v>
      </c>
      <c r="D31" s="335" t="s">
        <v>629</v>
      </c>
      <c r="E31" s="1037" t="s">
        <v>630</v>
      </c>
    </row>
    <row r="32" spans="1:5" s="187" customFormat="1" ht="39.950000000000003" customHeight="1" x14ac:dyDescent="0.15">
      <c r="A32" s="1026" t="s">
        <v>93</v>
      </c>
      <c r="B32" s="336" t="s">
        <v>41</v>
      </c>
      <c r="C32" s="254" t="s">
        <v>330</v>
      </c>
      <c r="D32" s="254" t="s">
        <v>631</v>
      </c>
      <c r="E32" s="1037" t="s">
        <v>632</v>
      </c>
    </row>
    <row r="33" spans="1:5" s="187" customFormat="1" ht="30" x14ac:dyDescent="0.15">
      <c r="A33" s="1035" t="s">
        <v>94</v>
      </c>
      <c r="B33" s="346" t="s">
        <v>50</v>
      </c>
      <c r="C33" s="1038" t="s">
        <v>633</v>
      </c>
      <c r="D33" s="1039" t="s">
        <v>634</v>
      </c>
      <c r="E33" s="1037" t="s">
        <v>635</v>
      </c>
    </row>
    <row r="34" spans="1:5" s="187" customFormat="1" ht="20.100000000000001" customHeight="1" x14ac:dyDescent="0.15">
      <c r="A34" s="1026" t="s">
        <v>95</v>
      </c>
      <c r="B34" s="23" t="s">
        <v>96</v>
      </c>
      <c r="C34" s="328">
        <v>44.08</v>
      </c>
      <c r="D34" s="328">
        <v>44.08</v>
      </c>
      <c r="E34" s="290">
        <v>634.1</v>
      </c>
    </row>
    <row r="35" spans="1:5" s="187" customFormat="1" ht="20.100000000000001" customHeight="1" x14ac:dyDescent="0.15">
      <c r="A35" s="1026" t="s">
        <v>97</v>
      </c>
      <c r="B35" s="25" t="s">
        <v>38</v>
      </c>
      <c r="C35" s="326" t="s">
        <v>636</v>
      </c>
      <c r="D35" s="326" t="s">
        <v>636</v>
      </c>
      <c r="E35" s="290">
        <v>634.11</v>
      </c>
    </row>
    <row r="36" spans="1:5" s="187" customFormat="1" ht="20.100000000000001" customHeight="1" x14ac:dyDescent="0.15">
      <c r="A36" s="1026" t="s">
        <v>98</v>
      </c>
      <c r="B36" s="25" t="s">
        <v>41</v>
      </c>
      <c r="C36" s="254" t="s">
        <v>637</v>
      </c>
      <c r="D36" s="254" t="s">
        <v>637</v>
      </c>
      <c r="E36" s="287">
        <v>634.12</v>
      </c>
    </row>
    <row r="37" spans="1:5" s="187" customFormat="1" ht="20.100000000000001" customHeight="1" x14ac:dyDescent="0.15">
      <c r="A37" s="1035" t="s">
        <v>99</v>
      </c>
      <c r="B37" s="464" t="s">
        <v>50</v>
      </c>
      <c r="C37" s="334" t="s">
        <v>638</v>
      </c>
      <c r="D37" s="329" t="s">
        <v>639</v>
      </c>
      <c r="E37" s="288" t="s">
        <v>640</v>
      </c>
    </row>
    <row r="38" spans="1:5" s="187" customFormat="1" ht="20.100000000000001" customHeight="1" x14ac:dyDescent="0.15">
      <c r="A38" s="1026" t="s">
        <v>100</v>
      </c>
      <c r="B38" s="280" t="s">
        <v>101</v>
      </c>
      <c r="C38" s="328" t="s">
        <v>641</v>
      </c>
      <c r="D38" s="328" t="s">
        <v>642</v>
      </c>
      <c r="E38" s="289" t="s">
        <v>643</v>
      </c>
    </row>
    <row r="39" spans="1:5" s="187" customFormat="1" ht="20.100000000000001" customHeight="1" x14ac:dyDescent="0.15">
      <c r="A39" s="1026" t="s">
        <v>102</v>
      </c>
      <c r="B39" s="24" t="s">
        <v>103</v>
      </c>
      <c r="C39" s="330" t="s">
        <v>644</v>
      </c>
      <c r="D39" s="330" t="s">
        <v>645</v>
      </c>
      <c r="E39" s="290" t="s">
        <v>646</v>
      </c>
    </row>
    <row r="40" spans="1:5" s="187" customFormat="1" ht="20.100000000000001" customHeight="1" x14ac:dyDescent="0.15">
      <c r="A40" s="1026" t="s">
        <v>104</v>
      </c>
      <c r="B40" s="25" t="s">
        <v>38</v>
      </c>
      <c r="C40" s="331" t="s">
        <v>647</v>
      </c>
      <c r="D40" s="331" t="s">
        <v>648</v>
      </c>
      <c r="E40" s="468" t="s">
        <v>649</v>
      </c>
    </row>
    <row r="41" spans="1:5" s="187" customFormat="1" ht="20.100000000000001" customHeight="1" x14ac:dyDescent="0.15">
      <c r="A41" s="1026" t="s">
        <v>105</v>
      </c>
      <c r="B41" s="25" t="s">
        <v>41</v>
      </c>
      <c r="C41" s="331" t="s">
        <v>650</v>
      </c>
      <c r="D41" s="331" t="s">
        <v>651</v>
      </c>
      <c r="E41" s="468" t="s">
        <v>649</v>
      </c>
    </row>
    <row r="42" spans="1:5" s="187" customFormat="1" ht="20.100000000000001" customHeight="1" x14ac:dyDescent="0.15">
      <c r="A42" s="1040" t="s">
        <v>106</v>
      </c>
      <c r="B42" s="248" t="s">
        <v>50</v>
      </c>
      <c r="C42" s="332" t="s">
        <v>652</v>
      </c>
      <c r="D42" s="332" t="s">
        <v>653</v>
      </c>
      <c r="E42" s="468" t="s">
        <v>649</v>
      </c>
    </row>
    <row r="43" spans="1:5" s="187" customFormat="1" ht="45" x14ac:dyDescent="0.15">
      <c r="A43" s="1026" t="s">
        <v>107</v>
      </c>
      <c r="B43" s="648" t="s">
        <v>108</v>
      </c>
      <c r="C43" s="326" t="s">
        <v>654</v>
      </c>
      <c r="D43" s="326" t="s">
        <v>654</v>
      </c>
      <c r="E43" s="290" t="s">
        <v>655</v>
      </c>
    </row>
    <row r="44" spans="1:5" s="187" customFormat="1" ht="39.950000000000003" customHeight="1" x14ac:dyDescent="0.15">
      <c r="A44" s="1026" t="s">
        <v>109</v>
      </c>
      <c r="B44" s="1028" t="s">
        <v>110</v>
      </c>
      <c r="C44" s="333" t="s">
        <v>656</v>
      </c>
      <c r="D44" s="333" t="s">
        <v>656</v>
      </c>
      <c r="E44" s="468" t="s">
        <v>657</v>
      </c>
    </row>
    <row r="45" spans="1:5" s="187" customFormat="1" ht="20.100000000000001" customHeight="1" x14ac:dyDescent="0.15">
      <c r="A45" s="1026" t="s">
        <v>111</v>
      </c>
      <c r="B45" s="336" t="s">
        <v>112</v>
      </c>
      <c r="C45" s="328">
        <v>44.11</v>
      </c>
      <c r="D45" s="328">
        <v>44.11</v>
      </c>
      <c r="E45" s="290">
        <v>634.5</v>
      </c>
    </row>
    <row r="46" spans="1:5" s="187" customFormat="1" ht="20.100000000000001" customHeight="1" x14ac:dyDescent="0.15">
      <c r="A46" s="1026" t="s">
        <v>113</v>
      </c>
      <c r="B46" s="641" t="s">
        <v>114</v>
      </c>
      <c r="C46" s="333" t="s">
        <v>658</v>
      </c>
      <c r="D46" s="333" t="s">
        <v>658</v>
      </c>
      <c r="E46" s="468" t="s">
        <v>659</v>
      </c>
    </row>
    <row r="47" spans="1:5" s="187" customFormat="1" ht="45" x14ac:dyDescent="0.15">
      <c r="A47" s="1026" t="s">
        <v>115</v>
      </c>
      <c r="B47" s="641" t="s">
        <v>116</v>
      </c>
      <c r="C47" s="333" t="s">
        <v>660</v>
      </c>
      <c r="D47" s="333" t="s">
        <v>660</v>
      </c>
      <c r="E47" s="468" t="s">
        <v>661</v>
      </c>
    </row>
    <row r="48" spans="1:5" s="187" customFormat="1" ht="30" x14ac:dyDescent="0.15">
      <c r="A48" s="1035" t="s">
        <v>117</v>
      </c>
      <c r="B48" s="346" t="s">
        <v>118</v>
      </c>
      <c r="C48" s="333" t="s">
        <v>662</v>
      </c>
      <c r="D48" s="333" t="s">
        <v>662</v>
      </c>
      <c r="E48" s="468" t="s">
        <v>663</v>
      </c>
    </row>
    <row r="49" spans="1:5" s="187" customFormat="1" ht="20.100000000000001" customHeight="1" x14ac:dyDescent="0.15">
      <c r="A49" s="1040" t="s">
        <v>119</v>
      </c>
      <c r="B49" s="642" t="s">
        <v>120</v>
      </c>
      <c r="C49" s="334" t="s">
        <v>664</v>
      </c>
      <c r="D49" s="334" t="s">
        <v>664</v>
      </c>
      <c r="E49" s="289" t="s">
        <v>665</v>
      </c>
    </row>
    <row r="50" spans="1:5" s="187" customFormat="1" ht="39.950000000000003" customHeight="1" x14ac:dyDescent="0.15">
      <c r="A50" s="1040" t="s">
        <v>121</v>
      </c>
      <c r="B50" s="1036" t="s">
        <v>122</v>
      </c>
      <c r="C50" s="328" t="s">
        <v>666</v>
      </c>
      <c r="D50" s="328" t="s">
        <v>666</v>
      </c>
      <c r="E50" s="290" t="s">
        <v>667</v>
      </c>
    </row>
    <row r="51" spans="1:5" s="187" customFormat="1" ht="20.100000000000001" customHeight="1" x14ac:dyDescent="0.15">
      <c r="A51" s="1040" t="s">
        <v>123</v>
      </c>
      <c r="B51" s="336" t="s">
        <v>124</v>
      </c>
      <c r="C51" s="334" t="s">
        <v>668</v>
      </c>
      <c r="D51" s="334" t="s">
        <v>668</v>
      </c>
      <c r="E51" s="469" t="s">
        <v>669</v>
      </c>
    </row>
    <row r="52" spans="1:5" s="187" customFormat="1" ht="20.100000000000001" customHeight="1" x14ac:dyDescent="0.15">
      <c r="A52" s="1040" t="s">
        <v>125</v>
      </c>
      <c r="B52" s="641" t="s">
        <v>126</v>
      </c>
      <c r="C52" s="328">
        <v>47.03</v>
      </c>
      <c r="D52" s="328">
        <v>47.03</v>
      </c>
      <c r="E52" s="290" t="s">
        <v>670</v>
      </c>
    </row>
    <row r="53" spans="1:5" s="187" customFormat="1" ht="20.100000000000001" customHeight="1" x14ac:dyDescent="0.15">
      <c r="A53" s="1040" t="s">
        <v>127</v>
      </c>
      <c r="B53" s="1029" t="s">
        <v>128</v>
      </c>
      <c r="C53" s="334" t="s">
        <v>671</v>
      </c>
      <c r="D53" s="334" t="s">
        <v>671</v>
      </c>
      <c r="E53" s="469">
        <v>251.5</v>
      </c>
    </row>
    <row r="54" spans="1:5" s="187" customFormat="1" ht="20.100000000000001" customHeight="1" x14ac:dyDescent="0.15">
      <c r="A54" s="1040" t="s">
        <v>129</v>
      </c>
      <c r="B54" s="346" t="s">
        <v>130</v>
      </c>
      <c r="C54" s="328">
        <v>47.04</v>
      </c>
      <c r="D54" s="328">
        <v>47.04</v>
      </c>
      <c r="E54" s="290">
        <v>251.6</v>
      </c>
    </row>
    <row r="55" spans="1:5" s="187" customFormat="1" ht="30" x14ac:dyDescent="0.15">
      <c r="A55" s="1041" t="s">
        <v>131</v>
      </c>
      <c r="B55" s="346" t="s">
        <v>132</v>
      </c>
      <c r="C55" s="254">
        <v>47.02</v>
      </c>
      <c r="D55" s="254">
        <v>47.02</v>
      </c>
      <c r="E55" s="287">
        <v>251.3</v>
      </c>
    </row>
    <row r="56" spans="1:5" s="187" customFormat="1" ht="20.100000000000001" customHeight="1" x14ac:dyDescent="0.15">
      <c r="A56" s="1042" t="s">
        <v>133</v>
      </c>
      <c r="B56" s="1033" t="s">
        <v>134</v>
      </c>
      <c r="C56" s="328">
        <v>47.06</v>
      </c>
      <c r="D56" s="328">
        <v>47.06</v>
      </c>
      <c r="E56" s="289">
        <v>251.92</v>
      </c>
    </row>
    <row r="57" spans="1:5" s="187" customFormat="1" ht="20.100000000000001" customHeight="1" x14ac:dyDescent="0.15">
      <c r="A57" s="1026" t="s">
        <v>135</v>
      </c>
      <c r="B57" s="336" t="s">
        <v>136</v>
      </c>
      <c r="C57" s="254" t="s">
        <v>672</v>
      </c>
      <c r="D57" s="254" t="s">
        <v>672</v>
      </c>
      <c r="E57" s="470" t="s">
        <v>673</v>
      </c>
    </row>
    <row r="58" spans="1:5" s="187" customFormat="1" ht="31.5" customHeight="1" x14ac:dyDescent="0.15">
      <c r="A58" s="1035" t="s">
        <v>137</v>
      </c>
      <c r="B58" s="1036" t="s">
        <v>138</v>
      </c>
      <c r="C58" s="335" t="s">
        <v>674</v>
      </c>
      <c r="D58" s="335" t="s">
        <v>674</v>
      </c>
      <c r="E58" s="470" t="s">
        <v>673</v>
      </c>
    </row>
    <row r="59" spans="1:5" s="187" customFormat="1" ht="20.100000000000001" customHeight="1" x14ac:dyDescent="0.15">
      <c r="A59" s="1041" t="s">
        <v>139</v>
      </c>
      <c r="B59" s="1043" t="s">
        <v>140</v>
      </c>
      <c r="C59" s="254">
        <v>47.07</v>
      </c>
      <c r="D59" s="254">
        <v>47.07</v>
      </c>
      <c r="E59" s="289">
        <v>251.1</v>
      </c>
    </row>
    <row r="60" spans="1:5" s="187" customFormat="1" ht="39.950000000000003" customHeight="1" x14ac:dyDescent="0.15">
      <c r="A60" s="1040" t="s">
        <v>141</v>
      </c>
      <c r="B60" s="642" t="s">
        <v>142</v>
      </c>
      <c r="C60" s="254" t="s">
        <v>675</v>
      </c>
      <c r="D60" s="254" t="s">
        <v>675</v>
      </c>
      <c r="E60" s="289" t="s">
        <v>676</v>
      </c>
    </row>
    <row r="61" spans="1:5" s="187" customFormat="1" ht="39.950000000000003" customHeight="1" x14ac:dyDescent="0.15">
      <c r="A61" s="1040" t="s">
        <v>143</v>
      </c>
      <c r="B61" s="1044" t="s">
        <v>144</v>
      </c>
      <c r="C61" s="254" t="s">
        <v>677</v>
      </c>
      <c r="D61" s="254" t="s">
        <v>677</v>
      </c>
      <c r="E61" s="289" t="s">
        <v>678</v>
      </c>
    </row>
    <row r="62" spans="1:5" s="187" customFormat="1" ht="20.100000000000001" customHeight="1" x14ac:dyDescent="0.15">
      <c r="A62" s="1040" t="s">
        <v>145</v>
      </c>
      <c r="B62" s="641" t="s">
        <v>146</v>
      </c>
      <c r="C62" s="254">
        <v>48.01</v>
      </c>
      <c r="D62" s="254">
        <v>48.01</v>
      </c>
      <c r="E62" s="289">
        <v>641.1</v>
      </c>
    </row>
    <row r="63" spans="1:5" s="187" customFormat="1" ht="30" x14ac:dyDescent="0.15">
      <c r="A63" s="1040" t="s">
        <v>147</v>
      </c>
      <c r="B63" s="1045" t="s">
        <v>148</v>
      </c>
      <c r="C63" s="254" t="s">
        <v>679</v>
      </c>
      <c r="D63" s="254" t="s">
        <v>679</v>
      </c>
      <c r="E63" s="289">
        <v>641.29</v>
      </c>
    </row>
    <row r="64" spans="1:5" s="187" customFormat="1" ht="30" x14ac:dyDescent="0.15">
      <c r="A64" s="1040" t="s">
        <v>149</v>
      </c>
      <c r="B64" s="641" t="s">
        <v>150</v>
      </c>
      <c r="C64" s="254" t="s">
        <v>680</v>
      </c>
      <c r="D64" s="254" t="s">
        <v>680</v>
      </c>
      <c r="E64" s="289" t="s">
        <v>681</v>
      </c>
    </row>
    <row r="65" spans="1:5" s="187" customFormat="1" x14ac:dyDescent="0.15">
      <c r="A65" s="1040" t="s">
        <v>151</v>
      </c>
      <c r="B65" s="346" t="s">
        <v>152</v>
      </c>
      <c r="C65" s="254" t="s">
        <v>682</v>
      </c>
      <c r="D65" s="254" t="s">
        <v>682</v>
      </c>
      <c r="E65" s="289">
        <v>641.29999999999995</v>
      </c>
    </row>
    <row r="66" spans="1:5" s="187" customFormat="1" ht="20.100000000000001" customHeight="1" x14ac:dyDescent="0.15">
      <c r="A66" s="1026">
        <v>12.2</v>
      </c>
      <c r="B66" s="1046" t="s">
        <v>153</v>
      </c>
      <c r="C66" s="254">
        <v>48.03</v>
      </c>
      <c r="D66" s="254">
        <v>48.03</v>
      </c>
      <c r="E66" s="289">
        <v>641.63</v>
      </c>
    </row>
    <row r="67" spans="1:5" s="187" customFormat="1" ht="60" customHeight="1" x14ac:dyDescent="0.15">
      <c r="A67" s="1040">
        <v>12.3</v>
      </c>
      <c r="B67" s="1044" t="s">
        <v>154</v>
      </c>
      <c r="C67" s="254" t="s">
        <v>683</v>
      </c>
      <c r="D67" s="254" t="s">
        <v>683</v>
      </c>
      <c r="E67" s="289" t="s">
        <v>684</v>
      </c>
    </row>
    <row r="68" spans="1:5" s="187" customFormat="1" ht="20.100000000000001" customHeight="1" x14ac:dyDescent="0.15">
      <c r="A68" s="1040" t="s">
        <v>155</v>
      </c>
      <c r="B68" s="641" t="s">
        <v>156</v>
      </c>
      <c r="C68" s="254" t="s">
        <v>685</v>
      </c>
      <c r="D68" s="254" t="s">
        <v>685</v>
      </c>
      <c r="E68" s="289" t="s">
        <v>686</v>
      </c>
    </row>
    <row r="69" spans="1:5" s="187" customFormat="1" ht="39.950000000000003" customHeight="1" x14ac:dyDescent="0.15">
      <c r="A69" s="1040" t="s">
        <v>157</v>
      </c>
      <c r="B69" s="641" t="s">
        <v>158</v>
      </c>
      <c r="C69" s="254" t="s">
        <v>687</v>
      </c>
      <c r="D69" s="254" t="s">
        <v>687</v>
      </c>
      <c r="E69" s="289" t="s">
        <v>688</v>
      </c>
    </row>
    <row r="70" spans="1:5" s="187" customFormat="1" ht="39.950000000000003" customHeight="1" x14ac:dyDescent="0.15">
      <c r="A70" s="1040" t="s">
        <v>159</v>
      </c>
      <c r="B70" s="641" t="s">
        <v>160</v>
      </c>
      <c r="C70" s="254" t="s">
        <v>689</v>
      </c>
      <c r="D70" s="254" t="s">
        <v>689</v>
      </c>
      <c r="E70" s="289" t="s">
        <v>690</v>
      </c>
    </row>
    <row r="71" spans="1:5" s="187" customFormat="1" ht="45" x14ac:dyDescent="0.15">
      <c r="A71" s="1040" t="s">
        <v>161</v>
      </c>
      <c r="B71" s="346" t="s">
        <v>162</v>
      </c>
      <c r="C71" s="254">
        <v>4805.93</v>
      </c>
      <c r="D71" s="254">
        <v>4805.93</v>
      </c>
      <c r="E71" s="470" t="s">
        <v>691</v>
      </c>
    </row>
    <row r="72" spans="1:5" s="187" customFormat="1" ht="39.950000000000003" customHeight="1" thickBot="1" x14ac:dyDescent="0.2">
      <c r="A72" s="1047">
        <v>12.4</v>
      </c>
      <c r="B72" s="1048" t="s">
        <v>163</v>
      </c>
      <c r="C72" s="471" t="s">
        <v>692</v>
      </c>
      <c r="D72" s="471" t="s">
        <v>692</v>
      </c>
      <c r="E72" s="292" t="s">
        <v>693</v>
      </c>
    </row>
    <row r="73" spans="1:5" ht="5.45" customHeight="1" x14ac:dyDescent="0.25">
      <c r="A73" s="1049"/>
      <c r="B73" s="1050"/>
      <c r="C73" s="1049"/>
      <c r="D73" s="1049"/>
      <c r="E73" s="1050"/>
    </row>
    <row r="74" spans="1:5" ht="18" customHeight="1" x14ac:dyDescent="0.25">
      <c r="A74" s="1185" t="s">
        <v>486</v>
      </c>
      <c r="B74" s="1185"/>
      <c r="C74" s="1185"/>
      <c r="D74" s="1185"/>
      <c r="E74" s="1185"/>
    </row>
    <row r="75" spans="1:5" ht="52.9" customHeight="1" x14ac:dyDescent="0.25">
      <c r="A75" s="1175" t="s">
        <v>694</v>
      </c>
      <c r="B75" s="1178"/>
      <c r="C75" s="1178"/>
      <c r="D75" s="1178"/>
      <c r="E75" s="1178"/>
    </row>
    <row r="76" spans="1:5" s="188" customFormat="1" ht="36" customHeight="1" x14ac:dyDescent="0.15">
      <c r="A76" s="1186" t="s">
        <v>695</v>
      </c>
      <c r="B76" s="1176"/>
      <c r="C76" s="1176"/>
      <c r="D76" s="1176"/>
      <c r="E76" s="1176"/>
    </row>
    <row r="77" spans="1:5" ht="53.45" customHeight="1" x14ac:dyDescent="0.25">
      <c r="A77" s="1186" t="s">
        <v>696</v>
      </c>
      <c r="B77" s="1176"/>
      <c r="C77" s="1176"/>
      <c r="D77" s="1176"/>
      <c r="E77" s="1176"/>
    </row>
  </sheetData>
  <sheetProtection sheet="1" objects="1" scenarios="1"/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8"/>
  <sheetViews>
    <sheetView showGridLines="0" zoomScale="80" zoomScaleNormal="80" workbookViewId="0">
      <selection activeCell="B25" sqref="B25:E25"/>
    </sheetView>
  </sheetViews>
  <sheetFormatPr defaultColWidth="9" defaultRowHeight="15.75" x14ac:dyDescent="0.25"/>
  <cols>
    <col min="1" max="1" width="11.75" style="138" customWidth="1"/>
    <col min="2" max="2" width="37.625" style="138" customWidth="1"/>
    <col min="3" max="5" width="29.625" style="138" customWidth="1"/>
    <col min="6" max="16384" width="9" style="138"/>
  </cols>
  <sheetData>
    <row r="1" spans="1:7" ht="16.5" thickBot="1" x14ac:dyDescent="0.3">
      <c r="A1" s="1051"/>
      <c r="B1" s="1014"/>
      <c r="C1" s="949"/>
      <c r="D1" s="949"/>
      <c r="E1" s="949"/>
      <c r="F1" s="949"/>
      <c r="G1" s="949"/>
    </row>
    <row r="2" spans="1:7" x14ac:dyDescent="0.25">
      <c r="A2" s="1015"/>
      <c r="B2" s="1016" t="s">
        <v>0</v>
      </c>
      <c r="C2" s="1017"/>
      <c r="D2" s="1017"/>
      <c r="E2" s="1018"/>
      <c r="F2" s="949"/>
      <c r="G2" s="1052"/>
    </row>
    <row r="3" spans="1:7" x14ac:dyDescent="0.25">
      <c r="A3" s="1019"/>
      <c r="B3" s="921" t="s">
        <v>0</v>
      </c>
      <c r="C3" s="949"/>
      <c r="D3" s="949"/>
      <c r="E3" s="1020"/>
      <c r="F3" s="949"/>
      <c r="G3" s="1052"/>
    </row>
    <row r="4" spans="1:7" x14ac:dyDescent="0.25">
      <c r="A4" s="1019"/>
      <c r="B4" s="921" t="s">
        <v>0</v>
      </c>
      <c r="C4" s="1189" t="s">
        <v>697</v>
      </c>
      <c r="D4" s="1189"/>
      <c r="E4" s="1190"/>
      <c r="F4" s="949"/>
      <c r="G4" s="1052"/>
    </row>
    <row r="5" spans="1:7" ht="25.5" customHeight="1" x14ac:dyDescent="0.25">
      <c r="A5" s="1019"/>
      <c r="B5" s="921"/>
      <c r="C5" s="1191"/>
      <c r="D5" s="1191"/>
      <c r="E5" s="1190"/>
      <c r="F5" s="949"/>
      <c r="G5" s="1052"/>
    </row>
    <row r="6" spans="1:7" ht="40.5" customHeight="1" x14ac:dyDescent="0.3">
      <c r="A6" s="1019"/>
      <c r="B6" s="1021" t="s">
        <v>0</v>
      </c>
      <c r="C6" s="1205" t="s">
        <v>698</v>
      </c>
      <c r="D6" s="1205"/>
      <c r="E6" s="1206"/>
      <c r="F6" s="949"/>
      <c r="G6" s="1052"/>
    </row>
    <row r="7" spans="1:7" ht="18.75" x14ac:dyDescent="0.3">
      <c r="A7" s="1019"/>
      <c r="B7" s="921"/>
      <c r="C7" s="1192" t="s">
        <v>171</v>
      </c>
      <c r="D7" s="1192"/>
      <c r="E7" s="1193"/>
      <c r="F7" s="949"/>
      <c r="G7" s="1052"/>
    </row>
    <row r="8" spans="1:7" ht="40.5" customHeight="1" x14ac:dyDescent="0.3">
      <c r="A8" s="1019"/>
      <c r="B8" s="921"/>
      <c r="C8" s="1207" t="s">
        <v>699</v>
      </c>
      <c r="D8" s="1207"/>
      <c r="E8" s="1206"/>
      <c r="F8" s="949"/>
      <c r="G8" s="1052"/>
    </row>
    <row r="9" spans="1:7" ht="7.5" customHeight="1" thickBot="1" x14ac:dyDescent="0.3">
      <c r="A9" s="1019"/>
      <c r="B9" s="1053"/>
      <c r="C9" s="1053"/>
      <c r="D9" s="1053"/>
      <c r="E9" s="1020"/>
      <c r="F9" s="949"/>
      <c r="G9" s="1052"/>
    </row>
    <row r="10" spans="1:7" x14ac:dyDescent="0.25">
      <c r="A10" s="1054" t="s">
        <v>0</v>
      </c>
      <c r="B10" s="1055" t="s">
        <v>0</v>
      </c>
      <c r="C10" s="1208" t="s">
        <v>597</v>
      </c>
      <c r="D10" s="1209"/>
      <c r="E10" s="1210"/>
      <c r="F10" s="949"/>
      <c r="G10" s="1052"/>
    </row>
    <row r="11" spans="1:7" ht="18" customHeight="1" x14ac:dyDescent="0.25">
      <c r="A11" s="241" t="s">
        <v>18</v>
      </c>
      <c r="B11" s="242" t="s">
        <v>19</v>
      </c>
      <c r="C11" s="1199"/>
      <c r="D11" s="1200"/>
      <c r="E11" s="1201"/>
      <c r="F11" s="949"/>
      <c r="G11" s="1052"/>
    </row>
    <row r="12" spans="1:7" x14ac:dyDescent="0.25">
      <c r="A12" s="241" t="s">
        <v>23</v>
      </c>
      <c r="B12" s="242"/>
      <c r="C12" s="1182" t="s">
        <v>598</v>
      </c>
      <c r="D12" s="1182" t="s">
        <v>599</v>
      </c>
      <c r="E12" s="1187" t="s">
        <v>600</v>
      </c>
      <c r="F12" s="949"/>
      <c r="G12" s="1052"/>
    </row>
    <row r="13" spans="1:7" x14ac:dyDescent="0.25">
      <c r="A13" s="1056" t="s">
        <v>0</v>
      </c>
      <c r="B13" s="243"/>
      <c r="C13" s="1195"/>
      <c r="D13" s="1195"/>
      <c r="E13" s="1188"/>
      <c r="F13" s="949"/>
      <c r="G13" s="1052"/>
    </row>
    <row r="14" spans="1:7" ht="39.950000000000003" customHeight="1" x14ac:dyDescent="0.25">
      <c r="A14" s="1057">
        <v>13</v>
      </c>
      <c r="B14" s="1202" t="s">
        <v>250</v>
      </c>
      <c r="C14" s="1203"/>
      <c r="D14" s="1203"/>
      <c r="E14" s="1204"/>
      <c r="F14" s="949"/>
      <c r="G14" s="1052"/>
    </row>
    <row r="15" spans="1:7" ht="30" x14ac:dyDescent="0.25">
      <c r="A15" s="1058">
        <v>13.1</v>
      </c>
      <c r="B15" s="339" t="s">
        <v>258</v>
      </c>
      <c r="C15" s="340" t="s">
        <v>700</v>
      </c>
      <c r="D15" s="340" t="s">
        <v>701</v>
      </c>
      <c r="E15" s="282" t="s">
        <v>702</v>
      </c>
      <c r="F15" s="949"/>
      <c r="G15" s="1052"/>
    </row>
    <row r="16" spans="1:7" ht="39.950000000000003" customHeight="1" x14ac:dyDescent="0.25">
      <c r="A16" s="1058" t="s">
        <v>259</v>
      </c>
      <c r="B16" s="336" t="s">
        <v>38</v>
      </c>
      <c r="C16" s="326" t="s">
        <v>703</v>
      </c>
      <c r="D16" s="326" t="s">
        <v>703</v>
      </c>
      <c r="E16" s="283" t="s">
        <v>704</v>
      </c>
      <c r="F16" s="949"/>
      <c r="G16" s="1052"/>
    </row>
    <row r="17" spans="1:7" ht="39.950000000000003" customHeight="1" x14ac:dyDescent="0.25">
      <c r="A17" s="1058" t="s">
        <v>260</v>
      </c>
      <c r="B17" s="336" t="s">
        <v>41</v>
      </c>
      <c r="C17" s="335" t="s">
        <v>705</v>
      </c>
      <c r="D17" s="335" t="s">
        <v>706</v>
      </c>
      <c r="E17" s="284" t="s">
        <v>707</v>
      </c>
      <c r="F17" s="949"/>
      <c r="G17" s="1052"/>
    </row>
    <row r="18" spans="1:7" ht="39.950000000000003" customHeight="1" x14ac:dyDescent="0.25">
      <c r="A18" s="1059" t="s">
        <v>261</v>
      </c>
      <c r="B18" s="346" t="s">
        <v>50</v>
      </c>
      <c r="C18" s="472" t="s">
        <v>708</v>
      </c>
      <c r="D18" s="341" t="s">
        <v>709</v>
      </c>
      <c r="E18" s="285" t="s">
        <v>710</v>
      </c>
      <c r="F18" s="949"/>
      <c r="G18" s="1052"/>
    </row>
    <row r="19" spans="1:7" s="187" customFormat="1" ht="39.950000000000003" customHeight="1" x14ac:dyDescent="0.15">
      <c r="A19" s="1058">
        <v>13.2</v>
      </c>
      <c r="B19" s="342" t="s">
        <v>262</v>
      </c>
      <c r="C19" s="335" t="s">
        <v>711</v>
      </c>
      <c r="D19" s="335" t="s">
        <v>711</v>
      </c>
      <c r="E19" s="282" t="s">
        <v>712</v>
      </c>
      <c r="F19" s="1052"/>
      <c r="G19" s="1052"/>
    </row>
    <row r="20" spans="1:7" s="187" customFormat="1" ht="45" x14ac:dyDescent="0.15">
      <c r="A20" s="1058">
        <v>13.3</v>
      </c>
      <c r="B20" s="342" t="s">
        <v>263</v>
      </c>
      <c r="C20" s="326" t="s">
        <v>713</v>
      </c>
      <c r="D20" s="326" t="s">
        <v>714</v>
      </c>
      <c r="E20" s="283" t="s">
        <v>715</v>
      </c>
      <c r="F20" s="1052"/>
      <c r="G20" s="1052"/>
    </row>
    <row r="21" spans="1:7" s="187" customFormat="1" ht="45" x14ac:dyDescent="0.15">
      <c r="A21" s="1058">
        <v>13.4</v>
      </c>
      <c r="B21" s="342" t="s">
        <v>264</v>
      </c>
      <c r="C21" s="344" t="s">
        <v>716</v>
      </c>
      <c r="D21" s="344" t="s">
        <v>717</v>
      </c>
      <c r="E21" s="282" t="s">
        <v>718</v>
      </c>
      <c r="F21" s="1052"/>
      <c r="G21" s="1052"/>
    </row>
    <row r="22" spans="1:7" s="187" customFormat="1" ht="39.950000000000003" customHeight="1" x14ac:dyDescent="0.15">
      <c r="A22" s="1058">
        <v>13.5</v>
      </c>
      <c r="B22" s="342" t="s">
        <v>265</v>
      </c>
      <c r="C22" s="281" t="s">
        <v>719</v>
      </c>
      <c r="D22" s="281" t="s">
        <v>719</v>
      </c>
      <c r="E22" s="286" t="s">
        <v>720</v>
      </c>
      <c r="F22" s="1052"/>
      <c r="G22" s="1052"/>
    </row>
    <row r="23" spans="1:7" s="187" customFormat="1" ht="39.950000000000003" customHeight="1" x14ac:dyDescent="0.15">
      <c r="A23" s="1058">
        <v>13.6</v>
      </c>
      <c r="B23" s="342" t="s">
        <v>266</v>
      </c>
      <c r="C23" s="326" t="s">
        <v>721</v>
      </c>
      <c r="D23" s="281" t="s">
        <v>722</v>
      </c>
      <c r="E23" s="304" t="s">
        <v>723</v>
      </c>
      <c r="F23" s="1052"/>
      <c r="G23" s="1052"/>
    </row>
    <row r="24" spans="1:7" s="187" customFormat="1" ht="39.950000000000003" customHeight="1" x14ac:dyDescent="0.15">
      <c r="A24" s="1058">
        <v>13.7</v>
      </c>
      <c r="B24" s="1060" t="s">
        <v>267</v>
      </c>
      <c r="C24" s="326" t="s">
        <v>724</v>
      </c>
      <c r="D24" s="326" t="s">
        <v>725</v>
      </c>
      <c r="E24" s="283" t="s">
        <v>726</v>
      </c>
      <c r="F24" s="1052"/>
      <c r="G24" s="1052"/>
    </row>
    <row r="25" spans="1:7" s="187" customFormat="1" ht="39.950000000000003" customHeight="1" x14ac:dyDescent="0.15">
      <c r="A25" s="1057">
        <v>14</v>
      </c>
      <c r="B25" s="1202" t="s">
        <v>268</v>
      </c>
      <c r="C25" s="1203"/>
      <c r="D25" s="1203"/>
      <c r="E25" s="1204"/>
      <c r="F25" s="1052"/>
      <c r="G25" s="1052"/>
    </row>
    <row r="26" spans="1:7" s="187" customFormat="1" ht="39.950000000000003" customHeight="1" x14ac:dyDescent="0.15">
      <c r="A26" s="1058">
        <v>14.1</v>
      </c>
      <c r="B26" s="1061" t="s">
        <v>269</v>
      </c>
      <c r="C26" s="254">
        <v>48.07</v>
      </c>
      <c r="D26" s="254">
        <v>48.07</v>
      </c>
      <c r="E26" s="287">
        <v>641.91999999999996</v>
      </c>
      <c r="F26" s="1052"/>
      <c r="G26" s="1052"/>
    </row>
    <row r="27" spans="1:7" s="187" customFormat="1" ht="45" x14ac:dyDescent="0.15">
      <c r="A27" s="1058">
        <v>14.2</v>
      </c>
      <c r="B27" s="1061" t="s">
        <v>270</v>
      </c>
      <c r="C27" s="254" t="s">
        <v>727</v>
      </c>
      <c r="D27" s="254" t="s">
        <v>727</v>
      </c>
      <c r="E27" s="287" t="s">
        <v>728</v>
      </c>
      <c r="F27" s="1052"/>
      <c r="G27" s="1052"/>
    </row>
    <row r="28" spans="1:7" s="187" customFormat="1" ht="45" x14ac:dyDescent="0.15">
      <c r="A28" s="1058">
        <v>14.3</v>
      </c>
      <c r="B28" s="1061" t="s">
        <v>271</v>
      </c>
      <c r="C28" s="330">
        <v>48.18</v>
      </c>
      <c r="D28" s="330">
        <v>48.18</v>
      </c>
      <c r="E28" s="289" t="s">
        <v>729</v>
      </c>
      <c r="F28" s="1052"/>
      <c r="G28" s="1052"/>
    </row>
    <row r="29" spans="1:7" s="187" customFormat="1" ht="30" x14ac:dyDescent="0.15">
      <c r="A29" s="1058">
        <v>14.4</v>
      </c>
      <c r="B29" s="1043" t="s">
        <v>272</v>
      </c>
      <c r="C29" s="328">
        <v>48.19</v>
      </c>
      <c r="D29" s="328">
        <v>48.19</v>
      </c>
      <c r="E29" s="290">
        <v>642.1</v>
      </c>
      <c r="F29" s="1052"/>
      <c r="G29" s="1052"/>
    </row>
    <row r="30" spans="1:7" s="187" customFormat="1" ht="45" x14ac:dyDescent="0.15">
      <c r="A30" s="1058">
        <v>14.5</v>
      </c>
      <c r="B30" s="339" t="s">
        <v>273</v>
      </c>
      <c r="C30" s="328" t="s">
        <v>730</v>
      </c>
      <c r="D30" s="328" t="s">
        <v>730</v>
      </c>
      <c r="E30" s="290" t="s">
        <v>731</v>
      </c>
      <c r="F30" s="1052"/>
      <c r="G30" s="1052"/>
    </row>
    <row r="31" spans="1:7" s="187" customFormat="1" ht="45" x14ac:dyDescent="0.15">
      <c r="A31" s="1058" t="s">
        <v>274</v>
      </c>
      <c r="B31" s="336" t="s">
        <v>275</v>
      </c>
      <c r="C31" s="343" t="s">
        <v>732</v>
      </c>
      <c r="D31" s="343" t="s">
        <v>732</v>
      </c>
      <c r="E31" s="288" t="s">
        <v>733</v>
      </c>
      <c r="F31" s="1052"/>
      <c r="G31" s="1052"/>
    </row>
    <row r="32" spans="1:7" s="187" customFormat="1" ht="45" x14ac:dyDescent="0.15">
      <c r="A32" s="1058" t="s">
        <v>276</v>
      </c>
      <c r="B32" s="336" t="s">
        <v>277</v>
      </c>
      <c r="C32" s="344" t="s">
        <v>734</v>
      </c>
      <c r="D32" s="344" t="s">
        <v>734</v>
      </c>
      <c r="E32" s="291" t="s">
        <v>733</v>
      </c>
      <c r="F32" s="1052"/>
      <c r="G32" s="1052"/>
    </row>
    <row r="33" spans="1:5" s="187" customFormat="1" ht="45.75" thickBot="1" x14ac:dyDescent="0.2">
      <c r="A33" s="1062" t="s">
        <v>278</v>
      </c>
      <c r="B33" s="644" t="s">
        <v>279</v>
      </c>
      <c r="C33" s="345" t="s">
        <v>735</v>
      </c>
      <c r="D33" s="345" t="s">
        <v>735</v>
      </c>
      <c r="E33" s="292">
        <v>642.45000000000005</v>
      </c>
    </row>
    <row r="34" spans="1:5" ht="18" customHeight="1" x14ac:dyDescent="0.25">
      <c r="A34" s="1049"/>
      <c r="B34" s="1063"/>
      <c r="C34" s="1049"/>
      <c r="D34" s="1049"/>
      <c r="E34" s="1050"/>
    </row>
    <row r="35" spans="1:5" ht="18" customHeight="1" x14ac:dyDescent="0.25">
      <c r="A35" s="651" t="s">
        <v>486</v>
      </c>
      <c r="B35" s="1064"/>
      <c r="C35" s="1065"/>
      <c r="D35" s="1065"/>
      <c r="E35" s="1066"/>
    </row>
    <row r="36" spans="1:5" s="187" customFormat="1" ht="39" customHeight="1" x14ac:dyDescent="0.15">
      <c r="A36" s="1175" t="s">
        <v>736</v>
      </c>
      <c r="B36" s="1178"/>
      <c r="C36" s="1178"/>
      <c r="D36" s="1178"/>
      <c r="E36" s="1178"/>
    </row>
    <row r="37" spans="1:5" s="187" customFormat="1" ht="55.5" customHeight="1" x14ac:dyDescent="0.15">
      <c r="A37" s="1175" t="s">
        <v>737</v>
      </c>
      <c r="B37" s="1176"/>
      <c r="C37" s="1176"/>
      <c r="D37" s="1176"/>
      <c r="E37" s="1176"/>
    </row>
    <row r="38" spans="1:5" s="187" customFormat="1" ht="36.75" customHeight="1" x14ac:dyDescent="0.15">
      <c r="A38" s="1186" t="s">
        <v>738</v>
      </c>
      <c r="B38" s="1176"/>
      <c r="C38" s="1176"/>
      <c r="D38" s="1176"/>
      <c r="E38" s="1176"/>
    </row>
  </sheetData>
  <sheetProtection sheet="1" objects="1" scenarios="1"/>
  <mergeCells count="13">
    <mergeCell ref="C4:E5"/>
    <mergeCell ref="C6:E6"/>
    <mergeCell ref="C7:E7"/>
    <mergeCell ref="C8:E8"/>
    <mergeCell ref="E12:E13"/>
    <mergeCell ref="D12:D13"/>
    <mergeCell ref="C10:E11"/>
    <mergeCell ref="C12:C13"/>
    <mergeCell ref="A38:E38"/>
    <mergeCell ref="B14:E14"/>
    <mergeCell ref="B25:E25"/>
    <mergeCell ref="A36:E36"/>
    <mergeCell ref="A37:E37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00C54-77B7-440D-A8F8-DDB0B4A24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коэффициенты пересчета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2022-11-04T14:11:17Z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