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codeName="{564CA151-5A5B-428A-3C10-775976492406}"/>
  <workbookPr codeName="ThisWorkbook" defaultThemeVersion="124226"/>
  <mc:AlternateContent xmlns:mc="http://schemas.openxmlformats.org/markup-compatibility/2006">
    <mc:Choice Requires="x15">
      <x15ac:absPath xmlns:x15ac="http://schemas.microsoft.com/office/spreadsheetml/2010/11/ac" url="C:\Users\carlos\Downloads\"/>
    </mc:Choice>
  </mc:AlternateContent>
  <xr:revisionPtr revIDLastSave="0" documentId="8_{6060A9E4-2997-4ADB-A974-08065CD92E41}" xr6:coauthVersionLast="45" xr6:coauthVersionMax="45" xr10:uidLastSave="{00000000-0000-0000-0000-000000000000}"/>
  <bookViews>
    <workbookView xWindow="-110" yWindow="-110" windowWidth="19420" windowHeight="10420" xr2:uid="{00000000-000D-0000-FFFF-FFFF00000000}"/>
  </bookViews>
  <sheets>
    <sheet name="Introduction" sheetId="10" r:id="rId1"/>
    <sheet name="Data Description" sheetId="8" r:id="rId2"/>
    <sheet name="Report" sheetId="6" r:id="rId3"/>
    <sheet name="TMF Data" sheetId="1" r:id="rId4"/>
    <sheet name="THI &amp; TRI" sheetId="13" r:id="rId5"/>
    <sheet name="Metadata" sheetId="3" r:id="rId6"/>
    <sheet name="LookupTables" sheetId="5" r:id="rId7"/>
  </sheets>
  <functionGroups builtInGroupCount="19"/>
  <externalReferences>
    <externalReference r:id="rId8"/>
    <externalReference r:id="rId9"/>
  </externalReferences>
  <definedNames>
    <definedName name="CountryCode" localSheetId="0">[1]Report!$C$3</definedName>
    <definedName name="CountryCode">Report!$C$3</definedName>
    <definedName name="CountryName" localSheetId="0">[1]!TableReport[CountryName]</definedName>
    <definedName name="CountryName" localSheetId="4">Table_Report[COUNTRY_NAME]</definedName>
    <definedName name="CountryName">Table_Report[COUNTRY_NAME]</definedName>
    <definedName name="_xlnm.Print_Titles" localSheetId="1">'Data Description'!$1:$2</definedName>
    <definedName name="_xlnm.Print_Titles" localSheetId="4">'THI &amp; TRI'!$1:$2</definedName>
    <definedName name="_xlnm.Print_Titles" localSheetId="3">'TMF Data'!$1:$2</definedName>
    <definedName name="PRTRID">#REF!</definedName>
    <definedName name="ReportID">#REF!</definedName>
    <definedName name="ValidationRange">[2]!TableFacility[[LONGITUDE]:[MIASEC_CD]]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4" i="1"/>
  <c r="B5" i="1"/>
  <c r="G3" i="13" l="1"/>
  <c r="G4" i="13"/>
  <c r="G5" i="13"/>
  <c r="H3" i="13"/>
  <c r="H4" i="13"/>
  <c r="H5" i="13"/>
  <c r="C3" i="13" l="1"/>
  <c r="C4" i="13"/>
  <c r="C5" i="13"/>
  <c r="D3" i="13"/>
  <c r="F3" i="13"/>
  <c r="F4" i="13"/>
  <c r="F5" i="13"/>
  <c r="D5" i="13" l="1"/>
  <c r="E5" i="13"/>
  <c r="J5" i="13"/>
  <c r="K5" i="13"/>
  <c r="D4" i="13"/>
  <c r="E4" i="13"/>
  <c r="J4" i="13"/>
  <c r="K4" i="13"/>
  <c r="I5" i="13" l="1"/>
  <c r="I4" i="13"/>
  <c r="L5" i="13"/>
  <c r="L4" i="13"/>
  <c r="M4" i="13" l="1"/>
  <c r="M5" i="13"/>
  <c r="D5" i="1" l="1"/>
  <c r="B5" i="13" s="1"/>
  <c r="D4" i="1"/>
  <c r="B4" i="13" s="1"/>
  <c r="K3" i="13"/>
  <c r="J3" i="13"/>
  <c r="E3" i="13"/>
  <c r="I3" i="13" s="1"/>
  <c r="A5" i="1" l="1"/>
  <c r="A4" i="1"/>
  <c r="L3" i="13"/>
  <c r="D3" i="1"/>
  <c r="B3" i="13" l="1"/>
  <c r="A5" i="13" s="1"/>
  <c r="A3" i="1"/>
  <c r="M3" i="13"/>
  <c r="A3" i="6"/>
  <c r="A4" i="13" l="1"/>
  <c r="A3" i="13"/>
  <c r="C15" i="3"/>
  <c r="C14" i="3"/>
  <c r="C13" i="3"/>
  <c r="C12" i="3"/>
  <c r="C2" i="3" l="1"/>
  <c r="C19" i="3"/>
  <c r="C36" i="3"/>
  <c r="D29" i="3" l="1"/>
  <c r="C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Hoebart</author>
    <author>Adam Kovacs</author>
  </authors>
  <commentList>
    <comment ref="B2" authorId="0" shapeId="0" xr:uid="{00000000-0006-0000-0500-000001000000}">
      <text>
        <r>
          <rPr>
            <sz val="9"/>
            <color indexed="81"/>
            <rFont val="Tahoma"/>
            <family val="2"/>
          </rPr>
          <t>This is a characteristic, and often-unique, name by which the resource is
known.</t>
        </r>
      </text>
    </comment>
    <comment ref="B3" authorId="0" shapeId="0" xr:uid="{00000000-0006-0000-0500-000002000000}">
      <text>
        <r>
          <rPr>
            <sz val="9"/>
            <color indexed="81"/>
            <rFont val="Tahoma"/>
            <family val="2"/>
          </rPr>
          <t>This is a brief narrative
summary of the content of the resource.</t>
        </r>
      </text>
    </comment>
    <comment ref="B5" authorId="0" shapeId="0" xr:uid="{00000000-0006-0000-0500-000003000000}">
      <text>
        <r>
          <rPr>
            <sz val="9"/>
            <color indexed="81"/>
            <rFont val="Tahoma"/>
            <family val="2"/>
          </rPr>
          <t>Link(s) to the resource and/or additional information about the resource, if available.</t>
        </r>
      </text>
    </comment>
    <comment ref="B6" authorId="0" shapeId="0" xr:uid="{00000000-0006-0000-0500-000004000000}">
      <text>
        <r>
          <rPr>
            <sz val="9"/>
            <color indexed="81"/>
            <rFont val="Tahoma"/>
            <family val="2"/>
          </rPr>
          <t>A value uniquely identifying the resource: Filename of the dataset (please rename file with a unique filename e.g. "TMF-AT-20190701.xlsx").</t>
        </r>
      </text>
    </comment>
    <comment ref="B7" authorId="0" shapeId="0" xr:uid="{00000000-0006-0000-0500-000005000000}">
      <text>
        <r>
          <rPr>
            <sz val="9"/>
            <color indexed="81"/>
            <rFont val="Tahoma"/>
            <family val="2"/>
          </rPr>
          <t>The language(s) used
within the resource.</t>
        </r>
      </text>
    </comment>
    <comment ref="B8" authorId="0" shapeId="0" xr:uid="{00000000-0006-0000-0500-000006000000}">
      <text>
        <r>
          <rPr>
            <sz val="9"/>
            <color indexed="81"/>
            <rFont val="Tahoma"/>
            <family val="2"/>
          </rPr>
          <t>High-level classification
scheme.</t>
        </r>
      </text>
    </comment>
    <comment ref="A16" authorId="0" shapeId="0" xr:uid="{00000000-0006-0000-0500-000007000000}">
      <text>
        <r>
          <rPr>
            <sz val="9"/>
            <color indexed="81"/>
            <rFont val="Tahoma"/>
            <family val="2"/>
          </rPr>
          <t>At least one temporal reference must be given.</t>
        </r>
      </text>
    </comment>
    <comment ref="B16" authorId="0" shapeId="0" xr:uid="{00000000-0006-0000-0500-000008000000}">
      <text>
        <r>
          <rPr>
            <sz val="9"/>
            <color indexed="81"/>
            <rFont val="Tahoma"/>
            <family val="2"/>
          </rPr>
          <t xml:space="preserve">Start date of period for which the data set is valid. 
</t>
        </r>
      </text>
    </comment>
    <comment ref="B17" authorId="0" shapeId="0" xr:uid="{00000000-0006-0000-0500-000009000000}">
      <text>
        <r>
          <rPr>
            <sz val="9"/>
            <color indexed="81"/>
            <rFont val="Tahoma"/>
            <family val="2"/>
          </rPr>
          <t xml:space="preserve">End date of period for which the data set is valid. </t>
        </r>
      </text>
    </comment>
    <comment ref="B18" authorId="0" shapeId="0" xr:uid="{00000000-0006-0000-0500-00000A000000}">
      <text>
        <r>
          <rPr>
            <sz val="9"/>
            <color indexed="81"/>
            <rFont val="Tahoma"/>
            <family val="2"/>
          </rPr>
          <t>Reporting deadline.</t>
        </r>
      </text>
    </comment>
    <comment ref="B20" authorId="0" shapeId="0" xr:uid="{00000000-0006-0000-0500-00000B000000}">
      <text>
        <r>
          <rPr>
            <sz val="9"/>
            <color indexed="81"/>
            <rFont val="Tahoma"/>
            <family val="2"/>
          </rPr>
          <t>Relevant information on generalisation level or other data processing.</t>
        </r>
      </text>
    </comment>
    <comment ref="B21" authorId="0" shapeId="0" xr:uid="{00000000-0006-0000-0500-00000C000000}">
      <text>
        <r>
          <rPr>
            <sz val="9"/>
            <color indexed="81"/>
            <rFont val="Tahoma"/>
            <family val="2"/>
          </rPr>
          <t>Spatial resolution refers to the level of detail of the data set. It shall be expressed as equivalent scales (typically for maps or map-derived products).</t>
        </r>
      </text>
    </comment>
    <comment ref="B26" authorId="1" shapeId="0" xr:uid="{FFCB6E56-E9E8-485E-B600-91CB717482C6}">
      <text>
        <r>
          <rPr>
            <sz val="9"/>
            <color indexed="81"/>
            <rFont val="Tahoma"/>
            <family val="2"/>
          </rPr>
          <t>Description of the conditions for access and use.</t>
        </r>
      </text>
    </comment>
    <comment ref="A30" authorId="0" shapeId="0" xr:uid="{00000000-0006-0000-0500-00000D000000}">
      <text>
        <r>
          <rPr>
            <sz val="9"/>
            <color indexed="81"/>
            <rFont val="Tahoma"/>
            <family val="2"/>
          </rPr>
          <t>At least one responsible organisation must be provided.</t>
        </r>
      </text>
    </comment>
    <comment ref="A33" authorId="0" shapeId="0" xr:uid="{00000000-0006-0000-0500-00000E000000}">
      <text>
        <r>
          <rPr>
            <sz val="9"/>
            <color indexed="81"/>
            <rFont val="Tahoma"/>
            <family val="2"/>
          </rPr>
          <t>At least one metadata point of contact must be provided.</t>
        </r>
      </text>
    </comment>
    <comment ref="B47" authorId="0" shapeId="0" xr:uid="{00000000-0006-0000-0500-00000F000000}">
      <text>
        <r>
          <rPr>
            <sz val="9"/>
            <color indexed="81"/>
            <rFont val="Tahoma"/>
            <family val="2"/>
          </rPr>
          <t>Description of the purpose of the creation of the dataset.</t>
        </r>
      </text>
    </comment>
    <comment ref="B48" authorId="0" shapeId="0" xr:uid="{00000000-0006-0000-0500-000010000000}">
      <text>
        <r>
          <rPr>
            <sz val="9"/>
            <color indexed="81"/>
            <rFont val="Tahoma"/>
            <family val="2"/>
          </rPr>
          <t>It is recommended to provide information on the specific usage of the dataset.</t>
        </r>
      </text>
    </comment>
  </commentList>
</comments>
</file>

<file path=xl/sharedStrings.xml><?xml version="1.0" encoding="utf-8"?>
<sst xmlns="http://schemas.openxmlformats.org/spreadsheetml/2006/main" count="632" uniqueCount="353">
  <si>
    <t>COUNTRY</t>
  </si>
  <si>
    <t>LONGITUDE</t>
  </si>
  <si>
    <t>LATITUDE</t>
  </si>
  <si>
    <t>LOC_TYPE</t>
  </si>
  <si>
    <t>Check</t>
  </si>
  <si>
    <t>Group</t>
  </si>
  <si>
    <t>Element</t>
  </si>
  <si>
    <t>Value</t>
  </si>
  <si>
    <t>Identification</t>
  </si>
  <si>
    <t>Resource title</t>
  </si>
  <si>
    <t>Resource abstract</t>
  </si>
  <si>
    <t>Resource type</t>
  </si>
  <si>
    <t>dataset</t>
  </si>
  <si>
    <t>Resource locator</t>
  </si>
  <si>
    <t>Unique resource identifier - code</t>
  </si>
  <si>
    <t>Resource language</t>
  </si>
  <si>
    <t>Classification</t>
  </si>
  <si>
    <t>Topic category</t>
  </si>
  <si>
    <t>inlandWaters</t>
  </si>
  <si>
    <t>Keyword</t>
  </si>
  <si>
    <t>Originating controlled vocabulary</t>
  </si>
  <si>
    <t>Publication date</t>
  </si>
  <si>
    <t>Geographic location</t>
  </si>
  <si>
    <t>Bounding box - West</t>
  </si>
  <si>
    <t>Bounding box - East</t>
  </si>
  <si>
    <t>Bounding box - South</t>
  </si>
  <si>
    <t>Bounding box - North</t>
  </si>
  <si>
    <t>Temporal reference</t>
  </si>
  <si>
    <t>Temporal extend - begin</t>
  </si>
  <si>
    <t>Temporal extend - end</t>
  </si>
  <si>
    <t>Date of publication</t>
  </si>
  <si>
    <t>Date of last revision</t>
  </si>
  <si>
    <t>Quality Validity</t>
  </si>
  <si>
    <t>Lineage</t>
  </si>
  <si>
    <t>Conformity</t>
  </si>
  <si>
    <t>Specification - Title</t>
  </si>
  <si>
    <t>COMMISSION REGULATION (EU) No 1253/2013 of 21 October 2013 amending Regulation (EU) No 1089/2010 implementing Directive 2007/2/EC as regards interoperability of spatial data sets and services</t>
  </si>
  <si>
    <t>Specification - Date type</t>
  </si>
  <si>
    <t>publication</t>
  </si>
  <si>
    <t>Specification - Date</t>
  </si>
  <si>
    <t>Degree</t>
  </si>
  <si>
    <t>notEvaluated</t>
  </si>
  <si>
    <t>Constraints related to acces &amp; use</t>
  </si>
  <si>
    <t>Conditions applying to access and use</t>
  </si>
  <si>
    <t>Type of limitation</t>
  </si>
  <si>
    <t>Other constraints</t>
  </si>
  <si>
    <t>Responsible organisations</t>
  </si>
  <si>
    <t>Metadata</t>
  </si>
  <si>
    <t>Metadata point of contact Name</t>
  </si>
  <si>
    <t>Metadata point of contact Role</t>
  </si>
  <si>
    <t>Metadata point of contact EMail</t>
  </si>
  <si>
    <t>Metadata date</t>
  </si>
  <si>
    <t>Metadata language</t>
  </si>
  <si>
    <t>eng</t>
  </si>
  <si>
    <t>WISE Metadata</t>
  </si>
  <si>
    <t>Distribution format Name</t>
  </si>
  <si>
    <t>Excel file</t>
  </si>
  <si>
    <t>Distribution format Version</t>
  </si>
  <si>
    <t>Excel 2007 (xlsx)</t>
  </si>
  <si>
    <t>Distributor Name</t>
  </si>
  <si>
    <t>Distributor Role</t>
  </si>
  <si>
    <t>distributor</t>
  </si>
  <si>
    <t>Distributor EMail</t>
  </si>
  <si>
    <t>Metadata standard name</t>
  </si>
  <si>
    <t>ISO 19115 Geographic information - Metadata; WISE Metadata profile (2009)</t>
  </si>
  <si>
    <t>Metadata standard version</t>
  </si>
  <si>
    <t>ISO 19115:2003</t>
  </si>
  <si>
    <t>Reference system code</t>
  </si>
  <si>
    <t>Spatial representation type</t>
  </si>
  <si>
    <t>textTable</t>
  </si>
  <si>
    <t>Purpose</t>
  </si>
  <si>
    <t>Specific usage</t>
  </si>
  <si>
    <t>code</t>
  </si>
  <si>
    <t>name</t>
  </si>
  <si>
    <t>English</t>
  </si>
  <si>
    <t>RestrictionCode</t>
  </si>
  <si>
    <t>copyright</t>
  </si>
  <si>
    <t>patent</t>
  </si>
  <si>
    <t>patentPending</t>
  </si>
  <si>
    <t>trademark</t>
  </si>
  <si>
    <t>license</t>
  </si>
  <si>
    <t>intellectualPropertyRights</t>
  </si>
  <si>
    <t>restricted</t>
  </si>
  <si>
    <t>otherRestrictions</t>
  </si>
  <si>
    <t>confidential</t>
  </si>
  <si>
    <t>available for someone who can be entrusted with information</t>
  </si>
  <si>
    <t>not for general disclosure</t>
  </si>
  <si>
    <t>secret</t>
  </si>
  <si>
    <t>kept or meant to be kept private, or hidden from all but a select group of people</t>
  </si>
  <si>
    <t>unclassified</t>
  </si>
  <si>
    <t>available for general disclosure</t>
  </si>
  <si>
    <t>Roles</t>
  </si>
  <si>
    <t>resourceProvider</t>
  </si>
  <si>
    <t>custodian</t>
  </si>
  <si>
    <t>owner</t>
  </si>
  <si>
    <t>user</t>
  </si>
  <si>
    <t>originator</t>
  </si>
  <si>
    <t>pointOfContact</t>
  </si>
  <si>
    <t>principalInvestigator</t>
  </si>
  <si>
    <t>processor</t>
  </si>
  <si>
    <t>publisher</t>
  </si>
  <si>
    <t>author</t>
  </si>
  <si>
    <t>facility</t>
  </si>
  <si>
    <t>municipality</t>
  </si>
  <si>
    <t>string</t>
  </si>
  <si>
    <t>100</t>
  </si>
  <si>
    <t>integer</t>
  </si>
  <si>
    <t>Attribute name</t>
  </si>
  <si>
    <t>Description of the attribute</t>
  </si>
  <si>
    <t>Field name</t>
  </si>
  <si>
    <t>Field type</t>
  </si>
  <si>
    <t>Linked table</t>
  </si>
  <si>
    <t>Codelist or format</t>
  </si>
  <si>
    <t>Linked field</t>
  </si>
  <si>
    <t>52</t>
  </si>
  <si>
    <t>50</t>
  </si>
  <si>
    <t>exclusive right to publication, production, or sale of the rights to a literary, dramatic, musical or artistic work, or to the use of a commercial print or label, granted by law for a specified period of time to an author, composer, artist, distributor</t>
  </si>
  <si>
    <t>government has granted exclusive rights to make, sell, use or license an invention or discovery</t>
  </si>
  <si>
    <t>produced or sold information awaiting a patent</t>
  </si>
  <si>
    <t>a name, symbol, or other device identifying a product, officially registered and legally restricted to the use of the owner or manufacturer</t>
  </si>
  <si>
    <t>formal permission to do something</t>
  </si>
  <si>
    <t>rights to financial benefit from and control of distribution of non-tangible property that is a result of creativity</t>
  </si>
  <si>
    <t>withheld from general circulation or disclosure</t>
  </si>
  <si>
    <t>limitation not listed</t>
  </si>
  <si>
    <t>party that supplies the resource</t>
  </si>
  <si>
    <t>party that accepts accountability and responsibility for the data and ensures appropriate care and maintenance of the resource</t>
  </si>
  <si>
    <t>party that owns the resource</t>
  </si>
  <si>
    <t>party who uses the resource</t>
  </si>
  <si>
    <t>party who distributes the resource</t>
  </si>
  <si>
    <t>party who created the resource</t>
  </si>
  <si>
    <t>party who can be contacted for acquiring knowledge about or acquisition of the resource</t>
  </si>
  <si>
    <t>key party responsible for gathering information and conducting research</t>
  </si>
  <si>
    <t>party who has processed the data in a manner such that the resource has been modified</t>
  </si>
  <si>
    <t>party who published the resource</t>
  </si>
  <si>
    <t>party who authored the resource</t>
  </si>
  <si>
    <t>hazard of pollutants</t>
  </si>
  <si>
    <t>hazardous substance</t>
  </si>
  <si>
    <t>Spatial resolution - equivalent scale</t>
  </si>
  <si>
    <t>GCS_ETRS_1989</t>
  </si>
  <si>
    <t>Value2</t>
  </si>
  <si>
    <t>Value3</t>
  </si>
  <si>
    <t>Keyword value</t>
  </si>
  <si>
    <t>Responsible party Name</t>
  </si>
  <si>
    <t>Responsible party Role</t>
  </si>
  <si>
    <t>Responsible party EMail</t>
  </si>
  <si>
    <t>Report</t>
  </si>
  <si>
    <t>m</t>
  </si>
  <si>
    <t>Nearest settlement</t>
  </si>
  <si>
    <t>o</t>
  </si>
  <si>
    <t>Latitude</t>
  </si>
  <si>
    <t>Longitude</t>
  </si>
  <si>
    <t>Location type</t>
  </si>
  <si>
    <t>TMF status</t>
  </si>
  <si>
    <t>Reference year</t>
  </si>
  <si>
    <t>active</t>
  </si>
  <si>
    <t>NAME</t>
  </si>
  <si>
    <t>NEAR_SETTL</t>
  </si>
  <si>
    <t>TMF_STATUS</t>
  </si>
  <si>
    <t>REF_YEAR</t>
  </si>
  <si>
    <t>double</t>
  </si>
  <si>
    <t>TMF name</t>
  </si>
  <si>
    <t>Used capacity (Mio m³)</t>
  </si>
  <si>
    <t>Toxic substances</t>
  </si>
  <si>
    <t>Additional information</t>
  </si>
  <si>
    <t>Instructions</t>
  </si>
  <si>
    <t>Material category</t>
  </si>
  <si>
    <t>Reporting requirements</t>
  </si>
  <si>
    <r>
      <t xml:space="preserve">▪ To find out the </t>
    </r>
    <r>
      <rPr>
        <b/>
        <sz val="12"/>
        <rFont val="Arial Narrow"/>
        <family val="2"/>
      </rPr>
      <t>Water Hazard Class (WHC, in German: WGK)</t>
    </r>
    <r>
      <rPr>
        <sz val="12"/>
        <rFont val="Arial Narrow"/>
        <family val="2"/>
      </rPr>
      <t xml:space="preserve"> of a substance, please go to </t>
    </r>
    <r>
      <rPr>
        <b/>
        <sz val="12"/>
        <color theme="4" tint="-0.249977111117893"/>
        <rFont val="Arial Narrow"/>
        <family val="2"/>
      </rPr>
      <t>http://webrigoletto.uba.de/rigoletto/public/searchRequest.do?event=request</t>
    </r>
    <r>
      <rPr>
        <sz val="12"/>
        <rFont val="Arial Narrow"/>
        <family val="2"/>
      </rPr>
      <t xml:space="preserve"> and enter the substance name or CAS-number and submit the search. The WGK value in the search result is the Water Hazard Class.</t>
    </r>
  </si>
  <si>
    <t>MAT_CAT</t>
  </si>
  <si>
    <t>TOXIC_SUBS</t>
  </si>
  <si>
    <t>ADD_INFO</t>
  </si>
  <si>
    <t>settlement</t>
  </si>
  <si>
    <t>abandoned</t>
  </si>
  <si>
    <t>unknown</t>
  </si>
  <si>
    <t>other</t>
  </si>
  <si>
    <t>brine</t>
  </si>
  <si>
    <t>calx</t>
  </si>
  <si>
    <t>fly ash</t>
  </si>
  <si>
    <t>mine water</t>
  </si>
  <si>
    <t>red mud</t>
  </si>
  <si>
    <t>residual oil</t>
  </si>
  <si>
    <t>sludge</t>
  </si>
  <si>
    <t>slurry</t>
  </si>
  <si>
    <t>7,3</t>
  </si>
  <si>
    <t>Obligation</t>
  </si>
  <si>
    <t>Example value</t>
  </si>
  <si>
    <t>tailings pond</t>
  </si>
  <si>
    <t>GEMET - Concepts, version 4.1</t>
  </si>
  <si>
    <t>closed</t>
  </si>
  <si>
    <t>rehabilitated</t>
  </si>
  <si>
    <t>FoS Domain</t>
  </si>
  <si>
    <t>WHC Domain</t>
  </si>
  <si>
    <t>&gt;1.5</t>
  </si>
  <si>
    <r>
      <rPr>
        <sz val="12"/>
        <color theme="1"/>
        <rFont val="Calibri"/>
        <family val="2"/>
      </rPr>
      <t>≤</t>
    </r>
    <r>
      <rPr>
        <sz val="12"/>
        <color theme="1"/>
        <rFont val="Arial Narrow"/>
        <family val="2"/>
      </rPr>
      <t>1.5</t>
    </r>
  </si>
  <si>
    <t>PGA Domain</t>
  </si>
  <si>
    <t>TOT_PAR</t>
  </si>
  <si>
    <t>FLOW_AREA</t>
  </si>
  <si>
    <t>TMF1</t>
  </si>
  <si>
    <t>SWB Domain</t>
  </si>
  <si>
    <t>100-1000</t>
  </si>
  <si>
    <t>&gt;1000</t>
  </si>
  <si>
    <t>SETTL_10KM</t>
  </si>
  <si>
    <t>WB_10KM</t>
  </si>
  <si>
    <t>USED_CAP</t>
  </si>
  <si>
    <t xml:space="preserve">THI </t>
  </si>
  <si>
    <t>TEI</t>
  </si>
  <si>
    <t>TRI</t>
  </si>
  <si>
    <t>TEI_ENV</t>
  </si>
  <si>
    <t>TEI_POP</t>
  </si>
  <si>
    <r>
      <rPr>
        <sz val="12"/>
        <color theme="1"/>
        <rFont val="Calibri"/>
        <family val="2"/>
      </rPr>
      <t>≤</t>
    </r>
    <r>
      <rPr>
        <sz val="12"/>
        <color theme="1"/>
        <rFont val="Arial Narrow"/>
        <family val="2"/>
      </rPr>
      <t>1</t>
    </r>
  </si>
  <si>
    <t>&gt;1</t>
  </si>
  <si>
    <t>≤100</t>
  </si>
  <si>
    <t>no water body</t>
  </si>
  <si>
    <t>10</t>
  </si>
  <si>
    <t>9,6</t>
  </si>
  <si>
    <t>The "active" TMF is under operation and cared by the operator. The "closed" TMF is not in operation but cared and maintained by the operator. The "rehabilitated" TMF is not in operation but restored to natural conditions. The "abandoned" TMF is an area formerly used for mine waste storage operations (an idle/inactive site) that is neglected.</t>
  </si>
  <si>
    <t>Material Domain</t>
  </si>
  <si>
    <t>Status Domain</t>
  </si>
  <si>
    <t>Location Domain</t>
  </si>
  <si>
    <t>25</t>
  </si>
  <si>
    <t>200</t>
  </si>
  <si>
    <t>1</t>
  </si>
  <si>
    <t xml:space="preserve">Please select an available value from the drop-down list. If there are no data on the materials stored, their Hazard Class should be the possible maximum value. If the TMF contains a known material but with no additional information on its toxicity, Hazard Class is defined by accepting the typical value for this substance/material. If more toxic substances are in the tailings material, the highest Hazard Class of those substances should be applied. </t>
  </si>
  <si>
    <t>TMF data</t>
  </si>
  <si>
    <t>THI &amp; TRI</t>
  </si>
  <si>
    <t>4</t>
  </si>
  <si>
    <t>9</t>
  </si>
  <si>
    <t>Tailings Hazard Index</t>
  </si>
  <si>
    <t>Tailings Exposure Index</t>
  </si>
  <si>
    <t>Tailings Risk Index</t>
  </si>
  <si>
    <t>2,1</t>
  </si>
  <si>
    <t>3,1</t>
  </si>
  <si>
    <t>3</t>
  </si>
  <si>
    <t>53</t>
  </si>
  <si>
    <t>1000</t>
  </si>
  <si>
    <t>This dataset contains information on the tailings management facilities (TMF) within the specified national or regional territory.</t>
  </si>
  <si>
    <t>Template for data collection and hazard&amp;risk assessment</t>
  </si>
  <si>
    <t>Safety of the Tailings Management Facilities</t>
  </si>
  <si>
    <t>This template was prepared to serve data collection for developing a database on tailings management facilities (TMFs). The database is suitable to further support the assessment of TMF hazard and risk by the method of Tailing Hazard Index (THI) and Tailings Risk Index (TRI), respectively. These methods are the integral part of the "Methodology for Comprehensive Evaluation of Tailings Management Facilities Safety" elaborated by the German Environment Agency (UBA) to support the implementation of the Safety Guidelines and Good Practices for Tailings Management Facilities developed by United Nations Economic Commission for Europe (UNECE). This template is designed to allow the calculation of the THI and TRI for TMFs at country/region/river basin scale, taking into account basic TMF data.</t>
  </si>
  <si>
    <t>© ICPDR &amp; UBA</t>
  </si>
  <si>
    <r>
      <t xml:space="preserve">▪ To find out the </t>
    </r>
    <r>
      <rPr>
        <b/>
        <sz val="12"/>
        <rFont val="Arial Narrow"/>
        <family val="2"/>
      </rPr>
      <t>Reference Peak Ground Acceleration (PGA)</t>
    </r>
    <r>
      <rPr>
        <sz val="12"/>
        <rFont val="Arial Narrow"/>
        <family val="2"/>
      </rPr>
      <t xml:space="preserve">, please look at the Global Seismic Hazard Map Data of the German Research Centre for Geosciences at </t>
    </r>
    <r>
      <rPr>
        <b/>
        <sz val="12"/>
        <color theme="4" tint="-0.249977111117893"/>
        <rFont val="Arial Narrow"/>
        <family val="2"/>
      </rPr>
      <t>http://gmo.gfz-potsdam.de/pub/download_data/download_data_frame.html</t>
    </r>
  </si>
  <si>
    <r>
      <t xml:space="preserve">▪ To find out the </t>
    </r>
    <r>
      <rPr>
        <b/>
        <sz val="12"/>
        <color theme="1"/>
        <rFont val="Arial Narrow"/>
        <family val="2"/>
      </rPr>
      <t>Factor of Safety</t>
    </r>
    <r>
      <rPr>
        <sz val="12"/>
        <color theme="1"/>
        <rFont val="Arial Narrow"/>
        <family val="2"/>
      </rPr>
      <t xml:space="preserve"> calculated by the Shear-Friction method, please consult the publication "Eurocode 7: Geotechnical Design Worked examples" available at </t>
    </r>
    <r>
      <rPr>
        <b/>
        <sz val="12"/>
        <color theme="4" tint="-0.249977111117893"/>
        <rFont val="Arial Narrow"/>
        <family val="2"/>
      </rPr>
      <t>http://eurocodes.jrc.ec.europa.eu/doc/2013_06_WS_GEO/report/2013_06_WS_GEO.pdf</t>
    </r>
  </si>
  <si>
    <t>Further recommended resources</t>
  </si>
  <si>
    <r>
      <t xml:space="preserve">▪ Detailed description of the </t>
    </r>
    <r>
      <rPr>
        <b/>
        <sz val="12"/>
        <rFont val="Arial Narrow"/>
        <family val="2"/>
      </rPr>
      <t>THI and TRI methodologies</t>
    </r>
    <r>
      <rPr>
        <sz val="12"/>
        <rFont val="Arial Narrow"/>
        <family val="2"/>
      </rPr>
      <t xml:space="preserve"> can be found at </t>
    </r>
    <r>
      <rPr>
        <b/>
        <sz val="12"/>
        <color theme="4" tint="-0.249977111117893"/>
        <rFont val="Arial Narrow"/>
        <family val="2"/>
      </rPr>
      <t>https://www.umweltbundesamt.de/publikationen/safety-of-the-tailings-management-facilities-in-the</t>
    </r>
  </si>
  <si>
    <r>
      <t>▪ To find out</t>
    </r>
    <r>
      <rPr>
        <b/>
        <sz val="12"/>
        <color theme="1"/>
        <rFont val="Arial Narrow"/>
        <family val="2"/>
      </rPr>
      <t xml:space="preserve"> coordinates</t>
    </r>
    <r>
      <rPr>
        <sz val="12"/>
        <color theme="1"/>
        <rFont val="Arial Narrow"/>
        <family val="2"/>
      </rPr>
      <t xml:space="preserve">, you can use </t>
    </r>
    <r>
      <rPr>
        <b/>
        <sz val="12"/>
        <color theme="4" tint="-0.249977111117893"/>
        <rFont val="Arial Narrow"/>
        <family val="2"/>
      </rPr>
      <t>http://www.gps-coordinates.net/</t>
    </r>
    <r>
      <rPr>
        <sz val="12"/>
        <rFont val="Arial Narrow"/>
        <family val="2"/>
      </rPr>
      <t>: find the location on the map (you can search for a place by name) and press "Get GPS coordinates". The coordinates (latitude and longitude in decimal degrees) will appear on the map and in a box below.</t>
    </r>
  </si>
  <si>
    <t>Romania</t>
  </si>
  <si>
    <t>RO</t>
  </si>
  <si>
    <t>TMF2</t>
  </si>
  <si>
    <t>TMF3</t>
  </si>
  <si>
    <t>Anonymus1</t>
  </si>
  <si>
    <t>Anonymus2</t>
  </si>
  <si>
    <t>Anonymus3</t>
  </si>
  <si>
    <t>Cyanides, Au, Cu</t>
  </si>
  <si>
    <t>Cu, Fe, S, Zn, Pb</t>
  </si>
  <si>
    <t>≤1</t>
  </si>
  <si>
    <t>≤1.5</t>
  </si>
  <si>
    <t>Settlement 1, Settlement 2</t>
  </si>
  <si>
    <t>Settlement 3, Settlement 4, Settlement 5</t>
  </si>
  <si>
    <t>River 1</t>
  </si>
  <si>
    <t>River 2</t>
  </si>
  <si>
    <t>Under rehabilitation</t>
  </si>
  <si>
    <t>ROTMF1</t>
  </si>
  <si>
    <t>Settlement 2</t>
  </si>
  <si>
    <t>Settlement 3</t>
  </si>
  <si>
    <t>COUNTRY_NAME</t>
  </si>
  <si>
    <r>
      <t xml:space="preserve">▪ To find out the </t>
    </r>
    <r>
      <rPr>
        <b/>
        <sz val="12"/>
        <rFont val="Arial Narrow"/>
        <family val="2"/>
      </rPr>
      <t>Flood Hazard (HQ-500)</t>
    </r>
    <r>
      <rPr>
        <sz val="12"/>
        <rFont val="Arial Narrow"/>
        <family val="2"/>
      </rPr>
      <t xml:space="preserve">, please look at the Flood Hazard Map for Europe with 500-year return period of EU Joint Research Centre at </t>
    </r>
    <r>
      <rPr>
        <b/>
        <sz val="12"/>
        <color theme="4" tint="-0.249977111117893"/>
        <rFont val="Arial Narrow"/>
        <family val="2"/>
      </rPr>
      <t>https://data.jrc.ec.europa.eu/dataset/jrc-floods-floodmapgl_rp500y-tif</t>
    </r>
  </si>
  <si>
    <t>THI_CAP</t>
  </si>
  <si>
    <t>THI_TOX</t>
  </si>
  <si>
    <t>THI_MAN</t>
  </si>
  <si>
    <t>THI_DAM</t>
  </si>
  <si>
    <t>Contact</t>
  </si>
  <si>
    <t>Adam Kovacs: adam.kovacs@icpdr.org</t>
  </si>
  <si>
    <t>Gerhard Winkelmann-Oei: gerhard.winkelmann-oei@uba.de</t>
  </si>
  <si>
    <t>INTCD_TMF</t>
  </si>
  <si>
    <t>NATCD_TMF</t>
  </si>
  <si>
    <r>
      <t xml:space="preserve">The first template version was developed by the International Commission for the Protection of the Danube River (ICPDR) to support regular data collection in the Danube River Basin. Later it was updated and extended in the frame of the project “Capacity development to improve safety conditions of tailings management facilities in the Danube River Basin – Phase I: North-Eastern Danube countries” (Reference number: Z6 - 90 213-51/79, Project number: 118221). The project was funded by the German Federal Environment Ministry’s Advisory Assistance Programme (AAP) for environmental protection in the countries of Central and Eastern Europe, the Caucasus and Central Asia and other countries neighbouring the European Union. It was supervised by the UBA and implemented by the ICPDR. Further information: </t>
    </r>
    <r>
      <rPr>
        <b/>
        <sz val="12"/>
        <color theme="4" tint="-0.249977111117893"/>
        <rFont val="Arial Narrow"/>
        <family val="2"/>
      </rPr>
      <t>https://www.umweltbundesamt.de/en/topics/sustainability-strategies-international/cooperation-eeca-centraleastern-european-states/project-database-advisory-assistance-programme/capacity-development-to-improve-safety-condition</t>
    </r>
    <r>
      <rPr>
        <sz val="12"/>
        <rFont val="Arial Narrow"/>
        <family val="2"/>
      </rPr>
      <t>s</t>
    </r>
  </si>
  <si>
    <r>
      <t>Seismic activity (Reference PGA, m/s</t>
    </r>
    <r>
      <rPr>
        <b/>
        <i/>
        <vertAlign val="superscript"/>
        <sz val="11"/>
        <color theme="1"/>
        <rFont val="Arial Narrow"/>
        <family val="2"/>
      </rPr>
      <t>2</t>
    </r>
    <r>
      <rPr>
        <b/>
        <i/>
        <sz val="11"/>
        <color theme="1"/>
        <rFont val="Arial Narrow"/>
        <family val="2"/>
      </rPr>
      <t>)</t>
    </r>
  </si>
  <si>
    <t>SEISM_ACT</t>
  </si>
  <si>
    <t>THI_NAT</t>
  </si>
  <si>
    <t>Total Population at Risk</t>
  </si>
  <si>
    <r>
      <t>Seismic activity (Reference PGA, m/s</t>
    </r>
    <r>
      <rPr>
        <vertAlign val="superscript"/>
        <sz val="8"/>
        <rFont val="Verdana"/>
        <family val="2"/>
      </rPr>
      <t>2</t>
    </r>
    <r>
      <rPr>
        <sz val="8"/>
        <rFont val="Verdana"/>
        <family val="2"/>
      </rPr>
      <t>)</t>
    </r>
  </si>
  <si>
    <t>Settlements at risk</t>
  </si>
  <si>
    <t>Closest surface water body at risk</t>
  </si>
  <si>
    <t>[COUNTRY] &amp; [NATCD_TMF]</t>
  </si>
  <si>
    <t>▪ Report only TMFs located in the specified national or regional territory.
▪ Report only TMFs with a total used capacity larger than 1000 m³. Report both, industrial and mining TMFs.
▪ You can only submit a dataset with all mandatory fields filled in, i.e. all cells in the Check column have to show "complete" (or "empty", but not "incomplete").
▪ Please provide Metadata, general metadata elements are already prefilled. Mandatory metadata elements (with bold headings) have to be provided.</t>
  </si>
  <si>
    <r>
      <t>Mean stream flow rate (m</t>
    </r>
    <r>
      <rPr>
        <vertAlign val="superscript"/>
        <sz val="8"/>
        <rFont val="Verdana"/>
        <family val="2"/>
      </rPr>
      <t>3</t>
    </r>
    <r>
      <rPr>
        <sz val="8"/>
        <rFont val="Verdana"/>
        <family val="2"/>
      </rPr>
      <t>/s) or Lake surface area (km</t>
    </r>
    <r>
      <rPr>
        <vertAlign val="superscript"/>
        <sz val="8"/>
        <rFont val="Verdana"/>
        <family val="2"/>
      </rPr>
      <t>2</t>
    </r>
    <r>
      <rPr>
        <sz val="8"/>
        <rFont val="Verdana"/>
        <family val="2"/>
      </rPr>
      <t>)</t>
    </r>
  </si>
  <si>
    <r>
      <t>Mean stream flow rate (m</t>
    </r>
    <r>
      <rPr>
        <b/>
        <i/>
        <vertAlign val="superscript"/>
        <sz val="11"/>
        <color theme="1"/>
        <rFont val="Arial Narrow"/>
        <family val="2"/>
      </rPr>
      <t>3</t>
    </r>
    <r>
      <rPr>
        <b/>
        <i/>
        <sz val="11"/>
        <color theme="1"/>
        <rFont val="Arial Narrow"/>
        <family val="2"/>
      </rPr>
      <t>/s) or Lake surface area (km</t>
    </r>
    <r>
      <rPr>
        <b/>
        <i/>
        <vertAlign val="superscript"/>
        <sz val="11"/>
        <color theme="1"/>
        <rFont val="Arial Narrow"/>
        <family val="2"/>
      </rPr>
      <t>2</t>
    </r>
    <r>
      <rPr>
        <b/>
        <i/>
        <sz val="11"/>
        <color theme="1"/>
        <rFont val="Arial Narrow"/>
        <family val="2"/>
      </rPr>
      <t>)</t>
    </r>
  </si>
  <si>
    <t>Sum of the Tailings Hazard Index and the Tailings Exposure Index. Applied on logarithmic scale.</t>
  </si>
  <si>
    <t>The locally used name of the tailing management facility, which may contain an abbreviated or coded name (or an acronym) used to identify the tailings owner.</t>
  </si>
  <si>
    <t>The nearest town or village where the site is located.</t>
  </si>
  <si>
    <t>Longitude (decimal degree) that represents the TMF.</t>
  </si>
  <si>
    <t>Latitude (decimal degree) that represents the TMF.</t>
  </si>
  <si>
    <t>Name of the settlements within 10 km zone downstream of the TMF that can be possibly affected by an accident.</t>
  </si>
  <si>
    <t>Total population of the settlements at risk.</t>
  </si>
  <si>
    <t>Name of the closest river or lake downstream of the TMF in 10 km zone that can be possibly affected by an accident.</t>
  </si>
  <si>
    <t>Mean flow rate range of the closest river at risk or surface area range of the closest lake at risk.</t>
  </si>
  <si>
    <t>The year for which the data have been assessed.</t>
  </si>
  <si>
    <t>The total amount of tailing materials in Million m³ stored in the facility.</t>
  </si>
  <si>
    <t>The category of the tailings materials containing toxic substance(s) stored in the TMF.</t>
  </si>
  <si>
    <t>Name or symbolic name for chemical elements of the toxic substance(s) contained in the specified tailings materials (comma-separated).</t>
  </si>
  <si>
    <t>FLOOD_OCC</t>
  </si>
  <si>
    <t>Flood occurence (HQ-500)</t>
  </si>
  <si>
    <t>HQ-500 Domain</t>
  </si>
  <si>
    <t>Dam stability (FoS)</t>
  </si>
  <si>
    <t>DAM_STAB</t>
  </si>
  <si>
    <t>Substance toxicity (WHC)</t>
  </si>
  <si>
    <t>SUBS_TOX</t>
  </si>
  <si>
    <r>
      <t>The seismic activity is to be defined as either low or moderate/high, expressed by the reference peak ground acceleration (PGA) being below or above 1.0 m/s</t>
    </r>
    <r>
      <rPr>
        <vertAlign val="superscript"/>
        <sz val="8"/>
        <rFont val="Verdana"/>
        <family val="2"/>
      </rPr>
      <t>2</t>
    </r>
    <r>
      <rPr>
        <sz val="8"/>
        <rFont val="Verdana"/>
        <family val="2"/>
      </rPr>
      <t>, respectively.</t>
    </r>
  </si>
  <si>
    <t>Defined as "within HQ-500" if the TMF site is located in a flood prone area with five-hundred-year return period flood event frequency (HQ-500) , or "beyond HQ-500" if the site is beyond the HQ-500 flood prone area borders.</t>
  </si>
  <si>
    <t>The dam stability is to be evaluated as either acceptable or unacceptable, expressed by the geotechnical criterion of Factor of Safety (Fos) being above or below 1.5, respectively.</t>
  </si>
  <si>
    <t>within HQ-500</t>
  </si>
  <si>
    <t>beyond HQ-500</t>
  </si>
  <si>
    <t>It is the base 10 logarithm of the Used capacity.</t>
  </si>
  <si>
    <t>Hazard index for capacity</t>
  </si>
  <si>
    <t>The value is equal to the Water Hazard Class.</t>
  </si>
  <si>
    <t>Hazard index for toxicity</t>
  </si>
  <si>
    <t>Hazard index for management conditions</t>
  </si>
  <si>
    <t>Hazard index for natural conditions</t>
  </si>
  <si>
    <t>It combines the hazard index for flood probability and seismic conditions. The flood probability index is 0 if Flood occurence is "beyond HQ-500", 1 otherwise. The seismic conditions index is 0 if Seismic activity is "≤1", 1 otherwise. Thus, the Natural conditions index can be 0, 1 or 2.</t>
  </si>
  <si>
    <t>Hazard index for dam stability</t>
  </si>
  <si>
    <t>It is related to the TMF status and is 0 for "rehabilitated", 1 for "closed", 3 for "active" and 3 for "abandoned" sites.</t>
  </si>
  <si>
    <t>Sum of the Hazard indexes for capacity, toxicity, management conditions, natural conditions and dam stability. Applied on logarithmic scale.</t>
  </si>
  <si>
    <r>
      <t>It is related to the Total Population at Risk and is 1 for PAR=0, 2 for PAR≤100, 3 for 100&lt;PAR≤1000, 4 for 1000&lt;PAR≤10000, 5 for 10000&lt;PAR≤100000 and 6 for PAR</t>
    </r>
    <r>
      <rPr>
        <sz val="8"/>
        <rFont val="Calibri"/>
        <family val="2"/>
      </rPr>
      <t>≥</t>
    </r>
    <r>
      <rPr>
        <sz val="8"/>
        <rFont val="Verdana"/>
        <family val="2"/>
      </rPr>
      <t>100000.</t>
    </r>
  </si>
  <si>
    <t>Exposure index for population</t>
  </si>
  <si>
    <r>
      <t>It is related to the Main stream flow rate or Lake surface area and is 1 for "no water body", 2 for "</t>
    </r>
    <r>
      <rPr>
        <sz val="8"/>
        <rFont val="Calibri"/>
        <family val="2"/>
      </rPr>
      <t>≤</t>
    </r>
    <r>
      <rPr>
        <sz val="8"/>
        <rFont val="Verdana"/>
        <family val="2"/>
      </rPr>
      <t>100", 3 for "100-1000" and 4 for "&gt;1000" category.</t>
    </r>
  </si>
  <si>
    <t>Exposure index for environment</t>
  </si>
  <si>
    <t>Sum of the Exposure indexes for population and environment. Applied on logarithmic scale.</t>
  </si>
  <si>
    <t>▪ The "Data Description" sheet provides explanations and examples for the fields on the sheets "TMF Data" and "THI &amp; TRI".
▪ An example dataset including three TMFs with complete data records are also provided. Please first delete these example data records before starting a new compilation.
▪ Then specify your country or region in the sheet "Report".
▪ Next, fill in the cells on the sheet "TMF Data" based on the information on TMFs in your country or region. Push the "+10 Rows" button accordingly to create the necessary number of new empty rows for the TMFs to be listed.
▪ If two or more different tailings reservoirs (potentially having different waste type or containing different toxic substances) were identified at the same facility, a separate row in "TMF Data" sheet should be filled in for each reservoir. Duplication of the TMF codes is not allowed, each code has to be a unique identifier.
▪ After filling in the sheet "TMF Data" please continue with the sheet "THI &amp; TRI" to assess the accident hazard and risk for each listed TMF. 
▪ For your convenience, each record in the "THI &amp; TRI" sheet automatically calculates the hazard and risk index parameters based on the records in the "TMF Data" sheet; each record in the "THI &amp; TRI" sheet shows the linked TMF code and name.
▪ Push the "+10 Rows" button accordingly to assess the TMFs listed on the sheet "TMF Data". Check that all TMFs listed on the sheet "TMF Data" are also listed on the sheet "THI &amp; TRI".
▪ Fields with bold headings are mandatory (m), others optional (o).
▪ At fields with italic headings you can use only predefined values, please use the drop-down list to choose a valid option (other options are not allowed).
▪ Fields with grey shading are automatically filled.
▪ Create new table rows only by pressing the "+10 Rows" button. Remove all empty table rows by pressing the "Purge" button. For both functions, macros must be enabled (Press "Enable content" in the Security Warning).
▪ If you copy data from the clipboard, please paste values only! Take care not to insert formatting or formulas!
▪ The Metadata sheet uses values (longitude, latitude) of the TMF_Data sheet, as well as the file name of the worksheet.
▪ You can save the filled template (=dataset) as macro-free (XLSX) or macro-enabled (XLSM) workbook.
▪ The completeness is indicated in the check column of the template ("empty": no values are added, "duplicate": the same TMF code is used for more sites, "incomplete": some mandatory data are missing, "complete": all mandatory fields are filled in, ready for submission.</t>
  </si>
  <si>
    <t>Name of the country.</t>
  </si>
  <si>
    <t>Code of the country.</t>
  </si>
  <si>
    <t xml:space="preserve">Please use the ISO3166 country codes. </t>
  </si>
  <si>
    <t>Automatically filled from Report.</t>
  </si>
  <si>
    <t>Please use the national unique identifier for this TMF.</t>
  </si>
  <si>
    <t>Automatically generated.</t>
  </si>
  <si>
    <t>International code of the tailing management facility (automatically generated).</t>
  </si>
  <si>
    <t>Code of the country (automatically generated).</t>
  </si>
  <si>
    <t>National unique code of the tailings management facility.</t>
  </si>
  <si>
    <t>Indication if location (longitude and latitude) refers to the facility, nearest settlement or municipality (LAU 2).</t>
  </si>
  <si>
    <t>The class of toxicity of the substances in the stored tailings material is determined according to the Water Hazard Class (WHC) classification scheme of hazardous/dangerous substances: 0 = no hazard ("nwg"), 1 = low hazard, 2 = medium hazard, 3 = high hazard. For radioactive waste, the value of 4 is to be applied.</t>
  </si>
  <si>
    <t>Please select an available value from the drop-down list.</t>
  </si>
  <si>
    <t>In case there are more streams or lakes at similar distance from the TMF, the highest range value should be selected (see the next row).</t>
  </si>
  <si>
    <t>Additional important details that can be useful for determinining the accident hazard and risk of the TMF.</t>
  </si>
  <si>
    <t>Reference to the facility via the TMF name.</t>
  </si>
  <si>
    <t>Country name</t>
  </si>
  <si>
    <t>Country code</t>
  </si>
  <si>
    <t>National TMF code</t>
  </si>
  <si>
    <t>International TMF code</t>
  </si>
  <si>
    <t>Reference to the facility via the International TMF code.</t>
  </si>
  <si>
    <t>It is related to the Dam stability and is 0 if FoS is "&gt;1.5", 1 otherwise.</t>
  </si>
  <si>
    <t>Automatically displayed from TMF Data.</t>
  </si>
  <si>
    <t>Automatically calculated from TMF Data.</t>
  </si>
  <si>
    <t>Automatically calculated.</t>
  </si>
  <si>
    <t>International TMFcode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</si>
</sst>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yyyy\-mm\-dd;@"/>
    <numFmt numFmtId="165" formatCode="0.0000"/>
    <numFmt numFmtId="166" formatCode="0.00000"/>
    <numFmt numFmtId="167" formatCode="0.000"/>
    <numFmt numFmtId="168" formatCode="0.0"/>
    <numFmt numFmtId="169" formatCode="0.000000"/>
    <numFmt numFmtId="170" formatCode="_-* #,##0_-;\-* #,##0_-;_-* &quot;-&quot;??_-;_-@_-"/>
    <numFmt numFmtId="171" formatCode="_-* #,##0.000_-;\-* #,##0.000_-;_-* &quot;-&quot;??_-;_-@_-"/>
  </numFmts>
  <fonts count="58" x14ac:knownFonts="1">
    <font>
      <sz val="12"/>
      <color theme="1"/>
      <name val="Arial"/>
      <family val="2"/>
    </font>
    <font>
      <sz val="11"/>
      <color theme="1"/>
      <name val="Calibri"/>
      <family val="2"/>
      <scheme val="minor"/>
    </font>
    <font>
      <sz val="12"/>
      <color theme="1"/>
      <name val="Times New Roman"/>
      <family val="2"/>
    </font>
    <font>
      <b/>
      <sz val="16"/>
      <color theme="1"/>
      <name val="Arial Narrow"/>
      <family val="2"/>
    </font>
    <font>
      <sz val="12"/>
      <color theme="1"/>
      <name val="Arial Narrow"/>
      <family val="2"/>
    </font>
    <font>
      <sz val="10"/>
      <color indexed="8"/>
      <name val="Arial"/>
      <family val="2"/>
    </font>
    <font>
      <b/>
      <sz val="12"/>
      <color theme="1"/>
      <name val="Arial Narrow"/>
      <family val="2"/>
    </font>
    <font>
      <b/>
      <sz val="12"/>
      <color theme="1" tint="0.499984740745262"/>
      <name val="Arial Narrow"/>
      <family val="2"/>
    </font>
    <font>
      <b/>
      <sz val="12"/>
      <color theme="1"/>
      <name val="Times New Roman"/>
      <family val="2"/>
    </font>
    <font>
      <sz val="12"/>
      <name val="Arial Narrow"/>
      <family val="2"/>
    </font>
    <font>
      <b/>
      <sz val="12"/>
      <name val="Arial Narrow"/>
      <family val="2"/>
    </font>
    <font>
      <sz val="9"/>
      <color indexed="81"/>
      <name val="Tahoma"/>
      <family val="2"/>
    </font>
    <font>
      <b/>
      <sz val="24"/>
      <color theme="1"/>
      <name val="Arial Narrow"/>
      <family val="2"/>
    </font>
    <font>
      <b/>
      <sz val="12"/>
      <color theme="0"/>
      <name val="Arial Narrow"/>
      <family val="2"/>
    </font>
    <font>
      <sz val="12"/>
      <color theme="0" tint="-0.499984740745262"/>
      <name val="Arial Narrow"/>
      <family val="2"/>
    </font>
    <font>
      <sz val="10"/>
      <name val="Arial"/>
      <family val="2"/>
    </font>
    <font>
      <b/>
      <sz val="8"/>
      <name val="Verdana"/>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theme="1"/>
      <name val="Arial Narrow"/>
      <family val="2"/>
    </font>
    <font>
      <sz val="11"/>
      <color theme="1"/>
      <name val="Arial"/>
      <family val="2"/>
    </font>
    <font>
      <b/>
      <i/>
      <sz val="11"/>
      <color theme="1"/>
      <name val="Arial Narrow"/>
      <family val="2"/>
    </font>
    <font>
      <sz val="11"/>
      <color theme="1"/>
      <name val="Arial Narrow"/>
      <family val="2"/>
    </font>
    <font>
      <b/>
      <sz val="11"/>
      <color theme="1" tint="0.499984740745262"/>
      <name val="Arial Narrow"/>
      <family val="2"/>
    </font>
    <font>
      <b/>
      <sz val="12"/>
      <color theme="4" tint="-0.249977111117893"/>
      <name val="Arial Narrow"/>
      <family val="2"/>
    </font>
    <font>
      <sz val="11"/>
      <color theme="1"/>
      <name val="Arial Narrow"/>
    </font>
    <font>
      <b/>
      <sz val="16"/>
      <color rgb="FF000000"/>
      <name val="Arial Narrow"/>
      <family val="2"/>
    </font>
    <font>
      <b/>
      <sz val="8"/>
      <color indexed="63"/>
      <name val="Verdana"/>
      <family val="2"/>
    </font>
    <font>
      <sz val="8"/>
      <color rgb="FF808080"/>
      <name val="Verdana"/>
      <family val="2"/>
    </font>
    <font>
      <sz val="8"/>
      <color theme="0" tint="-0.499984740745262"/>
      <name val="Verdana"/>
      <family val="2"/>
    </font>
    <font>
      <sz val="8"/>
      <name val="Arial"/>
      <family val="2"/>
    </font>
    <font>
      <sz val="12"/>
      <color theme="1"/>
      <name val="Arial"/>
      <family val="2"/>
    </font>
    <font>
      <sz val="12"/>
      <color theme="1"/>
      <name val="Calibri"/>
      <family val="2"/>
    </font>
    <font>
      <sz val="12"/>
      <color theme="1"/>
      <name val="Arial Narrow"/>
    </font>
    <font>
      <u/>
      <sz val="12"/>
      <color theme="10"/>
      <name val="Arial"/>
      <family val="2"/>
    </font>
    <font>
      <b/>
      <sz val="12"/>
      <color rgb="FF000000"/>
      <name val="Arial Narrow"/>
      <family val="2"/>
    </font>
    <font>
      <b/>
      <sz val="18"/>
      <color theme="1"/>
      <name val="Arial Narrow"/>
      <family val="2"/>
    </font>
    <font>
      <b/>
      <sz val="10"/>
      <color theme="1"/>
      <name val="Verdana"/>
      <family val="2"/>
    </font>
    <font>
      <b/>
      <i/>
      <vertAlign val="superscript"/>
      <sz val="11"/>
      <color theme="1"/>
      <name val="Arial Narrow"/>
      <family val="2"/>
    </font>
    <font>
      <i/>
      <sz val="12"/>
      <color theme="1"/>
      <name val="Arial Narrow"/>
      <family val="2"/>
    </font>
    <font>
      <b/>
      <i/>
      <sz val="12"/>
      <color theme="1"/>
      <name val="Arial Narrow"/>
      <family val="2"/>
    </font>
    <font>
      <sz val="8"/>
      <name val="Calibri"/>
      <family val="2"/>
    </font>
    <font>
      <vertAlign val="superscript"/>
      <sz val="8"/>
      <name val="Verdana"/>
      <family val="2"/>
    </font>
  </fonts>
  <fills count="35">
    <fill>
      <patternFill patternType="none"/>
    </fill>
    <fill>
      <patternFill patternType="gray125"/>
    </fill>
    <fill>
      <patternFill patternType="solid">
        <fgColor theme="0" tint="-4.9989318521683403E-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bgColor theme="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55"/>
        <bgColor indexed="23"/>
      </patternFill>
    </fill>
    <fill>
      <patternFill patternType="solid">
        <fgColor theme="6"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7"/>
      </left>
      <right/>
      <top style="thin">
        <color theme="7"/>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s>
  <cellStyleXfs count="49">
    <xf numFmtId="0" fontId="0" fillId="0" borderId="0"/>
    <xf numFmtId="0" fontId="2" fillId="0" borderId="0"/>
    <xf numFmtId="0" fontId="5" fillId="0" borderId="0"/>
    <xf numFmtId="0" fontId="15" fillId="0" borderId="0"/>
    <xf numFmtId="0" fontId="15" fillId="0" borderId="0"/>
    <xf numFmtId="0" fontId="15" fillId="0" borderId="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6" borderId="0" applyNumberFormat="0" applyBorder="0" applyAlignment="0" applyProtection="0"/>
    <xf numFmtId="0" fontId="20" fillId="27" borderId="15" applyNumberFormat="0" applyAlignment="0" applyProtection="0"/>
    <xf numFmtId="0" fontId="21" fillId="27" borderId="16" applyNumberFormat="0" applyAlignment="0" applyProtection="0"/>
    <xf numFmtId="0" fontId="22" fillId="14" borderId="16" applyNumberFormat="0" applyAlignment="0" applyProtection="0"/>
    <xf numFmtId="0" fontId="23" fillId="0" borderId="17" applyNumberFormat="0" applyFill="0" applyAlignment="0" applyProtection="0"/>
    <xf numFmtId="0" fontId="24" fillId="0" borderId="0" applyNumberFormat="0" applyFill="0" applyBorder="0" applyAlignment="0" applyProtection="0"/>
    <xf numFmtId="0" fontId="25" fillId="11" borderId="0" applyNumberFormat="0" applyBorder="0" applyAlignment="0" applyProtection="0"/>
    <xf numFmtId="0" fontId="15" fillId="28" borderId="18" applyNumberFormat="0" applyAlignment="0" applyProtection="0"/>
    <xf numFmtId="0" fontId="26" fillId="10" borderId="0" applyNumberFormat="0" applyBorder="0" applyAlignment="0" applyProtection="0"/>
    <xf numFmtId="0" fontId="27" fillId="0" borderId="19" applyNumberFormat="0" applyFill="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0" borderId="0" applyNumberFormat="0" applyFill="0" applyBorder="0" applyAlignment="0" applyProtection="0"/>
    <xf numFmtId="0" fontId="33" fillId="29" borderId="23" applyNumberFormat="0" applyAlignment="0" applyProtection="0"/>
    <xf numFmtId="43" fontId="46" fillId="0" borderId="0" applyFont="0" applyFill="0" applyBorder="0" applyAlignment="0" applyProtection="0"/>
    <xf numFmtId="0" fontId="49" fillId="0" borderId="0" applyNumberFormat="0" applyFill="0" applyBorder="0" applyAlignment="0" applyProtection="0"/>
    <xf numFmtId="0" fontId="1" fillId="0" borderId="0"/>
  </cellStyleXfs>
  <cellXfs count="151">
    <xf numFmtId="0" fontId="0" fillId="0" borderId="0" xfId="0"/>
    <xf numFmtId="0" fontId="4" fillId="2" borderId="0" xfId="1" applyFont="1" applyFill="1"/>
    <xf numFmtId="0" fontId="12" fillId="0" borderId="0" xfId="1" applyFont="1" applyAlignment="1">
      <alignment vertical="center"/>
    </xf>
    <xf numFmtId="0" fontId="4" fillId="0" borderId="0" xfId="1" applyFont="1" applyBorder="1" applyAlignment="1">
      <alignment vertical="center" wrapText="1"/>
    </xf>
    <xf numFmtId="0" fontId="13" fillId="8" borderId="5" xfId="1" applyNumberFormat="1" applyFont="1" applyFill="1" applyBorder="1" applyAlignment="1">
      <alignment horizontal="center" vertical="center" wrapText="1"/>
    </xf>
    <xf numFmtId="0" fontId="35" fillId="0" borderId="0" xfId="0" applyFont="1"/>
    <xf numFmtId="0" fontId="0" fillId="0" borderId="0" xfId="0" applyAlignment="1">
      <alignment horizontal="right"/>
    </xf>
    <xf numFmtId="0" fontId="35" fillId="0" borderId="0" xfId="0" applyFont="1" applyAlignment="1">
      <alignment horizontal="right"/>
    </xf>
    <xf numFmtId="0" fontId="1" fillId="34" borderId="0" xfId="48" applyFill="1"/>
    <xf numFmtId="0" fontId="51" fillId="34" borderId="0" xfId="48" applyFont="1" applyFill="1"/>
    <xf numFmtId="168" fontId="0" fillId="0" borderId="0" xfId="0" applyNumberFormat="1"/>
    <xf numFmtId="0" fontId="16" fillId="33" borderId="1" xfId="0" applyFont="1" applyFill="1" applyBorder="1" applyAlignment="1">
      <alignment horizontal="left" vertical="center" wrapText="1"/>
    </xf>
    <xf numFmtId="0" fontId="42" fillId="6" borderId="1" xfId="0" applyFont="1" applyFill="1" applyBorder="1" applyAlignment="1">
      <alignment horizontal="left" vertical="center" wrapText="1"/>
    </xf>
    <xf numFmtId="0" fontId="17" fillId="0" borderId="1" xfId="3" applyFont="1" applyFill="1" applyBorder="1" applyAlignment="1">
      <alignment horizontal="left" vertical="center" wrapText="1"/>
    </xf>
    <xf numFmtId="0" fontId="43" fillId="0" borderId="1" xfId="3" applyFont="1" applyFill="1" applyBorder="1" applyAlignment="1">
      <alignment horizontal="left" vertical="center" wrapText="1"/>
    </xf>
    <xf numFmtId="49" fontId="43" fillId="0" borderId="1" xfId="3" applyNumberFormat="1" applyFont="1" applyFill="1" applyBorder="1" applyAlignment="1">
      <alignment horizontal="left" vertical="center" wrapText="1"/>
    </xf>
    <xf numFmtId="0" fontId="43" fillId="0" borderId="1" xfId="4" applyFont="1" applyFill="1" applyBorder="1" applyAlignment="1">
      <alignment horizontal="left" vertical="center" wrapText="1"/>
    </xf>
    <xf numFmtId="0" fontId="17" fillId="7" borderId="1" xfId="3" applyFont="1" applyFill="1" applyBorder="1" applyAlignment="1">
      <alignment horizontal="left" vertical="center" wrapText="1"/>
    </xf>
    <xf numFmtId="0" fontId="43" fillId="7" borderId="1" xfId="3" applyFont="1" applyFill="1" applyBorder="1" applyAlignment="1">
      <alignment horizontal="left" vertical="center" wrapText="1"/>
    </xf>
    <xf numFmtId="0" fontId="17" fillId="7" borderId="1" xfId="3" applyNumberFormat="1" applyFont="1" applyFill="1" applyBorder="1" applyAlignment="1">
      <alignment horizontal="left" vertical="center" wrapText="1"/>
    </xf>
    <xf numFmtId="167" fontId="17" fillId="7" borderId="1" xfId="3" applyNumberFormat="1" applyFont="1" applyFill="1" applyBorder="1" applyAlignment="1">
      <alignment horizontal="left" vertical="center" wrapText="1"/>
    </xf>
    <xf numFmtId="0" fontId="43" fillId="7" borderId="1" xfId="5" applyFont="1" applyFill="1" applyBorder="1" applyAlignment="1">
      <alignment horizontal="left" vertical="center" wrapText="1"/>
    </xf>
    <xf numFmtId="0" fontId="43" fillId="0" borderId="1" xfId="3" applyNumberFormat="1" applyFont="1" applyFill="1" applyBorder="1" applyAlignment="1">
      <alignment horizontal="left" vertical="center" wrapText="1"/>
    </xf>
    <xf numFmtId="0" fontId="44" fillId="0" borderId="1" xfId="3" applyFont="1" applyFill="1" applyBorder="1" applyAlignment="1">
      <alignment horizontal="left" vertical="center" wrapText="1"/>
    </xf>
    <xf numFmtId="49" fontId="44" fillId="0" borderId="1" xfId="3" applyNumberFormat="1" applyFont="1" applyFill="1" applyBorder="1" applyAlignment="1">
      <alignment horizontal="left" vertical="center" wrapText="1"/>
    </xf>
    <xf numFmtId="0" fontId="17" fillId="0" borderId="1" xfId="3" applyFont="1" applyBorder="1" applyAlignment="1">
      <alignment horizontal="left" vertical="center" wrapText="1"/>
    </xf>
    <xf numFmtId="0" fontId="43" fillId="0" borderId="6" xfId="3" applyFont="1" applyFill="1" applyBorder="1" applyAlignment="1">
      <alignment horizontal="left" vertical="center" wrapText="1"/>
    </xf>
    <xf numFmtId="168" fontId="17" fillId="0" borderId="1" xfId="3" applyNumberFormat="1" applyFont="1" applyFill="1" applyBorder="1" applyAlignment="1">
      <alignment horizontal="left" vertical="center" wrapText="1"/>
    </xf>
    <xf numFmtId="0" fontId="7" fillId="2" borderId="1" xfId="1" applyFont="1" applyFill="1" applyBorder="1" applyAlignment="1">
      <alignment vertical="center"/>
    </xf>
    <xf numFmtId="0" fontId="6" fillId="30" borderId="1" xfId="1" applyFont="1" applyFill="1" applyBorder="1" applyAlignment="1">
      <alignment vertical="center" wrapText="1"/>
    </xf>
    <xf numFmtId="0" fontId="14" fillId="30" borderId="11" xfId="1" applyNumberFormat="1" applyFont="1" applyFill="1" applyBorder="1" applyAlignment="1" applyProtection="1">
      <alignment horizontal="left" vertical="center"/>
    </xf>
    <xf numFmtId="0" fontId="14" fillId="30" borderId="5" xfId="1" applyNumberFormat="1" applyFont="1" applyFill="1" applyBorder="1" applyAlignment="1" applyProtection="1">
      <alignment horizontal="left" vertical="center"/>
    </xf>
    <xf numFmtId="0" fontId="4" fillId="2" borderId="1" xfId="1" applyFont="1" applyFill="1" applyBorder="1" applyAlignment="1">
      <alignment vertical="center"/>
    </xf>
    <xf numFmtId="0" fontId="4" fillId="7" borderId="13" xfId="1" applyNumberFormat="1" applyFont="1" applyFill="1" applyBorder="1" applyAlignment="1" applyProtection="1">
      <alignment horizontal="left" vertical="center"/>
      <protection locked="0"/>
    </xf>
    <xf numFmtId="0" fontId="35" fillId="0" borderId="0" xfId="0" applyFont="1" applyAlignment="1">
      <alignment vertical="center"/>
    </xf>
    <xf numFmtId="0" fontId="34" fillId="31" borderId="1" xfId="0" applyFont="1" applyFill="1" applyBorder="1" applyAlignment="1" applyProtection="1">
      <alignment vertical="center" wrapText="1"/>
    </xf>
    <xf numFmtId="0" fontId="36" fillId="31" borderId="1" xfId="0" applyFont="1" applyFill="1" applyBorder="1" applyAlignment="1" applyProtection="1">
      <alignment vertical="center" wrapText="1"/>
    </xf>
    <xf numFmtId="0" fontId="37" fillId="31" borderId="1" xfId="0" applyFont="1" applyFill="1" applyBorder="1" applyAlignment="1" applyProtection="1">
      <alignment vertical="center" wrapText="1"/>
    </xf>
    <xf numFmtId="0" fontId="34" fillId="31" borderId="1" xfId="0" applyFont="1" applyFill="1" applyBorder="1" applyAlignment="1" applyProtection="1">
      <alignment horizontal="left" vertical="center" wrapText="1"/>
    </xf>
    <xf numFmtId="0" fontId="38" fillId="2" borderId="2" xfId="0" applyFont="1" applyFill="1" applyBorder="1" applyAlignment="1">
      <alignment vertical="center"/>
    </xf>
    <xf numFmtId="0" fontId="38" fillId="31" borderId="10" xfId="0" applyNumberFormat="1" applyFont="1" applyFill="1" applyBorder="1" applyAlignment="1" applyProtection="1">
      <alignment horizontal="left" vertical="center"/>
    </xf>
    <xf numFmtId="0" fontId="40" fillId="2" borderId="1" xfId="0" applyNumberFormat="1" applyFont="1" applyFill="1" applyBorder="1" applyAlignment="1" applyProtection="1">
      <alignment vertical="center"/>
    </xf>
    <xf numFmtId="0" fontId="40" fillId="6" borderId="1" xfId="1" applyNumberFormat="1" applyFont="1" applyFill="1" applyBorder="1" applyAlignment="1" applyProtection="1">
      <alignment horizontal="left" vertical="center"/>
    </xf>
    <xf numFmtId="0" fontId="37" fillId="7" borderId="1" xfId="1" applyNumberFormat="1" applyFont="1" applyFill="1" applyBorder="1" applyAlignment="1" applyProtection="1">
      <alignment horizontal="left" vertical="center"/>
      <protection locked="0"/>
    </xf>
    <xf numFmtId="169" fontId="37" fillId="7" borderId="1" xfId="1" applyNumberFormat="1" applyFont="1" applyFill="1" applyBorder="1" applyAlignment="1" applyProtection="1">
      <alignment horizontal="right" vertical="center"/>
      <protection locked="0"/>
    </xf>
    <xf numFmtId="169" fontId="37" fillId="7" borderId="1" xfId="1" applyNumberFormat="1" applyFont="1" applyFill="1" applyBorder="1" applyAlignment="1" applyProtection="1">
      <alignment vertical="center"/>
      <protection locked="0"/>
    </xf>
    <xf numFmtId="0" fontId="40" fillId="7" borderId="1" xfId="1" applyNumberFormat="1" applyFont="1" applyFill="1" applyBorder="1" applyAlignment="1" applyProtection="1">
      <alignment horizontal="left" vertical="center"/>
      <protection locked="0"/>
    </xf>
    <xf numFmtId="171" fontId="37" fillId="7" borderId="1" xfId="46" applyNumberFormat="1" applyFont="1" applyFill="1" applyBorder="1" applyAlignment="1" applyProtection="1">
      <alignment horizontal="right" vertical="center"/>
      <protection locked="0"/>
    </xf>
    <xf numFmtId="0" fontId="37" fillId="7" borderId="1" xfId="1" applyNumberFormat="1" applyFont="1" applyFill="1" applyBorder="1" applyAlignment="1" applyProtection="1">
      <alignment horizontal="right" vertical="center"/>
      <protection locked="0"/>
    </xf>
    <xf numFmtId="166" fontId="37" fillId="7" borderId="1" xfId="1" applyNumberFormat="1" applyFont="1" applyFill="1" applyBorder="1" applyAlignment="1" applyProtection="1">
      <alignment horizontal="left" vertical="center"/>
      <protection locked="0"/>
    </xf>
    <xf numFmtId="170" fontId="37" fillId="7" borderId="1" xfId="46" applyNumberFormat="1" applyFont="1" applyFill="1" applyBorder="1" applyAlignment="1" applyProtection="1">
      <alignment horizontal="right" vertical="center"/>
      <protection locked="0"/>
    </xf>
    <xf numFmtId="1" fontId="40" fillId="7" borderId="1" xfId="1" applyNumberFormat="1" applyFont="1" applyFill="1" applyBorder="1" applyAlignment="1" applyProtection="1">
      <alignment horizontal="right" vertical="center"/>
      <protection locked="0"/>
    </xf>
    <xf numFmtId="169" fontId="40" fillId="7" borderId="1" xfId="1" applyNumberFormat="1" applyFont="1" applyFill="1" applyBorder="1" applyAlignment="1" applyProtection="1">
      <alignment horizontal="right" vertical="center"/>
      <protection locked="0"/>
    </xf>
    <xf numFmtId="169" fontId="40" fillId="7" borderId="1" xfId="1" applyNumberFormat="1" applyFont="1" applyFill="1" applyBorder="1" applyAlignment="1" applyProtection="1">
      <alignment vertical="center"/>
      <protection locked="0"/>
    </xf>
    <xf numFmtId="0" fontId="37" fillId="6" borderId="1" xfId="1" applyNumberFormat="1" applyFont="1" applyFill="1" applyBorder="1" applyAlignment="1" applyProtection="1">
      <alignment horizontal="left" vertical="center"/>
    </xf>
    <xf numFmtId="0" fontId="4" fillId="0" borderId="0" xfId="1" applyFont="1" applyAlignment="1">
      <alignment vertical="center"/>
    </xf>
    <xf numFmtId="0" fontId="48" fillId="0" borderId="0" xfId="1" applyFont="1" applyFill="1" applyAlignment="1">
      <alignment vertical="center"/>
    </xf>
    <xf numFmtId="0" fontId="4" fillId="0" borderId="0" xfId="1" applyFont="1" applyFill="1" applyAlignment="1">
      <alignment vertical="center"/>
    </xf>
    <xf numFmtId="0" fontId="2" fillId="0" borderId="0" xfId="1" applyAlignment="1">
      <alignment vertical="center"/>
    </xf>
    <xf numFmtId="0" fontId="6" fillId="3" borderId="1" xfId="1" applyFont="1" applyFill="1" applyBorder="1" applyAlignment="1">
      <alignment vertical="center"/>
    </xf>
    <xf numFmtId="0" fontId="4" fillId="2" borderId="0" xfId="1" applyFont="1" applyFill="1" applyAlignment="1">
      <alignment vertical="center"/>
    </xf>
    <xf numFmtId="0" fontId="6" fillId="5" borderId="1" xfId="1" applyFont="1" applyFill="1" applyBorder="1" applyAlignment="1">
      <alignment vertical="center" wrapText="1"/>
    </xf>
    <xf numFmtId="0" fontId="4" fillId="6" borderId="1" xfId="1" applyFont="1" applyFill="1" applyBorder="1" applyAlignment="1">
      <alignment vertical="center" wrapText="1"/>
    </xf>
    <xf numFmtId="0" fontId="4" fillId="2" borderId="0" xfId="1" applyFont="1" applyFill="1" applyBorder="1" applyAlignment="1">
      <alignment vertical="center"/>
    </xf>
    <xf numFmtId="0" fontId="4" fillId="6" borderId="1" xfId="1" applyFont="1" applyFill="1" applyBorder="1" applyAlignment="1" applyProtection="1">
      <alignment vertical="center" wrapText="1"/>
      <protection locked="0"/>
    </xf>
    <xf numFmtId="0" fontId="4" fillId="5" borderId="1" xfId="1" applyFont="1" applyFill="1" applyBorder="1" applyAlignment="1">
      <alignment vertical="center" wrapText="1"/>
    </xf>
    <xf numFmtId="0" fontId="4" fillId="7" borderId="1" xfId="1" applyFont="1" applyFill="1" applyBorder="1" applyAlignment="1" applyProtection="1">
      <alignment vertical="center" wrapText="1"/>
      <protection locked="0"/>
    </xf>
    <xf numFmtId="0" fontId="6" fillId="5" borderId="3" xfId="1" applyFont="1" applyFill="1" applyBorder="1" applyAlignment="1">
      <alignment vertical="center" wrapText="1"/>
    </xf>
    <xf numFmtId="0" fontId="6" fillId="4" borderId="4" xfId="1" applyFont="1" applyFill="1" applyBorder="1" applyAlignment="1">
      <alignment vertical="center"/>
    </xf>
    <xf numFmtId="0" fontId="6" fillId="5" borderId="4" xfId="1" applyFont="1" applyFill="1" applyBorder="1" applyAlignment="1">
      <alignment vertical="center" wrapText="1"/>
    </xf>
    <xf numFmtId="0" fontId="4" fillId="6" borderId="4" xfId="1" applyFont="1" applyFill="1" applyBorder="1" applyAlignment="1">
      <alignment vertical="center" wrapText="1"/>
    </xf>
    <xf numFmtId="0" fontId="6" fillId="5" borderId="5" xfId="1" applyFont="1" applyFill="1" applyBorder="1" applyAlignment="1">
      <alignment vertical="center" wrapText="1"/>
    </xf>
    <xf numFmtId="0" fontId="4" fillId="6" borderId="5" xfId="1" applyFont="1" applyFill="1" applyBorder="1" applyAlignment="1">
      <alignment vertical="center" wrapText="1"/>
    </xf>
    <xf numFmtId="0" fontId="4" fillId="6" borderId="1" xfId="1" applyFont="1" applyFill="1" applyBorder="1" applyAlignment="1">
      <alignment vertical="center"/>
    </xf>
    <xf numFmtId="0" fontId="4" fillId="5" borderId="3" xfId="1" applyFont="1" applyFill="1" applyBorder="1" applyAlignment="1">
      <alignment vertical="center" wrapText="1"/>
    </xf>
    <xf numFmtId="0" fontId="4" fillId="6" borderId="6" xfId="1" applyFont="1" applyFill="1" applyBorder="1" applyAlignment="1">
      <alignment vertical="center" wrapText="1"/>
    </xf>
    <xf numFmtId="164" fontId="4" fillId="6" borderId="3" xfId="1" applyNumberFormat="1" applyFont="1" applyFill="1" applyBorder="1" applyAlignment="1">
      <alignment horizontal="left" vertical="center" wrapText="1"/>
    </xf>
    <xf numFmtId="0" fontId="6" fillId="5" borderId="7" xfId="1" applyFont="1" applyFill="1" applyBorder="1" applyAlignment="1">
      <alignment vertical="center" wrapText="1"/>
    </xf>
    <xf numFmtId="165" fontId="4" fillId="6" borderId="7" xfId="1" applyNumberFormat="1" applyFont="1" applyFill="1" applyBorder="1" applyAlignment="1">
      <alignment horizontal="left" vertical="center" wrapText="1"/>
    </xf>
    <xf numFmtId="165" fontId="4" fillId="6" borderId="1" xfId="1" applyNumberFormat="1" applyFont="1" applyFill="1" applyBorder="1" applyAlignment="1">
      <alignment horizontal="left" vertical="center" wrapText="1"/>
    </xf>
    <xf numFmtId="165" fontId="4" fillId="6" borderId="3" xfId="1" applyNumberFormat="1" applyFont="1" applyFill="1" applyBorder="1" applyAlignment="1">
      <alignment horizontal="left" vertical="center" wrapText="1"/>
    </xf>
    <xf numFmtId="0" fontId="4" fillId="5" borderId="7" xfId="1" applyFont="1" applyFill="1" applyBorder="1" applyAlignment="1">
      <alignment vertical="center" wrapText="1"/>
    </xf>
    <xf numFmtId="14" fontId="4" fillId="7" borderId="7" xfId="1" applyNumberFormat="1" applyFont="1" applyFill="1" applyBorder="1" applyAlignment="1" applyProtection="1">
      <alignment horizontal="left" vertical="center" wrapText="1"/>
      <protection locked="0"/>
    </xf>
    <xf numFmtId="14" fontId="4" fillId="7" borderId="1" xfId="1" applyNumberFormat="1" applyFont="1" applyFill="1" applyBorder="1" applyAlignment="1" applyProtection="1">
      <alignment horizontal="left" vertical="center" wrapText="1"/>
      <protection locked="0"/>
    </xf>
    <xf numFmtId="14" fontId="4" fillId="0" borderId="1" xfId="1" applyNumberFormat="1" applyFont="1" applyFill="1" applyBorder="1" applyAlignment="1" applyProtection="1">
      <alignment horizontal="left" vertical="center" wrapText="1"/>
      <protection locked="0"/>
    </xf>
    <xf numFmtId="0" fontId="4" fillId="7" borderId="7" xfId="1" applyFont="1" applyFill="1" applyBorder="1" applyAlignment="1" applyProtection="1">
      <alignment vertical="center" wrapText="1"/>
      <protection locked="0"/>
    </xf>
    <xf numFmtId="0" fontId="4" fillId="2" borderId="0" xfId="1" applyFont="1" applyFill="1" applyAlignment="1">
      <alignment vertical="center" wrapText="1"/>
    </xf>
    <xf numFmtId="0" fontId="4" fillId="6" borderId="7" xfId="1" applyFont="1" applyFill="1" applyBorder="1" applyAlignment="1">
      <alignment vertical="center" wrapText="1"/>
    </xf>
    <xf numFmtId="164" fontId="4" fillId="6" borderId="10" xfId="1" applyNumberFormat="1" applyFont="1" applyFill="1" applyBorder="1" applyAlignment="1">
      <alignment horizontal="left" vertical="center" wrapText="1"/>
    </xf>
    <xf numFmtId="0" fontId="4" fillId="6" borderId="3" xfId="1" applyFont="1" applyFill="1" applyBorder="1" applyAlignment="1">
      <alignment vertical="center" wrapText="1"/>
    </xf>
    <xf numFmtId="0" fontId="4" fillId="7" borderId="5"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7" xfId="1" applyFont="1" applyFill="1" applyBorder="1" applyAlignment="1" applyProtection="1">
      <alignment vertical="center"/>
      <protection locked="0"/>
    </xf>
    <xf numFmtId="0" fontId="4" fillId="7" borderId="3" xfId="1" applyFont="1" applyFill="1" applyBorder="1" applyAlignment="1" applyProtection="1">
      <alignment vertical="center"/>
      <protection locked="0"/>
    </xf>
    <xf numFmtId="0" fontId="4" fillId="7" borderId="5" xfId="1" applyFont="1" applyFill="1" applyBorder="1" applyAlignment="1" applyProtection="1">
      <alignment vertical="center"/>
      <protection locked="0"/>
    </xf>
    <xf numFmtId="0" fontId="4" fillId="7" borderId="1" xfId="1" applyFont="1" applyFill="1" applyBorder="1" applyAlignment="1" applyProtection="1">
      <alignment vertical="center"/>
      <protection locked="0"/>
    </xf>
    <xf numFmtId="0" fontId="6" fillId="4" borderId="7" xfId="1" applyFont="1" applyFill="1" applyBorder="1" applyAlignment="1">
      <alignment vertical="center" wrapText="1"/>
    </xf>
    <xf numFmtId="0" fontId="8" fillId="4" borderId="1" xfId="1" applyFont="1" applyFill="1" applyBorder="1" applyAlignment="1">
      <alignment vertical="center" wrapText="1"/>
    </xf>
    <xf numFmtId="0" fontId="8" fillId="4" borderId="3" xfId="1" applyFont="1" applyFill="1" applyBorder="1" applyAlignment="1">
      <alignment vertical="center" wrapText="1"/>
    </xf>
    <xf numFmtId="0" fontId="6" fillId="2" borderId="0" xfId="1" applyFont="1" applyFill="1" applyAlignment="1">
      <alignment vertical="center"/>
    </xf>
    <xf numFmtId="0" fontId="10" fillId="2" borderId="0" xfId="1" applyFont="1" applyFill="1" applyAlignment="1">
      <alignment vertical="center"/>
    </xf>
    <xf numFmtId="0" fontId="9" fillId="2" borderId="0" xfId="1" applyFont="1" applyFill="1" applyAlignment="1">
      <alignment vertical="center"/>
    </xf>
    <xf numFmtId="0" fontId="34" fillId="32" borderId="1" xfId="0" applyFont="1" applyFill="1" applyBorder="1" applyAlignment="1" applyProtection="1">
      <alignment vertical="center" wrapText="1"/>
    </xf>
    <xf numFmtId="0" fontId="34" fillId="32" borderId="1" xfId="0" applyFont="1" applyFill="1" applyBorder="1" applyAlignment="1" applyProtection="1">
      <alignment horizontal="left" vertical="center" wrapText="1"/>
    </xf>
    <xf numFmtId="0" fontId="38" fillId="32" borderId="10" xfId="0" applyNumberFormat="1" applyFont="1" applyFill="1" applyBorder="1" applyAlignment="1" applyProtection="1">
      <alignment horizontal="left" vertical="center"/>
    </xf>
    <xf numFmtId="168" fontId="37" fillId="6" borderId="1" xfId="1" applyNumberFormat="1" applyFont="1" applyFill="1" applyBorder="1" applyAlignment="1" applyProtection="1">
      <alignment horizontal="right" vertical="center"/>
    </xf>
    <xf numFmtId="168" fontId="40" fillId="6" borderId="1" xfId="1" applyNumberFormat="1" applyFont="1" applyFill="1" applyBorder="1" applyAlignment="1" applyProtection="1">
      <alignment horizontal="right" vertical="center"/>
    </xf>
    <xf numFmtId="0" fontId="36" fillId="31" borderId="1" xfId="0" applyFont="1" applyFill="1" applyBorder="1" applyAlignment="1" applyProtection="1">
      <alignment horizontal="left" vertical="center" wrapText="1"/>
    </xf>
    <xf numFmtId="0" fontId="54" fillId="5" borderId="1" xfId="1" applyFont="1" applyFill="1" applyBorder="1" applyAlignment="1">
      <alignment vertical="center" wrapText="1"/>
    </xf>
    <xf numFmtId="0" fontId="55" fillId="5" borderId="1" xfId="1" applyFont="1" applyFill="1" applyBorder="1" applyAlignment="1">
      <alignment vertical="center" wrapText="1"/>
    </xf>
    <xf numFmtId="0" fontId="6" fillId="7" borderId="7" xfId="1" applyFont="1" applyFill="1" applyBorder="1" applyAlignment="1" applyProtection="1">
      <alignment vertical="center" wrapText="1"/>
      <protection locked="0"/>
    </xf>
    <xf numFmtId="164" fontId="4" fillId="6" borderId="1" xfId="1" applyNumberFormat="1" applyFont="1" applyFill="1" applyBorder="1" applyAlignment="1" applyProtection="1">
      <alignment horizontal="left" vertical="center" wrapText="1"/>
      <protection locked="0"/>
    </xf>
    <xf numFmtId="14" fontId="4" fillId="6" borderId="3" xfId="1" applyNumberFormat="1" applyFont="1" applyFill="1" applyBorder="1" applyAlignment="1" applyProtection="1">
      <alignment horizontal="left" vertical="center" wrapText="1"/>
      <protection locked="0"/>
    </xf>
    <xf numFmtId="0" fontId="0" fillId="0" borderId="0" xfId="0" applyAlignment="1">
      <alignment vertical="top"/>
    </xf>
    <xf numFmtId="0" fontId="51" fillId="34" borderId="0" xfId="48" applyFont="1" applyFill="1" applyAlignment="1">
      <alignment vertical="top"/>
    </xf>
    <xf numFmtId="0" fontId="4" fillId="2" borderId="0" xfId="1" applyFont="1" applyFill="1" applyAlignment="1">
      <alignment vertical="top" wrapText="1"/>
    </xf>
    <xf numFmtId="0" fontId="9" fillId="2" borderId="0" xfId="47" applyFont="1" applyFill="1" applyAlignment="1">
      <alignment vertical="top" wrapText="1"/>
    </xf>
    <xf numFmtId="0" fontId="41" fillId="2" borderId="0" xfId="0" applyFont="1" applyFill="1"/>
    <xf numFmtId="0" fontId="3" fillId="2" borderId="0" xfId="1" applyFont="1" applyFill="1"/>
    <xf numFmtId="0" fontId="39" fillId="2" borderId="0" xfId="47" applyFont="1" applyFill="1" applyAlignment="1">
      <alignment vertical="top"/>
    </xf>
    <xf numFmtId="0" fontId="50" fillId="2" borderId="0" xfId="0" applyFont="1" applyFill="1" applyAlignment="1">
      <alignment vertical="center"/>
    </xf>
    <xf numFmtId="14" fontId="35" fillId="0" borderId="0" xfId="0" applyNumberFormat="1" applyFont="1"/>
    <xf numFmtId="0" fontId="54" fillId="5" borderId="3" xfId="1" applyFont="1" applyFill="1" applyBorder="1" applyAlignment="1">
      <alignment vertical="center" wrapText="1"/>
    </xf>
    <xf numFmtId="0" fontId="42" fillId="6" borderId="14" xfId="0" applyFont="1" applyFill="1" applyBorder="1" applyAlignment="1">
      <alignment horizontal="left" vertical="center" wrapText="1"/>
    </xf>
    <xf numFmtId="0" fontId="42" fillId="6" borderId="12" xfId="0" applyFont="1" applyFill="1" applyBorder="1" applyAlignment="1">
      <alignment horizontal="left" vertical="center" wrapText="1"/>
    </xf>
    <xf numFmtId="0" fontId="52" fillId="32" borderId="14" xfId="0" applyFont="1" applyFill="1" applyBorder="1" applyAlignment="1" applyProtection="1">
      <alignment horizontal="center" vertical="center"/>
    </xf>
    <xf numFmtId="0" fontId="52" fillId="32" borderId="24" xfId="0" applyFont="1" applyFill="1" applyBorder="1" applyAlignment="1" applyProtection="1">
      <alignment horizontal="center" vertical="center"/>
    </xf>
    <xf numFmtId="0" fontId="52" fillId="32" borderId="12" xfId="0" applyFont="1" applyFill="1" applyBorder="1" applyAlignment="1" applyProtection="1">
      <alignment horizontal="center" vertical="center"/>
    </xf>
    <xf numFmtId="0" fontId="52" fillId="30" borderId="14" xfId="0" applyFont="1" applyFill="1" applyBorder="1" applyAlignment="1" applyProtection="1">
      <alignment horizontal="center" vertical="center" wrapText="1"/>
    </xf>
    <xf numFmtId="0" fontId="52" fillId="30" borderId="24" xfId="0" applyFont="1" applyFill="1" applyBorder="1" applyAlignment="1" applyProtection="1">
      <alignment horizontal="center" vertical="center" wrapText="1"/>
    </xf>
    <xf numFmtId="0" fontId="52" fillId="30" borderId="12" xfId="0" applyFont="1" applyFill="1" applyBorder="1" applyAlignment="1" applyProtection="1">
      <alignment horizontal="center" vertical="center" wrapText="1"/>
    </xf>
    <xf numFmtId="0" fontId="52" fillId="31" borderId="14" xfId="0" applyFont="1" applyFill="1" applyBorder="1" applyAlignment="1" applyProtection="1">
      <alignment horizontal="center" vertical="center" wrapText="1"/>
    </xf>
    <xf numFmtId="0" fontId="52" fillId="31" borderId="24" xfId="0" applyFont="1" applyFill="1" applyBorder="1" applyAlignment="1" applyProtection="1">
      <alignment horizontal="center" vertical="center" wrapText="1"/>
    </xf>
    <xf numFmtId="0" fontId="52" fillId="31" borderId="12" xfId="0" applyFont="1" applyFill="1" applyBorder="1" applyAlignment="1" applyProtection="1">
      <alignment horizontal="center" vertical="center" wrapText="1"/>
    </xf>
    <xf numFmtId="0" fontId="6" fillId="4" borderId="6" xfId="1" applyFont="1" applyFill="1" applyBorder="1" applyAlignment="1">
      <alignment vertical="center" wrapText="1"/>
    </xf>
    <xf numFmtId="0" fontId="8" fillId="4" borderId="6" xfId="1" applyFont="1" applyFill="1" applyBorder="1" applyAlignment="1">
      <alignment vertical="center" wrapText="1"/>
    </xf>
    <xf numFmtId="0" fontId="8" fillId="4" borderId="9" xfId="1" applyFont="1" applyFill="1" applyBorder="1" applyAlignment="1">
      <alignment vertical="center" wrapText="1"/>
    </xf>
    <xf numFmtId="0" fontId="6" fillId="4" borderId="7" xfId="1" applyFont="1" applyFill="1" applyBorder="1" applyAlignment="1">
      <alignment vertical="center" wrapText="1"/>
    </xf>
    <xf numFmtId="0" fontId="8" fillId="4" borderId="1" xfId="1" applyFont="1" applyFill="1" applyBorder="1" applyAlignment="1">
      <alignment vertical="center" wrapText="1"/>
    </xf>
    <xf numFmtId="0" fontId="8" fillId="4" borderId="3" xfId="1" applyFont="1" applyFill="1" applyBorder="1" applyAlignment="1">
      <alignment vertical="center" wrapText="1"/>
    </xf>
    <xf numFmtId="0" fontId="6" fillId="4" borderId="1" xfId="1" applyFont="1" applyFill="1" applyBorder="1" applyAlignment="1">
      <alignment horizontal="left" vertical="center"/>
    </xf>
    <xf numFmtId="0" fontId="6" fillId="4" borderId="3" xfId="1" applyFont="1" applyFill="1" applyBorder="1" applyAlignment="1">
      <alignment horizontal="left" vertical="center"/>
    </xf>
    <xf numFmtId="0" fontId="6" fillId="4" borderId="5" xfId="1" applyFont="1" applyFill="1" applyBorder="1" applyAlignment="1">
      <alignment vertical="center"/>
    </xf>
    <xf numFmtId="0" fontId="6" fillId="4" borderId="6" xfId="1" applyFont="1" applyFill="1" applyBorder="1" applyAlignment="1">
      <alignment vertical="center"/>
    </xf>
    <xf numFmtId="0" fontId="8" fillId="4" borderId="3" xfId="1" applyFont="1" applyFill="1" applyBorder="1" applyAlignment="1">
      <alignment vertical="center"/>
    </xf>
    <xf numFmtId="0" fontId="6" fillId="4" borderId="7" xfId="1" applyFont="1" applyFill="1" applyBorder="1" applyAlignment="1">
      <alignment vertical="center"/>
    </xf>
    <xf numFmtId="0" fontId="8" fillId="4" borderId="1" xfId="1" applyFont="1" applyFill="1" applyBorder="1" applyAlignment="1">
      <alignment vertical="center"/>
    </xf>
    <xf numFmtId="0" fontId="8" fillId="0" borderId="3" xfId="1" applyFont="1" applyBorder="1" applyAlignment="1">
      <alignment vertical="center"/>
    </xf>
    <xf numFmtId="0" fontId="6" fillId="4" borderId="8" xfId="1" applyFont="1" applyFill="1" applyBorder="1" applyAlignment="1">
      <alignment vertical="center"/>
    </xf>
    <xf numFmtId="0" fontId="2" fillId="0" borderId="9" xfId="1" applyBorder="1" applyAlignment="1">
      <alignment vertical="center"/>
    </xf>
    <xf numFmtId="0" fontId="8" fillId="4" borderId="10" xfId="1" applyFont="1" applyFill="1" applyBorder="1" applyAlignment="1">
      <alignment vertical="center"/>
    </xf>
  </cellXfs>
  <cellStyles count="49">
    <cellStyle name="20% - Akzent1" xfId="6" xr:uid="{00000000-0005-0000-0000-000000000000}"/>
    <cellStyle name="20% - Akzent2" xfId="7" xr:uid="{00000000-0005-0000-0000-000001000000}"/>
    <cellStyle name="20% - Akzent3" xfId="8" xr:uid="{00000000-0005-0000-0000-000002000000}"/>
    <cellStyle name="20% - Akzent4" xfId="9" xr:uid="{00000000-0005-0000-0000-000003000000}"/>
    <cellStyle name="20% - Akzent5" xfId="10" xr:uid="{00000000-0005-0000-0000-000004000000}"/>
    <cellStyle name="20% - Akzent6" xfId="11" xr:uid="{00000000-0005-0000-0000-000005000000}"/>
    <cellStyle name="40% - Akzent1" xfId="12" xr:uid="{00000000-0005-0000-0000-000006000000}"/>
    <cellStyle name="40% - Akzent2" xfId="13" xr:uid="{00000000-0005-0000-0000-000007000000}"/>
    <cellStyle name="40% - Akzent3" xfId="14" xr:uid="{00000000-0005-0000-0000-000008000000}"/>
    <cellStyle name="40% - Akzent4" xfId="15" xr:uid="{00000000-0005-0000-0000-000009000000}"/>
    <cellStyle name="40% - Akzent5" xfId="16" xr:uid="{00000000-0005-0000-0000-00000A000000}"/>
    <cellStyle name="40% - Akzent6" xfId="17" xr:uid="{00000000-0005-0000-0000-00000B000000}"/>
    <cellStyle name="60% - Akzent1" xfId="18" xr:uid="{00000000-0005-0000-0000-00000C000000}"/>
    <cellStyle name="60% - Akzent2" xfId="19" xr:uid="{00000000-0005-0000-0000-00000D000000}"/>
    <cellStyle name="60% - Akzent3" xfId="20" xr:uid="{00000000-0005-0000-0000-00000E000000}"/>
    <cellStyle name="60% - Akzent4" xfId="21" xr:uid="{00000000-0005-0000-0000-00000F000000}"/>
    <cellStyle name="60% - Akzent5" xfId="22" xr:uid="{00000000-0005-0000-0000-000010000000}"/>
    <cellStyle name="60% - Akzent6" xfId="23" xr:uid="{00000000-0005-0000-0000-000011000000}"/>
    <cellStyle name="Akzent1 2" xfId="24" xr:uid="{00000000-0005-0000-0000-000012000000}"/>
    <cellStyle name="Akzent2 2" xfId="25" xr:uid="{00000000-0005-0000-0000-000013000000}"/>
    <cellStyle name="Akzent3 2" xfId="26" xr:uid="{00000000-0005-0000-0000-000014000000}"/>
    <cellStyle name="Akzent4 2" xfId="27" xr:uid="{00000000-0005-0000-0000-000015000000}"/>
    <cellStyle name="Akzent5 2" xfId="28" xr:uid="{00000000-0005-0000-0000-000016000000}"/>
    <cellStyle name="Akzent6 2" xfId="29" xr:uid="{00000000-0005-0000-0000-000017000000}"/>
    <cellStyle name="Ausgabe 2" xfId="30" xr:uid="{00000000-0005-0000-0000-000018000000}"/>
    <cellStyle name="Berechnung 2" xfId="31" xr:uid="{00000000-0005-0000-0000-000019000000}"/>
    <cellStyle name="Comma" xfId="46" builtinId="3"/>
    <cellStyle name="Eingabe 2" xfId="32" xr:uid="{00000000-0005-0000-0000-00001A000000}"/>
    <cellStyle name="Ergebnis 1" xfId="33" xr:uid="{00000000-0005-0000-0000-00001B000000}"/>
    <cellStyle name="Erklärender Text 2" xfId="34" xr:uid="{00000000-0005-0000-0000-00001C000000}"/>
    <cellStyle name="Gut 2" xfId="35" xr:uid="{00000000-0005-0000-0000-00001D000000}"/>
    <cellStyle name="Hyperlink" xfId="47" builtinId="8"/>
    <cellStyle name="Normal" xfId="0" builtinId="0"/>
    <cellStyle name="Normal 2" xfId="1" xr:uid="{00000000-0005-0000-0000-00001F000000}"/>
    <cellStyle name="Normal 3" xfId="3" xr:uid="{00000000-0005-0000-0000-000020000000}"/>
    <cellStyle name="Normal 5" xfId="48" xr:uid="{EBABB186-805E-4C0F-B2DE-085D95C50A96}"/>
    <cellStyle name="Notiz 2" xfId="36" xr:uid="{00000000-0005-0000-0000-000021000000}"/>
    <cellStyle name="Schlecht 2" xfId="37" xr:uid="{00000000-0005-0000-0000-000022000000}"/>
    <cellStyle name="Standard 2" xfId="2" xr:uid="{00000000-0005-0000-0000-000023000000}"/>
    <cellStyle name="Standard 2 2" xfId="5" xr:uid="{00000000-0005-0000-0000-000024000000}"/>
    <cellStyle name="Standard 3" xfId="4" xr:uid="{00000000-0005-0000-0000-000025000000}"/>
    <cellStyle name="Überschrift 1 1" xfId="38" xr:uid="{00000000-0005-0000-0000-000026000000}"/>
    <cellStyle name="Überschrift 1 2" xfId="39" xr:uid="{00000000-0005-0000-0000-000027000000}"/>
    <cellStyle name="Überschrift 2 2" xfId="40" xr:uid="{00000000-0005-0000-0000-000028000000}"/>
    <cellStyle name="Überschrift 3 2" xfId="41" xr:uid="{00000000-0005-0000-0000-000029000000}"/>
    <cellStyle name="Überschrift 4 2" xfId="42" xr:uid="{00000000-0005-0000-0000-00002A000000}"/>
    <cellStyle name="Verknüpfte Zelle 2" xfId="43" xr:uid="{00000000-0005-0000-0000-00002B000000}"/>
    <cellStyle name="Warnender Text 2" xfId="44" xr:uid="{00000000-0005-0000-0000-00002C000000}"/>
    <cellStyle name="Zelle überprüfen 2" xfId="45" xr:uid="{00000000-0005-0000-0000-00002D000000}"/>
  </cellStyles>
  <dxfs count="115">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scheme val="none"/>
      </font>
      <numFmt numFmtId="168"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Narrow"/>
        <family val="2"/>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Narrow"/>
        <scheme val="none"/>
      </font>
      <numFmt numFmtId="0" formatCode="General"/>
      <fill>
        <patternFill patternType="solid">
          <fgColor indexed="64"/>
          <bgColor theme="0" tint="-4.9989318521683403E-2"/>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font>
      <numFmt numFmtId="0" formatCode="General"/>
      <alignment vertical="center" textRotation="0" indent="0" justifyLastLine="0" shrinkToFit="0" readingOrder="0"/>
    </dxf>
    <dxf>
      <font>
        <b/>
        <i val="0"/>
        <strike val="0"/>
        <condense val="0"/>
        <extend val="0"/>
        <outline val="0"/>
        <shadow val="0"/>
        <u val="none"/>
        <vertAlign val="baseline"/>
        <sz val="11"/>
        <color theme="1" tint="0.499984740745262"/>
        <name val="Arial Narrow"/>
        <scheme val="none"/>
      </font>
      <numFmt numFmtId="0" formatCode="General"/>
      <fill>
        <patternFill patternType="solid">
          <fgColor indexed="64"/>
          <bgColor theme="7" tint="0.59999389629810485"/>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theme="5"/>
        </patternFill>
      </fill>
    </dxf>
    <dxf>
      <fill>
        <patternFill>
          <bgColor theme="6"/>
        </patternFill>
      </fill>
    </dxf>
    <dxf>
      <fill>
        <patternFill>
          <bgColor theme="9" tint="-0.24994659260841701"/>
        </patternFill>
      </fill>
    </dxf>
    <dxf>
      <font>
        <strike val="0"/>
        <outline val="0"/>
        <shadow val="0"/>
        <u val="none"/>
        <vertAlign val="baseline"/>
        <sz val="11"/>
        <name val="Arial Narrow"/>
        <family val="2"/>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1"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170" formatCode="_-* #,##0_-;\-* #,##0_-;_-* &quot;-&quot;??_-;_-@_-"/>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166" formatCode="0.00000"/>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171" formatCode="_-* #,##0.000_-;\-* #,##0.000_-;_-* &quot;-&quot;??_-;_-@_-"/>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169" formatCode="0.000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169" formatCode="0.0000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Narrow"/>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Narrow"/>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Narrow"/>
        <scheme val="none"/>
      </font>
      <numFmt numFmtId="0" formatCode="General"/>
      <fill>
        <patternFill patternType="solid">
          <fgColor indexed="64"/>
          <bgColor theme="0" tint="-4.9989318521683403E-2"/>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font>
      <numFmt numFmtId="0" formatCode="General"/>
      <alignment vertical="center" textRotation="0" indent="0" justifyLastLine="0" shrinkToFit="0" readingOrder="0"/>
    </dxf>
    <dxf>
      <font>
        <b/>
        <i val="0"/>
        <strike val="0"/>
        <condense val="0"/>
        <extend val="0"/>
        <outline val="0"/>
        <shadow val="0"/>
        <u val="none"/>
        <vertAlign val="baseline"/>
        <sz val="11"/>
        <color theme="1" tint="0.499984740745262"/>
        <name val="Arial Narrow"/>
        <scheme val="none"/>
      </font>
      <numFmt numFmtId="0" formatCode="General"/>
      <fill>
        <patternFill patternType="solid">
          <fgColor indexed="64"/>
          <bgColor theme="7" tint="0.59999389629810485"/>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theme="5"/>
        </patternFill>
      </fill>
    </dxf>
    <dxf>
      <fill>
        <patternFill>
          <bgColor theme="6"/>
        </patternFill>
      </fill>
    </dxf>
    <dxf>
      <fill>
        <patternFill>
          <bgColor theme="9" tint="-0.24994659260841701"/>
        </patternFill>
      </fill>
    </dxf>
    <dxf>
      <font>
        <b val="0"/>
        <i val="0"/>
        <strike val="0"/>
        <condense val="0"/>
        <extend val="0"/>
        <outline val="0"/>
        <shadow val="0"/>
        <u val="none"/>
        <vertAlign val="baseline"/>
        <sz val="12"/>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2"/>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Arial Narrow"/>
        <scheme val="none"/>
      </font>
      <numFmt numFmtId="0" formatCode="General"/>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0" tint="-0.499984740745262"/>
        <name val="Arial Narrow"/>
        <scheme val="none"/>
      </font>
      <numFmt numFmtId="0" formatCode="General"/>
      <fill>
        <patternFill patternType="solid">
          <fgColor indexed="64"/>
          <bgColor theme="6" tint="0.79998168889431442"/>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theme="5"/>
        </patternFill>
      </fill>
    </dxf>
    <dxf>
      <fill>
        <patternFill>
          <bgColor theme="6"/>
        </patternFill>
      </fill>
    </dxf>
  </dxfs>
  <tableStyles count="0" defaultTableStyle="TableStyleMedium2" defaultPivotStyle="PivotStyleLight16"/>
  <colors>
    <mruColors>
      <color rgb="FF8080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xdr:colOff>
      <xdr:row>0</xdr:row>
      <xdr:rowOff>35720</xdr:rowOff>
    </xdr:from>
    <xdr:to>
      <xdr:col>0</xdr:col>
      <xdr:colOff>1553368</xdr:colOff>
      <xdr:row>0</xdr:row>
      <xdr:rowOff>1016795</xdr:rowOff>
    </xdr:to>
    <xdr:pic>
      <xdr:nvPicPr>
        <xdr:cNvPr id="5" name="Picture 4">
          <a:extLst>
            <a:ext uri="{FF2B5EF4-FFF2-40B4-BE49-F238E27FC236}">
              <a16:creationId xmlns:a16="http://schemas.microsoft.com/office/drawing/2014/main" id="{EEF802EA-3595-408C-A304-6FE015B912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 y="35720"/>
          <a:ext cx="1517650" cy="819150"/>
        </a:xfrm>
        <a:prstGeom prst="rect">
          <a:avLst/>
        </a:prstGeom>
        <a:noFill/>
        <a:ln>
          <a:noFill/>
        </a:ln>
      </xdr:spPr>
    </xdr:pic>
    <xdr:clientData/>
  </xdr:twoCellAnchor>
  <xdr:twoCellAnchor editAs="oneCell">
    <xdr:from>
      <xdr:col>0</xdr:col>
      <xdr:colOff>1607344</xdr:colOff>
      <xdr:row>0</xdr:row>
      <xdr:rowOff>47624</xdr:rowOff>
    </xdr:from>
    <xdr:to>
      <xdr:col>0</xdr:col>
      <xdr:colOff>2857500</xdr:colOff>
      <xdr:row>0</xdr:row>
      <xdr:rowOff>1019174</xdr:rowOff>
    </xdr:to>
    <xdr:pic>
      <xdr:nvPicPr>
        <xdr:cNvPr id="6" name="Picture 5">
          <a:extLst>
            <a:ext uri="{FF2B5EF4-FFF2-40B4-BE49-F238E27FC236}">
              <a16:creationId xmlns:a16="http://schemas.microsoft.com/office/drawing/2014/main" id="{3A2CAA89-5CE6-47E5-A9DC-BCFDB2B14E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7344" y="47624"/>
          <a:ext cx="1250156" cy="809625"/>
        </a:xfrm>
        <a:prstGeom prst="rect">
          <a:avLst/>
        </a:prstGeom>
      </xdr:spPr>
    </xdr:pic>
    <xdr:clientData/>
  </xdr:twoCellAnchor>
  <xdr:twoCellAnchor editAs="oneCell">
    <xdr:from>
      <xdr:col>0</xdr:col>
      <xdr:colOff>2928937</xdr:colOff>
      <xdr:row>0</xdr:row>
      <xdr:rowOff>47626</xdr:rowOff>
    </xdr:from>
    <xdr:to>
      <xdr:col>0</xdr:col>
      <xdr:colOff>4702969</xdr:colOff>
      <xdr:row>0</xdr:row>
      <xdr:rowOff>995362</xdr:rowOff>
    </xdr:to>
    <xdr:pic>
      <xdr:nvPicPr>
        <xdr:cNvPr id="7" name="Picture 6">
          <a:extLst>
            <a:ext uri="{FF2B5EF4-FFF2-40B4-BE49-F238E27FC236}">
              <a16:creationId xmlns:a16="http://schemas.microsoft.com/office/drawing/2014/main" id="{E2963003-96B8-4E3F-BAE1-60E585B41DCC}"/>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667" b="30222"/>
        <a:stretch/>
      </xdr:blipFill>
      <xdr:spPr bwMode="auto">
        <a:xfrm>
          <a:off x="2928937" y="47626"/>
          <a:ext cx="1774032" cy="78581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38100</xdr:rowOff>
    </xdr:from>
    <xdr:ext cx="623455" cy="244930"/>
    <xdr:sp macro="[0]!Add10Rows" textlink="">
      <xdr:nvSpPr>
        <xdr:cNvPr id="2" name="Rectangle 1">
          <a:extLst>
            <a:ext uri="{FF2B5EF4-FFF2-40B4-BE49-F238E27FC236}">
              <a16:creationId xmlns:a16="http://schemas.microsoft.com/office/drawing/2014/main" id="{00000000-0008-0000-0300-000002000000}"/>
            </a:ext>
          </a:extLst>
        </xdr:cNvPr>
        <xdr:cNvSpPr/>
      </xdr:nvSpPr>
      <xdr:spPr>
        <a:xfrm>
          <a:off x="85725" y="38100"/>
          <a:ext cx="623455" cy="244930"/>
        </a:xfrm>
        <a:prstGeom prst="rect">
          <a:avLst/>
        </a:prstGeom>
        <a:solidFill>
          <a:schemeClr val="accent1"/>
        </a:solidFill>
        <a:ln w="19050"/>
        <a:effectLst>
          <a:outerShdw blurRad="50800" dist="38100" dir="2700000" algn="tl" rotWithShape="0">
            <a:prstClr val="black">
              <a:alpha val="40000"/>
            </a:prstClr>
          </a:outerShdw>
        </a:effectLst>
        <a:scene3d>
          <a:camera prst="orthographicFront"/>
          <a:lightRig rig="threePt" dir="t"/>
        </a:scene3d>
        <a:sp3d prstMaterial="plastic">
          <a:bevelT w="50800" h="508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t">
          <a:spAutoFit/>
        </a:bodyPr>
        <a:lstStyle/>
        <a:p>
          <a:pPr algn="ctr"/>
          <a:r>
            <a:rPr lang="en-GB" sz="1100" b="1"/>
            <a:t>+10 </a:t>
          </a:r>
          <a:r>
            <a:rPr lang="en-GB" sz="1100" b="1">
              <a:latin typeface="Arial Narrow" panose="020B0606020202030204" pitchFamily="34" charset="0"/>
            </a:rPr>
            <a:t>Rows</a:t>
          </a:r>
        </a:p>
      </xdr:txBody>
    </xdr:sp>
    <xdr:clientData fPrintsWithSheet="0"/>
  </xdr:oneCellAnchor>
  <xdr:oneCellAnchor>
    <xdr:from>
      <xdr:col>0</xdr:col>
      <xdr:colOff>85725</xdr:colOff>
      <xdr:row>0</xdr:row>
      <xdr:rowOff>333375</xdr:rowOff>
    </xdr:from>
    <xdr:ext cx="622800" cy="244930"/>
    <xdr:sp macro="[0]!DeleteEmptyRows" textlink="">
      <xdr:nvSpPr>
        <xdr:cNvPr id="3" name="Rectangle 2">
          <a:extLst>
            <a:ext uri="{FF2B5EF4-FFF2-40B4-BE49-F238E27FC236}">
              <a16:creationId xmlns:a16="http://schemas.microsoft.com/office/drawing/2014/main" id="{00000000-0008-0000-0300-000003000000}"/>
            </a:ext>
          </a:extLst>
        </xdr:cNvPr>
        <xdr:cNvSpPr/>
      </xdr:nvSpPr>
      <xdr:spPr>
        <a:xfrm>
          <a:off x="85725" y="333375"/>
          <a:ext cx="622800" cy="244930"/>
        </a:xfrm>
        <a:prstGeom prst="rect">
          <a:avLst/>
        </a:prstGeom>
        <a:solidFill>
          <a:schemeClr val="accent1"/>
        </a:solidFill>
        <a:ln w="19050"/>
        <a:effectLst>
          <a:outerShdw blurRad="50800" dist="38100" dir="2700000" algn="tl" rotWithShape="0">
            <a:prstClr val="black">
              <a:alpha val="40000"/>
            </a:prstClr>
          </a:outerShdw>
        </a:effectLst>
        <a:scene3d>
          <a:camera prst="orthographicFront"/>
          <a:lightRig rig="threePt" dir="t"/>
        </a:scene3d>
        <a:sp3d prstMaterial="plastic">
          <a:bevelT w="50800" h="508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36000" rIns="0" bIns="36000" rtlCol="0" anchor="t">
          <a:spAutoFit/>
        </a:bodyPr>
        <a:lstStyle/>
        <a:p>
          <a:pPr algn="ctr"/>
          <a:r>
            <a:rPr lang="en-GB" sz="1100" b="1"/>
            <a:t>Purge </a:t>
          </a:r>
          <a:endParaRPr lang="en-GB" sz="1100" b="1">
            <a:latin typeface="Arial Narrow" panose="020B0606020202030204" pitchFamily="34" charset="0"/>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38100</xdr:rowOff>
    </xdr:from>
    <xdr:ext cx="623455" cy="244930"/>
    <xdr:sp macro="[0]!Add10Rows" textlink="">
      <xdr:nvSpPr>
        <xdr:cNvPr id="2" name="Rectangle 1">
          <a:extLst>
            <a:ext uri="{FF2B5EF4-FFF2-40B4-BE49-F238E27FC236}">
              <a16:creationId xmlns:a16="http://schemas.microsoft.com/office/drawing/2014/main" id="{40ED9610-9756-42FF-A5FE-DF63D22E8500}"/>
            </a:ext>
          </a:extLst>
        </xdr:cNvPr>
        <xdr:cNvSpPr/>
      </xdr:nvSpPr>
      <xdr:spPr>
        <a:xfrm>
          <a:off x="85725" y="38100"/>
          <a:ext cx="623455" cy="244930"/>
        </a:xfrm>
        <a:prstGeom prst="rect">
          <a:avLst/>
        </a:prstGeom>
        <a:solidFill>
          <a:schemeClr val="accent1"/>
        </a:solidFill>
        <a:ln w="19050"/>
        <a:effectLst>
          <a:outerShdw blurRad="50800" dist="38100" dir="2700000" algn="tl" rotWithShape="0">
            <a:prstClr val="black">
              <a:alpha val="40000"/>
            </a:prstClr>
          </a:outerShdw>
        </a:effectLst>
        <a:scene3d>
          <a:camera prst="orthographicFront"/>
          <a:lightRig rig="threePt" dir="t"/>
        </a:scene3d>
        <a:sp3d prstMaterial="plastic">
          <a:bevelT w="50800" h="508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t">
          <a:spAutoFit/>
        </a:bodyPr>
        <a:lstStyle/>
        <a:p>
          <a:pPr algn="ctr"/>
          <a:r>
            <a:rPr lang="en-GB" sz="1100" b="1"/>
            <a:t>+10 </a:t>
          </a:r>
          <a:r>
            <a:rPr lang="en-GB" sz="1100" b="1">
              <a:latin typeface="Arial Narrow" panose="020B0606020202030204" pitchFamily="34" charset="0"/>
            </a:rPr>
            <a:t>Rows</a:t>
          </a:r>
        </a:p>
      </xdr:txBody>
    </xdr:sp>
    <xdr:clientData fPrintsWithSheet="0"/>
  </xdr:oneCellAnchor>
  <xdr:oneCellAnchor>
    <xdr:from>
      <xdr:col>0</xdr:col>
      <xdr:colOff>85725</xdr:colOff>
      <xdr:row>0</xdr:row>
      <xdr:rowOff>333375</xdr:rowOff>
    </xdr:from>
    <xdr:ext cx="622800" cy="244930"/>
    <xdr:sp macro="[0]!DeleteEmptyRows" textlink="">
      <xdr:nvSpPr>
        <xdr:cNvPr id="3" name="Rectangle 2">
          <a:extLst>
            <a:ext uri="{FF2B5EF4-FFF2-40B4-BE49-F238E27FC236}">
              <a16:creationId xmlns:a16="http://schemas.microsoft.com/office/drawing/2014/main" id="{95024BE1-4DAC-4E85-97A4-A5328B04E34E}"/>
            </a:ext>
          </a:extLst>
        </xdr:cNvPr>
        <xdr:cNvSpPr/>
      </xdr:nvSpPr>
      <xdr:spPr>
        <a:xfrm>
          <a:off x="85725" y="333375"/>
          <a:ext cx="622800" cy="244930"/>
        </a:xfrm>
        <a:prstGeom prst="rect">
          <a:avLst/>
        </a:prstGeom>
        <a:solidFill>
          <a:schemeClr val="accent1"/>
        </a:solidFill>
        <a:ln w="19050"/>
        <a:effectLst>
          <a:outerShdw blurRad="50800" dist="38100" dir="2700000" algn="tl" rotWithShape="0">
            <a:prstClr val="black">
              <a:alpha val="40000"/>
            </a:prstClr>
          </a:outerShdw>
        </a:effectLst>
        <a:scene3d>
          <a:camera prst="orthographicFront"/>
          <a:lightRig rig="threePt" dir="t"/>
        </a:scene3d>
        <a:sp3d prstMaterial="plastic">
          <a:bevelT w="50800" h="508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36000" rIns="0" bIns="36000" rtlCol="0" anchor="t">
          <a:spAutoFit/>
        </a:bodyPr>
        <a:lstStyle/>
        <a:p>
          <a:pPr algn="ctr"/>
          <a:r>
            <a:rPr lang="en-GB" sz="1100" b="1"/>
            <a:t>Purge </a:t>
          </a:r>
          <a:endParaRPr lang="en-GB" sz="1100" b="1">
            <a:latin typeface="Arial Narrow" panose="020B0606020202030204" pitchFamily="34" charset="0"/>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xpert%20Groups\APC\AP\templates\ARS\Template_ARS_2016-01-15.xlt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CPDR%20Info%20System\Servers\xserv20290\Files\var\www\tests\test_pm\ICPDR_Template_PRTR_2014-08-05.xl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cumentation"/>
      <sheetName val="Report"/>
      <sheetName val="ARS_Facility"/>
      <sheetName val="ARS_Substance"/>
      <sheetName val="Metadata"/>
      <sheetName val="LookupTables"/>
      <sheetName val="Template_ARS_2016-01-15"/>
    </sheetNames>
    <sheetDataSet>
      <sheetData sheetId="0" refreshError="1"/>
      <sheetData sheetId="1" refreshError="1"/>
      <sheetData sheetId="2">
        <row r="3">
          <cell r="C3"/>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ata Descriptions"/>
      <sheetName val="PRTR_Report"/>
      <sheetName val="PRTR_Facility"/>
      <sheetName val="PRTR_PollutantRelease"/>
      <sheetName val="Metadata"/>
      <sheetName val="LookupTables"/>
      <sheetName val="ICPDR_Template_PRTR_2014-08-05"/>
    </sheetNames>
    <sheetDataSet>
      <sheetData sheetId="0"/>
      <sheetData sheetId="1"/>
      <sheetData sheetId="2"/>
      <sheetData sheetId="3"/>
      <sheetData sheetId="4"/>
      <sheetData sheetId="5"/>
      <sheetData sheetId="6"/>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_Report" displayName="Table_Report" ref="B2:C3" totalsRowShown="0" headerRowDxfId="112" dataDxfId="110" headerRowBorderDxfId="111" tableBorderDxfId="109" totalsRowBorderDxfId="108">
  <tableColumns count="2">
    <tableColumn id="1" xr3:uid="{00000000-0010-0000-0000-000001000000}" name="COUNTRY_NAME" dataDxfId="107"/>
    <tableColumn id="2" xr3:uid="{00000000-0010-0000-0000-000002000000}" name="COUNTRY" dataDxfId="106" dataCellStyle="Normal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Table_Material" displayName="Table_Material" ref="A9:B19" totalsRowShown="0" headerRowDxfId="29" dataDxfId="27" headerRowBorderDxfId="28" tableBorderDxfId="26" headerRowCellStyle="Normal 2" dataCellStyle="Normal 2">
  <autoFilter ref="A9:B19" xr:uid="{00000000-0009-0000-0100-00000A000000}">
    <filterColumn colId="0" hiddenButton="1"/>
    <filterColumn colId="1" hiddenButton="1"/>
  </autoFilter>
  <tableColumns count="2">
    <tableColumn id="1" xr3:uid="{00000000-0010-0000-0C00-000001000000}" name="code" dataDxfId="25" dataCellStyle="Normal 2"/>
    <tableColumn id="2" xr3:uid="{00000000-0010-0000-0C00-000002000000}" name="name" dataDxfId="24" dataCellStyle="Normal 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7FE19FE-BE65-4CF0-AC3F-795F39AF833E}" name="Table_WHC" displayName="Table_WHC" ref="A23:B28" totalsRowShown="0" headerRowDxfId="23" dataDxfId="21" headerRowBorderDxfId="22" tableBorderDxfId="20" headerRowCellStyle="Normal 2" dataCellStyle="Normal 2">
  <autoFilter ref="A23:B28" xr:uid="{ECC604E6-CD6D-4344-AB39-612853FB77B7}">
    <filterColumn colId="0" hiddenButton="1"/>
    <filterColumn colId="1" hiddenButton="1"/>
  </autoFilter>
  <tableColumns count="2">
    <tableColumn id="1" xr3:uid="{E88EEC88-D165-4B28-91EB-2DA37DB66EF3}" name="code" dataDxfId="19" dataCellStyle="Normal 2"/>
    <tableColumn id="2" xr3:uid="{370CF0BE-83FB-40E5-9E4F-44AB3AFB90C1}" name="name" dataDxfId="18" dataCellStyle="Normal 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BC74B6A-E79C-4AD3-ACE3-43D26B9FB7CD}" name="Table_FoS" displayName="Table_FoS" ref="A54:B57" totalsRowShown="0" headerRowDxfId="17" dataDxfId="15" headerRowBorderDxfId="16" tableBorderDxfId="14" headerRowCellStyle="Normal 2" dataCellStyle="Normal 2">
  <autoFilter ref="A54:B57" xr:uid="{4D9493DB-2D19-4D41-AF11-9673A2558B5B}">
    <filterColumn colId="0" hiddenButton="1"/>
    <filterColumn colId="1" hiddenButton="1"/>
  </autoFilter>
  <tableColumns count="2">
    <tableColumn id="1" xr3:uid="{3FE0E1BB-5DCB-4B0F-BBE2-21561B21AD0F}" name="code" dataDxfId="13" dataCellStyle="Normal 2"/>
    <tableColumn id="2" xr3:uid="{CFFFB894-B3E8-4F4D-A416-1F5D9EAA1925}" name="name" dataDxfId="12" dataCellStyle="Normal 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F249F3D-C070-41BB-B7CD-322FD95DC644}" name="Table_PGA" displayName="Table_PGA" ref="A47:B50" totalsRowShown="0" headerRowDxfId="11" dataDxfId="9" headerRowBorderDxfId="10" tableBorderDxfId="8" headerRowCellStyle="Normal 2" dataCellStyle="Normal 2">
  <autoFilter ref="A47:B50" xr:uid="{9ABD7DB1-2E26-486A-91D4-A6F2939288D1}">
    <filterColumn colId="0" hiddenButton="1"/>
    <filterColumn colId="1" hiddenButton="1"/>
  </autoFilter>
  <tableColumns count="2">
    <tableColumn id="1" xr3:uid="{2E7E27B9-2E34-4493-96CB-173D04A539E8}" name="code" dataDxfId="7" dataCellStyle="Normal 2"/>
    <tableColumn id="2" xr3:uid="{B958650C-9808-492A-995E-43A7CC2591D2}" name="name" dataDxfId="6" dataCellStyle="Normal 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0DC286D-7B66-40D9-B085-4A443734ED8D}" name="Table_SWB" displayName="Table_SWB" ref="A61:B65" totalsRowShown="0" headerRowDxfId="5" dataDxfId="3" headerRowBorderDxfId="4" tableBorderDxfId="2" headerRowCellStyle="Normal 2" dataCellStyle="Normal 2">
  <autoFilter ref="A61:B65" xr:uid="{39D9AB53-2650-4B88-AB5B-963E906983FA}">
    <filterColumn colId="0" hiddenButton="1"/>
    <filterColumn colId="1" hiddenButton="1"/>
  </autoFilter>
  <tableColumns count="2">
    <tableColumn id="1" xr3:uid="{CCCECDC9-F5FA-49FA-8620-05CBEC2E4F9B}" name="code" dataDxfId="1" dataCellStyle="Normal 2"/>
    <tableColumn id="2" xr3:uid="{F3B5E0F5-7D71-42F7-8A10-9FD646DADAAA}" name="name" dataDxfId="0"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TMFData" displayName="Table_TMFData" ref="A2:W5" totalsRowShown="0" headerRowDxfId="102" dataDxfId="101">
  <autoFilter ref="A2:W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100-000001000000}" name="Check" dataDxfId="100">
      <calculatedColumnFormula>IF(COUNTBLANK(Table_TMFData[[#This Row],[NATCD_TMF]:[ADD_INFO]])=21,"empty",
  IF(COUNTIF(Table_TMFData[NATCD_TMF],Table_TMFData[[#This Row],[NATCD_TMF]])&gt;1, "duplicate",
  IF(OR(Table_TMFData[[#This Row],[NATCD_TMF]]="",Table_TMFData[[#This Row],[NAME]]="",Table_TMFData[[#This Row],[LONGITUDE]]="",Table_TMFData[[#This Row],[LATITUDE]]="",Table_TMFData[[#This Row],[LOC_TYPE]]="",Table_TMFData[[#This Row],[USED_CAP]]="",Table_TMFData[[#This Row],[MAT_CAT]]="",Table_TMFData[[#This Row],[SUBS_TOX]]="",Table_TMFData[[#This Row],[TMF_STATUS]]="",Table_TMFData[[#This Row],[FLOOD_OCC]]="",Table_TMFData[[#This Row],[SEISM_ACT]]="",Table_TMFData[[#This Row],[DAM_STAB]]="",Table_TMFData[[#This Row],[TOT_PAR]]="",Table_TMFData[[#This Row],[FLOW_AREA]]="",Table_TMFData[[#This Row],[REF_YEAR]]=""),"incomplete",
  "complete")))</calculatedColumnFormula>
    </tableColumn>
    <tableColumn id="2" xr3:uid="{00000000-0010-0000-0100-000002000000}" name="COUNTRY" dataDxfId="99" dataCellStyle="Normal 2">
      <calculatedColumnFormula>CountryCode</calculatedColumnFormula>
    </tableColumn>
    <tableColumn id="3" xr3:uid="{00000000-0010-0000-0100-000003000000}" name="NATCD_TMF" dataDxfId="98" dataCellStyle="Normal 2"/>
    <tableColumn id="4" xr3:uid="{00000000-0010-0000-0100-000004000000}" name="INTCD_TMF" dataDxfId="97" dataCellStyle="Normal 2">
      <calculatedColumnFormula>IF(Table_TMFData[[#This Row],[NATCD_TMF]]&lt;&gt;"",Table_TMFData[[#This Row],[COUNTRY]]&amp;Table_TMFData[[#This Row],[NATCD_TMF]],"")</calculatedColumnFormula>
    </tableColumn>
    <tableColumn id="5" xr3:uid="{00000000-0010-0000-0100-000005000000}" name="NAME" dataDxfId="96" dataCellStyle="Normal 2"/>
    <tableColumn id="6" xr3:uid="{00000000-0010-0000-0100-000006000000}" name="NEAR_SETTL" dataDxfId="95" dataCellStyle="Normal 2"/>
    <tableColumn id="9" xr3:uid="{00000000-0010-0000-0100-000009000000}" name="LONGITUDE" dataDxfId="94" dataCellStyle="Normal 2"/>
    <tableColumn id="8" xr3:uid="{00000000-0010-0000-0100-000008000000}" name="LATITUDE" dataDxfId="93" dataCellStyle="Normal 2"/>
    <tableColumn id="10" xr3:uid="{00000000-0010-0000-0100-00000A000000}" name="LOC_TYPE" dataDxfId="92" dataCellStyle="Normal 2"/>
    <tableColumn id="11" xr3:uid="{00000000-0010-0000-0100-00000B000000}" name="USED_CAP" dataDxfId="91" dataCellStyle="Comma"/>
    <tableColumn id="19" xr3:uid="{01669A86-DF2D-4ED6-BCFA-8080E0894198}" name="MAT_CAT" dataDxfId="90" dataCellStyle="Normal 2"/>
    <tableColumn id="20" xr3:uid="{A43AAAD6-7D74-4117-B83A-29E0788B48C5}" name="TOXIC_SUBS" dataDxfId="89" dataCellStyle="Normal 2"/>
    <tableColumn id="22" xr3:uid="{5E26898D-9508-431C-AFCE-5BC3BA67E039}" name="SUBS_TOX" dataDxfId="88" dataCellStyle="Normal 2"/>
    <tableColumn id="12" xr3:uid="{00000000-0010-0000-0100-00000C000000}" name="TMF_STATUS" dataDxfId="87" dataCellStyle="Normal 2"/>
    <tableColumn id="13" xr3:uid="{00000000-0010-0000-0100-00000D000000}" name="FLOOD_OCC" dataDxfId="86" dataCellStyle="Normal 2"/>
    <tableColumn id="23" xr3:uid="{869FC91F-9C70-4338-86BC-F4780B00255B}" name="SEISM_ACT" dataDxfId="85" dataCellStyle="Normal 2"/>
    <tableColumn id="14" xr3:uid="{00000000-0010-0000-0100-00000E000000}" name="DAM_STAB" dataDxfId="84" dataCellStyle="Normal 2"/>
    <tableColumn id="15" xr3:uid="{00000000-0010-0000-0100-00000F000000}" name="SETTL_10KM" dataDxfId="83" dataCellStyle="Normal 2"/>
    <tableColumn id="16" xr3:uid="{00000000-0010-0000-0100-000010000000}" name="TOT_PAR" dataDxfId="82" dataCellStyle="Comma"/>
    <tableColumn id="21" xr3:uid="{00000000-0010-0000-0100-000015000000}" name="WB_10KM" dataDxfId="81" dataCellStyle="Normal 2"/>
    <tableColumn id="17" xr3:uid="{00000000-0010-0000-0100-000011000000}" name="FLOW_AREA" dataDxfId="80" dataCellStyle="Normal 2"/>
    <tableColumn id="18" xr3:uid="{00000000-0010-0000-0100-000012000000}" name="REF_YEAR" dataDxfId="79" dataCellStyle="Normal 2"/>
    <tableColumn id="24" xr3:uid="{45973161-BB2D-4AF5-9B5F-7C12DE9D345F}" name="ADD_INFO" dataDxfId="78" dataCellStyle="Normal 2"/>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9F95A96-1B8F-41C6-8850-C5BDFD4D3175}" name="Table_THITRI" displayName="Table_THITRI" ref="A2:M5" totalsRowShown="0" headerRowDxfId="74" dataDxfId="73">
  <autoFilter ref="A2:M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C82CC80-7D82-4D78-A3F4-3A273CAC1495}" name="Check" dataDxfId="72">
      <calculatedColumnFormula>IF(COUNTBLANK(Table_THITRI[[#This Row],[INTCD_TMF]:[TRI]])=12,"empty",
  IF(COUNTIF(Table_THITRI[INTCD_TMF],Table_THITRI[[#This Row],[INTCD_TMF]])&gt;1, "duplicate",
  IF(OR(Table_THITRI[[#This Row],[INTCD_TMF]]="",Table_THITRI[[#This Row],[NAME]]="",Table_THITRI[[#This Row],[THI_CAP]]="",Table_THITRI[[#This Row],[THI_TOX]]="",Table_THITRI[[#This Row],[THI_MAN]]="",Table_THITRI[[#This Row],[THI_NAT]]="",Table_THITRI[[#This Row],[THI_DAM]]="",Table_THITRI[[#This Row],[THI ]]="",Table_THITRI[[#This Row],[TEI_POP]]="",Table_THITRI[[#This Row],[TEI_ENV]]="",Table_THITRI[[#This Row],[TEI]]="",Table_THITRI[[#This Row],[TRI]]=""),"incomplete",
  "complete")))</calculatedColumnFormula>
    </tableColumn>
    <tableColumn id="4" xr3:uid="{4A6CF961-1984-451C-8CC2-172C1EB18200}" name="INTCD_TMF" dataDxfId="71" dataCellStyle="Normal 2">
      <calculatedColumnFormula>IF(ISBLANK(Table_TMFData[[#This Row],[INTCD_TMF]]),"",Table_TMFData[[#This Row],[INTCD_TMF]])</calculatedColumnFormula>
    </tableColumn>
    <tableColumn id="5" xr3:uid="{0A3FB05A-06A1-4EB7-A523-A896C976B088}" name="NAME" dataDxfId="70" dataCellStyle="Normal 2">
      <calculatedColumnFormula>IF(ISBLANK(Table_TMFData[[#This Row],[NAME]]),"",Table_TMFData[[#This Row],[NAME]])</calculatedColumnFormula>
    </tableColumn>
    <tableColumn id="6" xr3:uid="{88B9EEE6-6BBA-4155-B5D5-D7064206663F}" name="THI_CAP" dataDxfId="69" dataCellStyle="Normal 2">
      <calculatedColumnFormula>IF(ISBLANK(Table_TMFData[[#This Row],[USED_CAP]]),"",LOG10(Table_TMFData[[#This Row],[USED_CAP]]*1000000))</calculatedColumnFormula>
    </tableColumn>
    <tableColumn id="7" xr3:uid="{76199F8B-3F4C-446D-9422-DD33296B02E9}" name="THI_TOX" dataDxfId="68" dataCellStyle="Normal 2">
      <calculatedColumnFormula>IF(ISBLANK(Table_TMFData[[#This Row],[SUBS_TOX]]),"",Table_TMFData[[#This Row],[SUBS_TOX]])</calculatedColumnFormula>
    </tableColumn>
    <tableColumn id="9" xr3:uid="{2CF24BB7-E99E-4E0A-878B-694F27930A20}" name="THI_MAN" dataDxfId="67" dataCellStyle="Normal 2">
      <calculatedColumnFormula>IF(ISBLANK(Table_TMFData[[#This Row],[TMF_STATUS]]),"",IF(Table_TMFData[[#This Row],[TMF_STATUS]]="rehabilitated",0,IF(Table_TMFData[[#This Row],[TMF_STATUS]]="closed",1,IF(Table_TMFData[[#This Row],[TMF_STATUS]]="active",3,3))))</calculatedColumnFormula>
    </tableColumn>
    <tableColumn id="8" xr3:uid="{7CBA57B0-D788-4F36-BE17-93DCF57F110C}" name="THI_NAT" dataDxfId="66" dataCellStyle="Normal 2">
      <calculatedColumnFormula>IF(OR(ISBLANK(Table_TMFData[[#This Row],[FLOOD_OCC]]),ISBLANK(Table_TMFData[[#This Row],[SEISM_ACT]])),"",IF(Table_TMFData[[#This Row],[FLOOD_OCC]]="beyond HQ-500",0,1)+IF(Table_TMFData[[#This Row],[SEISM_ACT]]="≤1",0,1))</calculatedColumnFormula>
    </tableColumn>
    <tableColumn id="11" xr3:uid="{6F9CEC7C-3218-436B-884D-A89A0007030C}" name="THI_DAM" dataDxfId="65" dataCellStyle="Normal 2">
      <calculatedColumnFormula>IF(ISBLANK(Table_TMFData[[#This Row],[DAM_STAB]]),"",IF(Table_TMFData[[#This Row],[DAM_STAB]]="&gt;1.5",0,1))</calculatedColumnFormula>
    </tableColumn>
    <tableColumn id="19" xr3:uid="{F4053DF3-3798-4B4B-A999-47E91F8BE1EA}" name="THI " dataDxfId="64" dataCellStyle="Normal 2">
      <calculatedColumnFormula>IF(OR(Table_THITRI[[#This Row],[THI_CAP]]="",Table_THITRI[[#This Row],[THI_TOX]]=0,Table_THITRI[[#This Row],[THI_MAN]]="",Table_THITRI[[#This Row],[THI_NAT]]="",Table_THITRI[[#This Row],[THI_DAM]]=""),"",SUM(Table_THITRI[[#This Row],[THI_CAP]:[THI_DAM]]))</calculatedColumnFormula>
    </tableColumn>
    <tableColumn id="20" xr3:uid="{0BB83F1E-A982-4A8C-BEF5-C66B79D43629}" name="TEI_POP" dataDxfId="63" dataCellStyle="Normal 2">
      <calculatedColumnFormula>IF(ISBLANK(Table_TMFData[[#This Row],[TOT_PAR]]),"",IF(Table_TMFData[[#This Row],[TOT_PAR]]=0,1,IF(Table_TMFData[[#This Row],[TOT_PAR]]&lt;=100,2,IF(Table_TMFData[[#This Row],[TOT_PAR]]&lt;=1000,3,IF(Table_TMFData[[#This Row],[TOT_PAR]]&lt;=10000,4,IF(Table_TMFData[[#This Row],[TOT_PAR]]&lt;=100000,5,6))))))</calculatedColumnFormula>
    </tableColumn>
    <tableColumn id="22" xr3:uid="{F84B599F-6DA7-4C99-A4FA-2D363763E507}" name="TEI_ENV" dataDxfId="62" dataCellStyle="Normal 2">
      <calculatedColumnFormula>IF(ISBLANK(Table_TMFData[[#This Row],[FLOW_AREA]]),"",IF(Table_TMFData[[#This Row],[FLOW_AREA]]="no water body",1,IF(Table_TMFData[[#This Row],[FLOW_AREA]]="≤100",2,IF(Table_TMFData[[#This Row],[FLOW_AREA]]="100-1000",3,4))))</calculatedColumnFormula>
    </tableColumn>
    <tableColumn id="12" xr3:uid="{22EE5E2E-6F0C-4072-9E1E-E7262B01AC39}" name="TEI" dataDxfId="61" dataCellStyle="Normal 2">
      <calculatedColumnFormula>IF(OR(Table_THITRI[[#This Row],[TEI_POP]]="",Table_THITRI[[#This Row],[TEI_ENV]]=""),"",Table_THITRI[[#This Row],[TEI_POP]]+Table_THITRI[[#This Row],[TEI_ENV]])</calculatedColumnFormula>
    </tableColumn>
    <tableColumn id="13" xr3:uid="{13A74DD6-33AD-481F-A14D-5F81B97E99CD}" name="TRI" dataDxfId="60" dataCellStyle="Normal 2">
      <calculatedColumnFormula>IF(OR(Table_THITRI[[#This Row],[THI ]]="",Table_THITRI[[#This Row],[TEI]]=""),"",Table_THITRI[[#This Row],[THI ]]+Table_THITRI[[#This Row],[TEI]])</calculatedColumnFormula>
    </tableColumn>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_Classification" displayName="Table_Classification" ref="A62:B66" totalsRowShown="0" headerRowDxfId="59" dataDxfId="58">
  <autoFilter ref="A62:B66" xr:uid="{00000000-0009-0000-0100-000003000000}"/>
  <sortState xmlns:xlrd2="http://schemas.microsoft.com/office/spreadsheetml/2017/richdata2" ref="A64:B68">
    <sortCondition ref="A53"/>
  </sortState>
  <tableColumns count="2">
    <tableColumn id="1" xr3:uid="{00000000-0010-0000-0400-000001000000}" name="code" dataDxfId="57"/>
    <tableColumn id="2" xr3:uid="{00000000-0010-0000-0400-000002000000}" name="name" dataDxfId="5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_RestrictionCode" displayName="Table_RestrictionCode" ref="A51:B59" totalsRowShown="0" headerRowDxfId="55" dataDxfId="54">
  <autoFilter ref="A51:B59" xr:uid="{00000000-0009-0000-0100-000004000000}"/>
  <tableColumns count="2">
    <tableColumn id="1" xr3:uid="{00000000-0010-0000-0500-000001000000}" name="code" dataDxfId="53"/>
    <tableColumn id="2" xr3:uid="{00000000-0010-0000-0500-000002000000}" name="name" dataDxfId="5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_Roles" displayName="Table_Roles" ref="A69:B80" totalsRowShown="0" headerRowDxfId="51" dataDxfId="50">
  <autoFilter ref="A69:B80" xr:uid="{00000000-0009-0000-0100-000005000000}"/>
  <tableColumns count="2">
    <tableColumn id="1" xr3:uid="{00000000-0010-0000-0600-000001000000}" name="code" dataDxfId="49"/>
    <tableColumn id="2" xr3:uid="{00000000-0010-0000-0600-000002000000}" name="name" dataDxfId="4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_Location" displayName="Table_Location" ref="A2:B5" totalsRowShown="0" headerRowDxfId="47" dataDxfId="45" headerRowBorderDxfId="46" tableBorderDxfId="44" headerRowCellStyle="Normal 2" dataCellStyle="Normal 2">
  <autoFilter ref="A2:B5" xr:uid="{00000000-0009-0000-0100-00000D000000}">
    <filterColumn colId="0" hiddenButton="1"/>
    <filterColumn colId="1" hiddenButton="1"/>
  </autoFilter>
  <tableColumns count="2">
    <tableColumn id="1" xr3:uid="{00000000-0010-0000-0800-000001000000}" name="code" dataDxfId="43" dataCellStyle="Normal 2"/>
    <tableColumn id="2" xr3:uid="{00000000-0010-0000-0800-000002000000}" name="name" dataDxfId="42" dataCellStyle="Normal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_Status" displayName="Table_Status" ref="A32:B36" totalsRowShown="0" headerRowDxfId="41" dataDxfId="39" headerRowBorderDxfId="40" tableBorderDxfId="38" headerRowCellStyle="Normal 2" dataCellStyle="Normal 2">
  <autoFilter ref="A32:B36" xr:uid="{00000000-0009-0000-0100-000007000000}">
    <filterColumn colId="0" hiddenButton="1"/>
    <filterColumn colId="1" hiddenButton="1"/>
  </autoFilter>
  <tableColumns count="2">
    <tableColumn id="1" xr3:uid="{00000000-0010-0000-0900-000001000000}" name="code" dataDxfId="37" dataCellStyle="Normal 2"/>
    <tableColumn id="2" xr3:uid="{00000000-0010-0000-0900-000002000000}" name="name" dataDxfId="36" dataCellStyle="Normal 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_HQ500" displayName="Table_HQ500" ref="A40:B43" totalsRowShown="0" headerRowDxfId="35" dataDxfId="33" headerRowBorderDxfId="34" tableBorderDxfId="32" headerRowCellStyle="Normal 2" dataCellStyle="Normal 2">
  <autoFilter ref="A40:B43" xr:uid="{00000000-0009-0000-0100-000008000000}">
    <filterColumn colId="0" hiddenButton="1"/>
    <filterColumn colId="1" hiddenButton="1"/>
  </autoFilter>
  <tableColumns count="2">
    <tableColumn id="1" xr3:uid="{00000000-0010-0000-0A00-000001000000}" name="code" dataDxfId="31" dataCellStyle="Normal 2"/>
    <tableColumn id="2" xr3:uid="{00000000-0010-0000-0A00-000002000000}" name="name" dataDxfId="3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dam.kovacs@icpdr.org" TargetMode="External"/><Relationship Id="rId3" Type="http://schemas.openxmlformats.org/officeDocument/2006/relationships/hyperlink" Target="http://eurocodes.jrc.ec.europa.eu/doc/2013_06_WS_GEO/report/2013_06_WS_GEO.pdf" TargetMode="External"/><Relationship Id="rId7" Type="http://schemas.openxmlformats.org/officeDocument/2006/relationships/hyperlink" Target="https://www.umweltbundesamt.de/en/topics/sustainability-strategies-international/cooperation-eeca-centraleastern-european-states/project-database-advisory-assistance-programme/capacity-development-to-improve-safety-conditions" TargetMode="External"/><Relationship Id="rId2" Type="http://schemas.openxmlformats.org/officeDocument/2006/relationships/hyperlink" Target="http://webrigoletto.uba.de/rigoletto/public/searchRequest.do?event=request" TargetMode="External"/><Relationship Id="rId1" Type="http://schemas.openxmlformats.org/officeDocument/2006/relationships/hyperlink" Target="http://www.gps-coordinates.net/" TargetMode="External"/><Relationship Id="rId6" Type="http://schemas.openxmlformats.org/officeDocument/2006/relationships/hyperlink" Target="https://www.umweltbundesamt.de/publikationen/safety-of-the-tailings-management-facilities-in-the" TargetMode="External"/><Relationship Id="rId11" Type="http://schemas.openxmlformats.org/officeDocument/2006/relationships/drawing" Target="../drawings/drawing1.xml"/><Relationship Id="rId5" Type="http://schemas.openxmlformats.org/officeDocument/2006/relationships/hyperlink" Target="https://data.jrc.ec.europa.eu/dataset/jrc-floods-floodmapgl_rp500y-tif" TargetMode="External"/><Relationship Id="rId10" Type="http://schemas.openxmlformats.org/officeDocument/2006/relationships/printerSettings" Target="../printerSettings/printerSettings1.bin"/><Relationship Id="rId4" Type="http://schemas.openxmlformats.org/officeDocument/2006/relationships/hyperlink" Target="http://gmo.gfz-potsdam.de/pub/download_data/download_data_frame.html" TargetMode="External"/><Relationship Id="rId9" Type="http://schemas.openxmlformats.org/officeDocument/2006/relationships/hyperlink" Target="mailto:gerhard.winkelmann-oei@uba.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7.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 Id="rId9"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0"/>
  <sheetViews>
    <sheetView showGridLines="0" tabSelected="1" zoomScaleNormal="100" zoomScaleSheetLayoutView="100" workbookViewId="0">
      <selection activeCell="A2" sqref="A2"/>
    </sheetView>
  </sheetViews>
  <sheetFormatPr defaultRowHeight="15.5" x14ac:dyDescent="0.35"/>
  <cols>
    <col min="1" max="1" width="105.23046875" customWidth="1"/>
  </cols>
  <sheetData>
    <row r="1" spans="1:2" ht="87.75" customHeight="1" x14ac:dyDescent="0.35">
      <c r="A1" s="8"/>
    </row>
    <row r="2" spans="1:2" ht="21.75" customHeight="1" x14ac:dyDescent="0.45">
      <c r="A2" s="9" t="s">
        <v>237</v>
      </c>
    </row>
    <row r="3" spans="1:2" ht="36.75" customHeight="1" x14ac:dyDescent="0.35">
      <c r="A3" s="114" t="s">
        <v>236</v>
      </c>
    </row>
    <row r="4" spans="1:2" ht="107.25" customHeight="1" x14ac:dyDescent="0.35">
      <c r="A4" s="115" t="s">
        <v>238</v>
      </c>
    </row>
    <row r="5" spans="1:2" ht="123.75" customHeight="1" x14ac:dyDescent="0.35">
      <c r="A5" s="116" t="s">
        <v>275</v>
      </c>
    </row>
    <row r="6" spans="1:2" ht="20" x14ac:dyDescent="0.4">
      <c r="A6" s="117" t="s">
        <v>166</v>
      </c>
    </row>
    <row r="7" spans="1:2" ht="75" customHeight="1" x14ac:dyDescent="0.35">
      <c r="A7" s="115" t="s">
        <v>284</v>
      </c>
    </row>
    <row r="8" spans="1:2" ht="20" x14ac:dyDescent="0.4">
      <c r="A8" s="118" t="s">
        <v>164</v>
      </c>
    </row>
    <row r="9" spans="1:2" ht="375.75" customHeight="1" x14ac:dyDescent="0.35">
      <c r="A9" s="115" t="s">
        <v>327</v>
      </c>
    </row>
    <row r="10" spans="1:2" ht="20" x14ac:dyDescent="0.4">
      <c r="A10" s="118" t="s">
        <v>242</v>
      </c>
    </row>
    <row r="11" spans="1:2" ht="31" x14ac:dyDescent="0.35">
      <c r="A11" s="115" t="s">
        <v>244</v>
      </c>
      <c r="B11" s="113"/>
    </row>
    <row r="12" spans="1:2" s="113" customFormat="1" ht="46.5" x14ac:dyDescent="0.35">
      <c r="A12" s="115" t="s">
        <v>167</v>
      </c>
    </row>
    <row r="13" spans="1:2" s="113" customFormat="1" ht="31" x14ac:dyDescent="0.35">
      <c r="A13" s="116" t="s">
        <v>240</v>
      </c>
    </row>
    <row r="14" spans="1:2" s="113" customFormat="1" ht="31" x14ac:dyDescent="0.35">
      <c r="A14" s="116" t="s">
        <v>265</v>
      </c>
    </row>
    <row r="15" spans="1:2" s="113" customFormat="1" ht="31" x14ac:dyDescent="0.35">
      <c r="A15" s="115" t="s">
        <v>241</v>
      </c>
    </row>
    <row r="16" spans="1:2" s="113" customFormat="1" ht="44.25" customHeight="1" x14ac:dyDescent="0.35">
      <c r="A16" s="116" t="s">
        <v>243</v>
      </c>
    </row>
    <row r="17" spans="1:1" ht="20" x14ac:dyDescent="0.4">
      <c r="A17" s="118" t="s">
        <v>270</v>
      </c>
    </row>
    <row r="18" spans="1:1" x14ac:dyDescent="0.35">
      <c r="A18" s="119" t="s">
        <v>271</v>
      </c>
    </row>
    <row r="19" spans="1:1" ht="31.5" customHeight="1" x14ac:dyDescent="0.35">
      <c r="A19" s="119" t="s">
        <v>272</v>
      </c>
    </row>
    <row r="20" spans="1:1" x14ac:dyDescent="0.35">
      <c r="A20" s="120" t="s">
        <v>239</v>
      </c>
    </row>
  </sheetData>
  <sheetProtection algorithmName="SHA-512" hashValue="kgXKQKubxZ851SI8+Cj7mOgQBvsJWTj1k+R2Q6xT3EupehfIWUvMe6Cl1CsqMO3Y03gXa3TqPJxI+HNHP0OgKQ==" saltValue="HBYWBKZDLVhFeNd2X/etZw==" spinCount="100000" sheet="1" formatColumns="0"/>
  <hyperlinks>
    <hyperlink ref="A11" r:id="rId1" display="To find out coordinates, you can use http://www.gps-coordinates.net/: find the location on the map (you can search for a place by name) and press &quot;Get GPS coordinates&quot;. The coordinates (latitude and longitude in decimal degrees) will appear on the map and" xr:uid="{00000000-0004-0000-0000-000000000000}"/>
    <hyperlink ref="A12" r:id="rId2" display="http://webrigoletto.uba.de/rigoletto/public/searchRequest.do?event=request" xr:uid="{00000000-0004-0000-0000-000001000000}"/>
    <hyperlink ref="A15" r:id="rId3" xr:uid="{00000000-0004-0000-0000-000002000000}"/>
    <hyperlink ref="A13" r:id="rId4" display="▪ To find out the  reference peak ground acceleration (PGA), please look at the Global Seismic Hazard Map Data of the German Research Centre for Geosciences at http://gmo.gfz-potsdam.de/pub/download_data/download_data_frame.html" xr:uid="{EB41E466-076C-4939-93D6-EED6E3C93DAD}"/>
    <hyperlink ref="A14" r:id="rId5" display="▪ To find out the Flood Hazard Area (HQ-500), please look at the Flood Hazard Map for Europe with 500-year return period of EU Joint Research Centre at https://data.jrc.ec.europa.eu/dataset/jrc-floods-floodmapgl_rp500y-tif" xr:uid="{72D18CE2-0CE1-4B04-B9BC-19CAAFEEBEEF}"/>
    <hyperlink ref="A16" r:id="rId6" xr:uid="{690D4BDE-312A-47C3-9B7B-8F538DC091E9}"/>
    <hyperlink ref="A5" r:id="rId7" display="The template was developed in the frame of the project “Capacity development to improve safety conditions of tailings management facilities in the Danube River Basin – Phase I: North-Eastern Danube countries” (Reference number: Z6 - 90 213-51/79, Project number: 118221). The project was funded by the German Federal Environment Ministry’s Advisory Assistance Programme (AAP) for environmental protection in the countries of Central and Eastern Europe, the Caucasus and Central Asia and other countries neighbouring the European Union. It was supervised by the UBA and implemented by the International Commission for the Protection of the Danube River (ICPDR). Further information: https://www.umweltbundesamt.de/en/topics/sustainability-strategies-international/cooperation-eeca-centraleastern-european-states/project-database-advisory-assistance-programme/capacity-development-to-improve-safety-conditions" xr:uid="{DB5EC7CD-8C6C-49D5-8621-5219E355018C}"/>
    <hyperlink ref="A18" r:id="rId8" xr:uid="{1803C087-0D9F-4EF2-8854-F240132088CF}"/>
    <hyperlink ref="A19" r:id="rId9" xr:uid="{D5EB855B-2EC2-45C0-A4AE-60E31E787929}"/>
  </hyperlinks>
  <pageMargins left="0.70866141732283472" right="0.70866141732283472" top="0.74803149606299213" bottom="0.74803149606299213" header="0.31496062992125984" footer="0.31496062992125984"/>
  <pageSetup paperSize="9" scale="86" fitToHeight="0" orientation="portrait" r:id="rId10"/>
  <headerFooter>
    <oddHeader>&amp;L&amp;F&amp;R&amp;A</oddHeader>
    <oddFooter>Page &amp;P of &amp;N</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M40"/>
  <sheetViews>
    <sheetView workbookViewId="0">
      <pane xSplit="1" ySplit="1" topLeftCell="B2" activePane="bottomRight" state="frozen"/>
      <selection activeCell="C3" sqref="C3"/>
      <selection pane="topRight" activeCell="C3" sqref="C3"/>
      <selection pane="bottomLeft" activeCell="C3" sqref="C3"/>
      <selection pane="bottomRight"/>
    </sheetView>
  </sheetViews>
  <sheetFormatPr defaultRowHeight="15.5" x14ac:dyDescent="0.35"/>
  <cols>
    <col min="1" max="1" width="17.765625" customWidth="1"/>
    <col min="2" max="2" width="25.765625" customWidth="1"/>
    <col min="3" max="3" width="8" customWidth="1"/>
    <col min="4" max="4" width="11.23046875" customWidth="1"/>
    <col min="5" max="5" width="20" customWidth="1"/>
    <col min="6" max="6" width="11.84375" customWidth="1"/>
    <col min="7" max="7" width="7.07421875" bestFit="1" customWidth="1"/>
    <col min="8" max="8" width="4" customWidth="1"/>
    <col min="9" max="9" width="11.4609375" customWidth="1"/>
    <col min="10" max="10" width="6.3046875" customWidth="1"/>
    <col min="11" max="11" width="7.69140625" customWidth="1"/>
  </cols>
  <sheetData>
    <row r="1" spans="1:11" ht="20" x14ac:dyDescent="0.35">
      <c r="A1" s="11" t="s">
        <v>107</v>
      </c>
      <c r="B1" s="11" t="s">
        <v>108</v>
      </c>
      <c r="C1" s="11" t="s">
        <v>184</v>
      </c>
      <c r="D1" s="11" t="s">
        <v>185</v>
      </c>
      <c r="E1" s="11" t="s">
        <v>164</v>
      </c>
      <c r="F1" s="12" t="s">
        <v>109</v>
      </c>
      <c r="G1" s="123" t="s">
        <v>110</v>
      </c>
      <c r="H1" s="124"/>
      <c r="I1" s="12" t="s">
        <v>112</v>
      </c>
      <c r="J1" s="12" t="s">
        <v>111</v>
      </c>
      <c r="K1" s="12" t="s">
        <v>113</v>
      </c>
    </row>
    <row r="2" spans="1:11" x14ac:dyDescent="0.35">
      <c r="A2" s="128" t="s">
        <v>145</v>
      </c>
      <c r="B2" s="129"/>
      <c r="C2" s="129"/>
      <c r="D2" s="129"/>
      <c r="E2" s="129"/>
      <c r="F2" s="129"/>
      <c r="G2" s="129"/>
      <c r="H2" s="129"/>
      <c r="I2" s="129"/>
      <c r="J2" s="129"/>
      <c r="K2" s="130"/>
    </row>
    <row r="3" spans="1:11" x14ac:dyDescent="0.35">
      <c r="A3" s="13" t="s">
        <v>343</v>
      </c>
      <c r="B3" s="13" t="s">
        <v>328</v>
      </c>
      <c r="C3" s="13" t="s">
        <v>146</v>
      </c>
      <c r="D3" s="13" t="s">
        <v>245</v>
      </c>
      <c r="E3" s="13"/>
      <c r="F3" s="14" t="s">
        <v>264</v>
      </c>
      <c r="G3" s="14" t="s">
        <v>104</v>
      </c>
      <c r="H3" s="15" t="s">
        <v>105</v>
      </c>
      <c r="I3" s="14"/>
      <c r="J3" s="14"/>
      <c r="K3" s="14"/>
    </row>
    <row r="4" spans="1:11" ht="20" x14ac:dyDescent="0.35">
      <c r="A4" s="13" t="s">
        <v>344</v>
      </c>
      <c r="B4" s="13" t="s">
        <v>329</v>
      </c>
      <c r="C4" s="13" t="s">
        <v>146</v>
      </c>
      <c r="D4" s="13" t="s">
        <v>246</v>
      </c>
      <c r="E4" s="13" t="s">
        <v>330</v>
      </c>
      <c r="F4" s="14" t="s">
        <v>0</v>
      </c>
      <c r="G4" s="14" t="s">
        <v>104</v>
      </c>
      <c r="H4" s="15" t="s">
        <v>232</v>
      </c>
      <c r="I4" s="14"/>
      <c r="J4" s="14"/>
      <c r="K4" s="14"/>
    </row>
    <row r="5" spans="1:11" x14ac:dyDescent="0.35">
      <c r="A5" s="131" t="s">
        <v>223</v>
      </c>
      <c r="B5" s="132"/>
      <c r="C5" s="132"/>
      <c r="D5" s="132"/>
      <c r="E5" s="132"/>
      <c r="F5" s="132"/>
      <c r="G5" s="132"/>
      <c r="H5" s="132"/>
      <c r="I5" s="132"/>
      <c r="J5" s="132"/>
      <c r="K5" s="133"/>
    </row>
    <row r="6" spans="1:11" ht="20" x14ac:dyDescent="0.35">
      <c r="A6" s="13" t="s">
        <v>344</v>
      </c>
      <c r="B6" s="13" t="s">
        <v>335</v>
      </c>
      <c r="C6" s="13" t="s">
        <v>146</v>
      </c>
      <c r="D6" s="13" t="s">
        <v>246</v>
      </c>
      <c r="E6" s="13" t="s">
        <v>331</v>
      </c>
      <c r="F6" s="14" t="s">
        <v>0</v>
      </c>
      <c r="G6" s="14" t="s">
        <v>104</v>
      </c>
      <c r="H6" s="15" t="s">
        <v>232</v>
      </c>
      <c r="I6" s="14"/>
      <c r="J6" s="14"/>
      <c r="K6" s="14"/>
    </row>
    <row r="7" spans="1:11" ht="20" x14ac:dyDescent="0.35">
      <c r="A7" s="13" t="s">
        <v>345</v>
      </c>
      <c r="B7" s="13" t="s">
        <v>336</v>
      </c>
      <c r="C7" s="13" t="s">
        <v>146</v>
      </c>
      <c r="D7" s="13" t="s">
        <v>197</v>
      </c>
      <c r="E7" s="13" t="s">
        <v>332</v>
      </c>
      <c r="F7" s="14" t="s">
        <v>274</v>
      </c>
      <c r="G7" s="14" t="s">
        <v>104</v>
      </c>
      <c r="H7" s="15" t="s">
        <v>115</v>
      </c>
      <c r="I7" s="14"/>
      <c r="J7" s="14"/>
      <c r="K7" s="14"/>
    </row>
    <row r="8" spans="1:11" ht="30" x14ac:dyDescent="0.35">
      <c r="A8" s="13" t="s">
        <v>346</v>
      </c>
      <c r="B8" s="13" t="s">
        <v>334</v>
      </c>
      <c r="C8" s="13" t="s">
        <v>146</v>
      </c>
      <c r="D8" s="13" t="s">
        <v>261</v>
      </c>
      <c r="E8" s="13" t="s">
        <v>333</v>
      </c>
      <c r="F8" s="14" t="s">
        <v>273</v>
      </c>
      <c r="G8" s="14" t="s">
        <v>104</v>
      </c>
      <c r="H8" s="15" t="s">
        <v>233</v>
      </c>
      <c r="I8" s="16" t="s">
        <v>283</v>
      </c>
      <c r="J8" s="14"/>
      <c r="K8" s="14"/>
    </row>
    <row r="9" spans="1:11" ht="50" x14ac:dyDescent="0.35">
      <c r="A9" s="13" t="s">
        <v>160</v>
      </c>
      <c r="B9" s="13" t="s">
        <v>288</v>
      </c>
      <c r="C9" s="13" t="s">
        <v>146</v>
      </c>
      <c r="D9" s="13" t="s">
        <v>249</v>
      </c>
      <c r="E9" s="13"/>
      <c r="F9" s="14" t="s">
        <v>155</v>
      </c>
      <c r="G9" s="14" t="s">
        <v>104</v>
      </c>
      <c r="H9" s="15" t="s">
        <v>105</v>
      </c>
      <c r="I9" s="14"/>
      <c r="J9" s="14"/>
      <c r="K9" s="14"/>
    </row>
    <row r="10" spans="1:11" ht="20" x14ac:dyDescent="0.35">
      <c r="A10" s="13" t="s">
        <v>147</v>
      </c>
      <c r="B10" s="13" t="s">
        <v>289</v>
      </c>
      <c r="C10" s="13" t="s">
        <v>148</v>
      </c>
      <c r="D10" s="13" t="s">
        <v>262</v>
      </c>
      <c r="E10" s="13"/>
      <c r="F10" s="14" t="s">
        <v>156</v>
      </c>
      <c r="G10" s="14" t="s">
        <v>104</v>
      </c>
      <c r="H10" s="15" t="s">
        <v>105</v>
      </c>
      <c r="I10" s="14"/>
      <c r="J10" s="14"/>
      <c r="K10" s="14"/>
    </row>
    <row r="11" spans="1:11" ht="20" x14ac:dyDescent="0.35">
      <c r="A11" s="17" t="s">
        <v>150</v>
      </c>
      <c r="B11" s="17" t="s">
        <v>290</v>
      </c>
      <c r="C11" s="17" t="s">
        <v>146</v>
      </c>
      <c r="D11" s="17">
        <v>22.856297000000001</v>
      </c>
      <c r="E11" s="17"/>
      <c r="F11" s="18" t="s">
        <v>1</v>
      </c>
      <c r="G11" s="18" t="s">
        <v>159</v>
      </c>
      <c r="H11" s="14" t="s">
        <v>214</v>
      </c>
      <c r="I11" s="18"/>
      <c r="J11" s="18"/>
      <c r="K11" s="18"/>
    </row>
    <row r="12" spans="1:11" ht="24.75" customHeight="1" x14ac:dyDescent="0.35">
      <c r="A12" s="17" t="s">
        <v>149</v>
      </c>
      <c r="B12" s="17" t="s">
        <v>291</v>
      </c>
      <c r="C12" s="17" t="s">
        <v>146</v>
      </c>
      <c r="D12" s="19">
        <v>45.900649999999999</v>
      </c>
      <c r="E12" s="17"/>
      <c r="F12" s="18" t="s">
        <v>2</v>
      </c>
      <c r="G12" s="18" t="s">
        <v>159</v>
      </c>
      <c r="H12" s="14" t="s">
        <v>214</v>
      </c>
      <c r="I12" s="18"/>
      <c r="J12" s="18"/>
      <c r="K12" s="18"/>
    </row>
    <row r="13" spans="1:11" ht="30" x14ac:dyDescent="0.35">
      <c r="A13" s="13" t="s">
        <v>151</v>
      </c>
      <c r="B13" s="17" t="s">
        <v>337</v>
      </c>
      <c r="C13" s="17" t="s">
        <v>146</v>
      </c>
      <c r="D13" s="19" t="s">
        <v>102</v>
      </c>
      <c r="E13" s="13" t="s">
        <v>339</v>
      </c>
      <c r="F13" s="18" t="s">
        <v>3</v>
      </c>
      <c r="G13" s="14" t="s">
        <v>104</v>
      </c>
      <c r="H13" s="14">
        <v>25</v>
      </c>
      <c r="I13" s="14" t="s">
        <v>218</v>
      </c>
      <c r="J13" s="14"/>
      <c r="K13" s="14"/>
    </row>
    <row r="14" spans="1:11" ht="20" x14ac:dyDescent="0.35">
      <c r="A14" s="13" t="s">
        <v>161</v>
      </c>
      <c r="B14" s="17" t="s">
        <v>297</v>
      </c>
      <c r="C14" s="17" t="s">
        <v>146</v>
      </c>
      <c r="D14" s="20">
        <v>5.0999999999999996</v>
      </c>
      <c r="E14" s="13"/>
      <c r="F14" s="18" t="s">
        <v>203</v>
      </c>
      <c r="G14" s="18" t="s">
        <v>159</v>
      </c>
      <c r="H14" s="14" t="s">
        <v>183</v>
      </c>
      <c r="I14" s="14"/>
      <c r="J14" s="14"/>
      <c r="K14" s="14"/>
    </row>
    <row r="15" spans="1:11" ht="30" x14ac:dyDescent="0.35">
      <c r="A15" s="13" t="s">
        <v>165</v>
      </c>
      <c r="B15" s="13" t="s">
        <v>298</v>
      </c>
      <c r="C15" s="13" t="s">
        <v>146</v>
      </c>
      <c r="D15" s="13" t="s">
        <v>179</v>
      </c>
      <c r="E15" s="13" t="s">
        <v>339</v>
      </c>
      <c r="F15" s="14" t="s">
        <v>168</v>
      </c>
      <c r="G15" s="14" t="s">
        <v>104</v>
      </c>
      <c r="H15" s="15" t="s">
        <v>219</v>
      </c>
      <c r="I15" s="16" t="s">
        <v>216</v>
      </c>
      <c r="J15" s="14"/>
      <c r="K15" s="14"/>
    </row>
    <row r="16" spans="1:11" ht="40" x14ac:dyDescent="0.35">
      <c r="A16" s="13" t="s">
        <v>162</v>
      </c>
      <c r="B16" s="13" t="s">
        <v>299</v>
      </c>
      <c r="C16" s="13" t="s">
        <v>148</v>
      </c>
      <c r="D16" s="13" t="s">
        <v>252</v>
      </c>
      <c r="E16" s="13"/>
      <c r="F16" s="14" t="s">
        <v>169</v>
      </c>
      <c r="G16" s="14" t="s">
        <v>104</v>
      </c>
      <c r="H16" s="15" t="s">
        <v>220</v>
      </c>
      <c r="I16" s="14"/>
      <c r="J16" s="14"/>
      <c r="K16" s="14"/>
    </row>
    <row r="17" spans="1:13" ht="171.75" customHeight="1" x14ac:dyDescent="0.35">
      <c r="A17" s="13" t="s">
        <v>305</v>
      </c>
      <c r="B17" s="13" t="s">
        <v>338</v>
      </c>
      <c r="C17" s="13" t="s">
        <v>146</v>
      </c>
      <c r="D17" s="13">
        <v>3</v>
      </c>
      <c r="E17" s="13" t="s">
        <v>222</v>
      </c>
      <c r="F17" s="14" t="s">
        <v>306</v>
      </c>
      <c r="G17" s="14" t="s">
        <v>106</v>
      </c>
      <c r="H17" s="15" t="s">
        <v>221</v>
      </c>
      <c r="I17" s="14" t="s">
        <v>191</v>
      </c>
      <c r="J17" s="14"/>
      <c r="K17" s="14"/>
    </row>
    <row r="18" spans="1:13" ht="100" x14ac:dyDescent="0.35">
      <c r="A18" s="13" t="s">
        <v>152</v>
      </c>
      <c r="B18" s="17" t="s">
        <v>215</v>
      </c>
      <c r="C18" s="17" t="s">
        <v>146</v>
      </c>
      <c r="D18" s="19" t="s">
        <v>188</v>
      </c>
      <c r="E18" s="13" t="s">
        <v>339</v>
      </c>
      <c r="F18" s="18" t="s">
        <v>157</v>
      </c>
      <c r="G18" s="14" t="s">
        <v>104</v>
      </c>
      <c r="H18" s="14">
        <v>25</v>
      </c>
      <c r="I18" s="14" t="s">
        <v>217</v>
      </c>
      <c r="J18" s="14"/>
      <c r="K18" s="14"/>
    </row>
    <row r="19" spans="1:13" ht="60" x14ac:dyDescent="0.35">
      <c r="A19" s="13" t="s">
        <v>301</v>
      </c>
      <c r="B19" s="17" t="s">
        <v>308</v>
      </c>
      <c r="C19" s="17" t="s">
        <v>146</v>
      </c>
      <c r="D19" s="19" t="s">
        <v>310</v>
      </c>
      <c r="E19" s="13" t="s">
        <v>339</v>
      </c>
      <c r="F19" s="18" t="s">
        <v>300</v>
      </c>
      <c r="G19" s="14" t="s">
        <v>104</v>
      </c>
      <c r="H19" s="14">
        <v>10</v>
      </c>
      <c r="I19" s="14" t="s">
        <v>302</v>
      </c>
      <c r="J19" s="14"/>
      <c r="K19" s="14"/>
    </row>
    <row r="20" spans="1:13" ht="57" customHeight="1" x14ac:dyDescent="0.35">
      <c r="A20" s="13" t="s">
        <v>280</v>
      </c>
      <c r="B20" s="17" t="s">
        <v>307</v>
      </c>
      <c r="C20" s="17"/>
      <c r="D20" s="19" t="s">
        <v>254</v>
      </c>
      <c r="E20" s="13" t="s">
        <v>339</v>
      </c>
      <c r="F20" s="18" t="s">
        <v>277</v>
      </c>
      <c r="G20" s="14" t="s">
        <v>104</v>
      </c>
      <c r="H20" s="14">
        <v>10</v>
      </c>
      <c r="I20" s="14" t="s">
        <v>194</v>
      </c>
      <c r="J20" s="14"/>
      <c r="K20" s="14"/>
    </row>
    <row r="21" spans="1:13" ht="59.25" customHeight="1" x14ac:dyDescent="0.35">
      <c r="A21" s="13" t="s">
        <v>303</v>
      </c>
      <c r="B21" s="17" t="s">
        <v>309</v>
      </c>
      <c r="C21" s="17" t="s">
        <v>146</v>
      </c>
      <c r="D21" s="19" t="s">
        <v>192</v>
      </c>
      <c r="E21" s="13" t="s">
        <v>339</v>
      </c>
      <c r="F21" s="18" t="s">
        <v>304</v>
      </c>
      <c r="G21" s="14" t="s">
        <v>104</v>
      </c>
      <c r="H21" s="15" t="s">
        <v>213</v>
      </c>
      <c r="I21" s="14" t="s">
        <v>190</v>
      </c>
      <c r="J21" s="14"/>
      <c r="K21" s="14"/>
    </row>
    <row r="22" spans="1:13" ht="30" x14ac:dyDescent="0.35">
      <c r="A22" s="13" t="s">
        <v>281</v>
      </c>
      <c r="B22" s="17" t="s">
        <v>292</v>
      </c>
      <c r="C22" s="17" t="s">
        <v>148</v>
      </c>
      <c r="D22" s="17" t="s">
        <v>256</v>
      </c>
      <c r="E22" s="13"/>
      <c r="F22" s="21" t="s">
        <v>201</v>
      </c>
      <c r="G22" s="14" t="s">
        <v>104</v>
      </c>
      <c r="H22" s="22">
        <v>200</v>
      </c>
      <c r="I22" s="14"/>
      <c r="J22" s="14"/>
      <c r="K22" s="14"/>
    </row>
    <row r="23" spans="1:13" ht="20" x14ac:dyDescent="0.35">
      <c r="A23" s="13" t="s">
        <v>279</v>
      </c>
      <c r="B23" s="13" t="s">
        <v>293</v>
      </c>
      <c r="C23" s="13" t="s">
        <v>146</v>
      </c>
      <c r="D23" s="13">
        <v>33400</v>
      </c>
      <c r="E23" s="13"/>
      <c r="F23" s="14" t="s">
        <v>195</v>
      </c>
      <c r="G23" s="18" t="s">
        <v>106</v>
      </c>
      <c r="H23" s="15" t="s">
        <v>226</v>
      </c>
      <c r="I23" s="14"/>
      <c r="J23" s="14"/>
      <c r="K23" s="14"/>
    </row>
    <row r="24" spans="1:13" ht="50" x14ac:dyDescent="0.35">
      <c r="A24" s="13" t="s">
        <v>282</v>
      </c>
      <c r="B24" s="13" t="s">
        <v>294</v>
      </c>
      <c r="C24" s="13" t="s">
        <v>148</v>
      </c>
      <c r="D24" s="13" t="s">
        <v>258</v>
      </c>
      <c r="E24" s="13" t="s">
        <v>340</v>
      </c>
      <c r="F24" s="14" t="s">
        <v>202</v>
      </c>
      <c r="G24" s="14" t="s">
        <v>104</v>
      </c>
      <c r="H24" s="15" t="s">
        <v>105</v>
      </c>
      <c r="I24" s="14"/>
      <c r="J24" s="14"/>
      <c r="K24" s="14"/>
    </row>
    <row r="25" spans="1:13" ht="34" x14ac:dyDescent="0.35">
      <c r="A25" s="13" t="s">
        <v>285</v>
      </c>
      <c r="B25" s="13" t="s">
        <v>295</v>
      </c>
      <c r="C25" s="13" t="s">
        <v>146</v>
      </c>
      <c r="D25" s="13" t="s">
        <v>199</v>
      </c>
      <c r="E25" s="13" t="s">
        <v>339</v>
      </c>
      <c r="F25" s="14" t="s">
        <v>196</v>
      </c>
      <c r="G25" s="14" t="s">
        <v>104</v>
      </c>
      <c r="H25" s="15" t="s">
        <v>219</v>
      </c>
      <c r="I25" s="14" t="s">
        <v>198</v>
      </c>
      <c r="J25" s="14"/>
      <c r="K25" s="14"/>
    </row>
    <row r="26" spans="1:13" ht="20" x14ac:dyDescent="0.35">
      <c r="A26" s="13" t="s">
        <v>153</v>
      </c>
      <c r="B26" s="13" t="s">
        <v>296</v>
      </c>
      <c r="C26" s="13" t="s">
        <v>146</v>
      </c>
      <c r="D26" s="13">
        <v>2018</v>
      </c>
      <c r="E26" s="13"/>
      <c r="F26" s="14" t="s">
        <v>158</v>
      </c>
      <c r="G26" s="14" t="s">
        <v>106</v>
      </c>
      <c r="H26" s="15" t="s">
        <v>225</v>
      </c>
      <c r="I26" s="14"/>
      <c r="J26" s="14"/>
      <c r="K26" s="14"/>
    </row>
    <row r="27" spans="1:13" ht="30" x14ac:dyDescent="0.35">
      <c r="A27" s="13" t="s">
        <v>163</v>
      </c>
      <c r="B27" s="13" t="s">
        <v>341</v>
      </c>
      <c r="C27" s="13" t="s">
        <v>148</v>
      </c>
      <c r="D27" s="13" t="s">
        <v>260</v>
      </c>
      <c r="E27" s="13"/>
      <c r="F27" s="14" t="s">
        <v>170</v>
      </c>
      <c r="G27" s="14" t="s">
        <v>104</v>
      </c>
      <c r="H27" s="15" t="s">
        <v>234</v>
      </c>
      <c r="I27" s="14"/>
      <c r="J27" s="14"/>
      <c r="K27" s="14"/>
    </row>
    <row r="28" spans="1:13" x14ac:dyDescent="0.35">
      <c r="A28" s="125" t="s">
        <v>224</v>
      </c>
      <c r="B28" s="126"/>
      <c r="C28" s="126"/>
      <c r="D28" s="126"/>
      <c r="E28" s="126"/>
      <c r="F28" s="126"/>
      <c r="G28" s="126"/>
      <c r="H28" s="126"/>
      <c r="I28" s="126"/>
      <c r="J28" s="126"/>
      <c r="K28" s="127"/>
    </row>
    <row r="29" spans="1:13" ht="20" x14ac:dyDescent="0.35">
      <c r="A29" s="13" t="s">
        <v>346</v>
      </c>
      <c r="B29" s="13" t="s">
        <v>347</v>
      </c>
      <c r="C29" s="13" t="s">
        <v>146</v>
      </c>
      <c r="D29" s="13" t="s">
        <v>261</v>
      </c>
      <c r="E29" s="25" t="s">
        <v>349</v>
      </c>
      <c r="F29" s="23" t="s">
        <v>273</v>
      </c>
      <c r="G29" s="23" t="s">
        <v>104</v>
      </c>
      <c r="H29" s="24" t="s">
        <v>114</v>
      </c>
      <c r="I29" s="16" t="s">
        <v>283</v>
      </c>
      <c r="J29" s="23"/>
      <c r="K29" s="23"/>
    </row>
    <row r="30" spans="1:13" ht="20" x14ac:dyDescent="0.35">
      <c r="A30" s="13" t="s">
        <v>160</v>
      </c>
      <c r="B30" s="13" t="s">
        <v>342</v>
      </c>
      <c r="C30" s="13" t="s">
        <v>146</v>
      </c>
      <c r="D30" s="13" t="s">
        <v>249</v>
      </c>
      <c r="E30" s="25" t="s">
        <v>349</v>
      </c>
      <c r="F30" s="26" t="s">
        <v>155</v>
      </c>
      <c r="G30" s="14" t="s">
        <v>104</v>
      </c>
      <c r="H30" s="15" t="s">
        <v>105</v>
      </c>
      <c r="I30" s="14"/>
      <c r="J30" s="14"/>
      <c r="K30" s="14"/>
    </row>
    <row r="31" spans="1:13" ht="21.75" customHeight="1" x14ac:dyDescent="0.35">
      <c r="A31" s="13" t="s">
        <v>313</v>
      </c>
      <c r="B31" s="13" t="s">
        <v>312</v>
      </c>
      <c r="C31" s="13" t="s">
        <v>146</v>
      </c>
      <c r="D31" s="27">
        <v>6.7075701760979367</v>
      </c>
      <c r="E31" s="13" t="s">
        <v>350</v>
      </c>
      <c r="F31" s="23" t="s">
        <v>266</v>
      </c>
      <c r="G31" s="14" t="s">
        <v>159</v>
      </c>
      <c r="H31" s="15" t="s">
        <v>230</v>
      </c>
      <c r="I31" s="14"/>
      <c r="J31" s="14"/>
      <c r="K31" s="14"/>
      <c r="M31" s="10"/>
    </row>
    <row r="32" spans="1:13" ht="20" x14ac:dyDescent="0.35">
      <c r="A32" s="13" t="s">
        <v>315</v>
      </c>
      <c r="B32" s="13" t="s">
        <v>314</v>
      </c>
      <c r="C32" s="13" t="s">
        <v>146</v>
      </c>
      <c r="D32" s="27">
        <v>3</v>
      </c>
      <c r="E32" s="13" t="s">
        <v>350</v>
      </c>
      <c r="F32" s="23" t="s">
        <v>267</v>
      </c>
      <c r="G32" s="14" t="s">
        <v>159</v>
      </c>
      <c r="H32" s="15" t="s">
        <v>230</v>
      </c>
      <c r="I32" s="14"/>
      <c r="J32" s="14"/>
      <c r="K32" s="14"/>
      <c r="M32" s="10"/>
    </row>
    <row r="33" spans="1:13" ht="30" x14ac:dyDescent="0.35">
      <c r="A33" s="13" t="s">
        <v>316</v>
      </c>
      <c r="B33" s="13" t="s">
        <v>320</v>
      </c>
      <c r="C33" s="13" t="s">
        <v>146</v>
      </c>
      <c r="D33" s="27">
        <v>1</v>
      </c>
      <c r="E33" s="13" t="s">
        <v>350</v>
      </c>
      <c r="F33" s="23" t="s">
        <v>268</v>
      </c>
      <c r="G33" s="14" t="s">
        <v>159</v>
      </c>
      <c r="H33" s="15" t="s">
        <v>230</v>
      </c>
      <c r="I33" s="14"/>
      <c r="J33" s="14"/>
      <c r="K33" s="14"/>
      <c r="M33" s="10"/>
    </row>
    <row r="34" spans="1:13" ht="80" x14ac:dyDescent="0.35">
      <c r="A34" s="13" t="s">
        <v>317</v>
      </c>
      <c r="B34" s="13" t="s">
        <v>318</v>
      </c>
      <c r="C34" s="13" t="s">
        <v>146</v>
      </c>
      <c r="D34" s="27">
        <v>1</v>
      </c>
      <c r="E34" s="13" t="s">
        <v>350</v>
      </c>
      <c r="F34" s="23" t="s">
        <v>278</v>
      </c>
      <c r="G34" s="14" t="s">
        <v>159</v>
      </c>
      <c r="H34" s="15" t="s">
        <v>230</v>
      </c>
      <c r="I34" s="14"/>
      <c r="J34" s="14"/>
      <c r="K34" s="14"/>
      <c r="M34" s="10"/>
    </row>
    <row r="35" spans="1:13" ht="20" x14ac:dyDescent="0.35">
      <c r="A35" s="13" t="s">
        <v>319</v>
      </c>
      <c r="B35" s="13" t="s">
        <v>348</v>
      </c>
      <c r="C35" s="13" t="s">
        <v>146</v>
      </c>
      <c r="D35" s="27">
        <v>0</v>
      </c>
      <c r="E35" s="13" t="s">
        <v>350</v>
      </c>
      <c r="F35" s="23" t="s">
        <v>269</v>
      </c>
      <c r="G35" s="14" t="s">
        <v>159</v>
      </c>
      <c r="H35" s="15" t="s">
        <v>230</v>
      </c>
      <c r="I35" s="14"/>
      <c r="J35" s="14"/>
      <c r="K35" s="14"/>
      <c r="M35" s="10"/>
    </row>
    <row r="36" spans="1:13" ht="40" x14ac:dyDescent="0.35">
      <c r="A36" s="13" t="s">
        <v>227</v>
      </c>
      <c r="B36" s="13" t="s">
        <v>321</v>
      </c>
      <c r="C36" s="13" t="s">
        <v>146</v>
      </c>
      <c r="D36" s="27">
        <v>11.707570176097937</v>
      </c>
      <c r="E36" s="13" t="s">
        <v>351</v>
      </c>
      <c r="F36" s="23" t="s">
        <v>204</v>
      </c>
      <c r="G36" s="14" t="s">
        <v>159</v>
      </c>
      <c r="H36" s="15" t="s">
        <v>231</v>
      </c>
      <c r="I36" s="14"/>
      <c r="J36" s="14"/>
      <c r="K36" s="14"/>
      <c r="M36" s="10"/>
    </row>
    <row r="37" spans="1:13" ht="60.5" x14ac:dyDescent="0.35">
      <c r="A37" s="13" t="s">
        <v>323</v>
      </c>
      <c r="B37" s="13" t="s">
        <v>322</v>
      </c>
      <c r="C37" s="13" t="s">
        <v>146</v>
      </c>
      <c r="D37" s="27">
        <v>5</v>
      </c>
      <c r="E37" s="13" t="s">
        <v>350</v>
      </c>
      <c r="F37" s="23" t="s">
        <v>208</v>
      </c>
      <c r="G37" s="14" t="s">
        <v>159</v>
      </c>
      <c r="H37" s="15" t="s">
        <v>230</v>
      </c>
      <c r="I37" s="14"/>
      <c r="J37" s="14"/>
      <c r="K37" s="14"/>
      <c r="M37" s="10"/>
    </row>
    <row r="38" spans="1:13" ht="54" customHeight="1" x14ac:dyDescent="0.35">
      <c r="A38" s="13" t="s">
        <v>325</v>
      </c>
      <c r="B38" s="13" t="s">
        <v>324</v>
      </c>
      <c r="C38" s="13" t="s">
        <v>146</v>
      </c>
      <c r="D38" s="27">
        <v>3</v>
      </c>
      <c r="E38" s="13" t="s">
        <v>350</v>
      </c>
      <c r="F38" s="23" t="s">
        <v>207</v>
      </c>
      <c r="G38" s="14" t="s">
        <v>159</v>
      </c>
      <c r="H38" s="15" t="s">
        <v>230</v>
      </c>
      <c r="I38" s="14"/>
      <c r="J38" s="14"/>
      <c r="K38" s="14"/>
      <c r="M38" s="10"/>
    </row>
    <row r="39" spans="1:13" ht="30" x14ac:dyDescent="0.35">
      <c r="A39" s="13" t="s">
        <v>228</v>
      </c>
      <c r="B39" s="13" t="s">
        <v>326</v>
      </c>
      <c r="C39" s="13" t="s">
        <v>146</v>
      </c>
      <c r="D39" s="27">
        <v>8</v>
      </c>
      <c r="E39" s="13" t="s">
        <v>351</v>
      </c>
      <c r="F39" s="23" t="s">
        <v>205</v>
      </c>
      <c r="G39" s="14" t="s">
        <v>159</v>
      </c>
      <c r="H39" s="15" t="s">
        <v>230</v>
      </c>
      <c r="I39" s="14"/>
      <c r="J39" s="14"/>
      <c r="K39" s="14"/>
      <c r="M39" s="10"/>
    </row>
    <row r="40" spans="1:13" ht="30" x14ac:dyDescent="0.35">
      <c r="A40" s="13" t="s">
        <v>229</v>
      </c>
      <c r="B40" s="13" t="s">
        <v>287</v>
      </c>
      <c r="C40" s="13" t="s">
        <v>146</v>
      </c>
      <c r="D40" s="27">
        <v>19.707570176097938</v>
      </c>
      <c r="E40" s="13" t="s">
        <v>351</v>
      </c>
      <c r="F40" s="23" t="s">
        <v>206</v>
      </c>
      <c r="G40" s="14" t="s">
        <v>159</v>
      </c>
      <c r="H40" s="15" t="s">
        <v>231</v>
      </c>
      <c r="I40" s="14"/>
      <c r="J40" s="14"/>
      <c r="K40" s="14"/>
      <c r="M40" s="10"/>
    </row>
  </sheetData>
  <sheetProtection algorithmName="SHA-512" hashValue="X9Co+UTDamegpW3gWgvDSHRDnBpOD3uH2bVKDk6Vtx7SwKYAlsrRAcm1Yb1S5Ym2xPjNFcVu5YXkFZR5eHhdpQ==" saltValue="43MxERiv/AXL8dmVfhHY9w==" spinCount="100000" sheet="1" formatColumns="0"/>
  <mergeCells count="4">
    <mergeCell ref="G1:H1"/>
    <mergeCell ref="A28:K28"/>
    <mergeCell ref="A2:K2"/>
    <mergeCell ref="A5:K5"/>
  </mergeCells>
  <pageMargins left="0.70866141732283472" right="0.70866141732283472" top="0.74803149606299213" bottom="0.74803149606299213" header="0.31496062992125984" footer="0.31496062992125984"/>
  <pageSetup paperSize="9" scale="90" fitToHeight="0" orientation="landscape" r:id="rId1"/>
  <headerFooter>
    <oddHeader>&amp;L&amp;F&amp;R&amp;A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79998168889431442"/>
  </sheetPr>
  <dimension ref="A1:C3"/>
  <sheetViews>
    <sheetView workbookViewId="0">
      <selection activeCell="A2" sqref="A2"/>
    </sheetView>
  </sheetViews>
  <sheetFormatPr defaultColWidth="8.84375" defaultRowHeight="15.5" x14ac:dyDescent="0.35"/>
  <cols>
    <col min="1" max="1" width="8.07421875" style="1" bestFit="1" customWidth="1"/>
    <col min="2" max="2" width="17.3046875" style="1" bestFit="1" customWidth="1"/>
    <col min="3" max="3" width="12.23046875" style="1" customWidth="1"/>
    <col min="4" max="16384" width="8.84375" style="1"/>
  </cols>
  <sheetData>
    <row r="1" spans="1:3" x14ac:dyDescent="0.35">
      <c r="A1" s="28"/>
      <c r="B1" s="29" t="s">
        <v>343</v>
      </c>
      <c r="C1" s="29" t="s">
        <v>344</v>
      </c>
    </row>
    <row r="2" spans="1:3" ht="15.75" customHeight="1" x14ac:dyDescent="0.35">
      <c r="A2" s="28" t="s">
        <v>4</v>
      </c>
      <c r="B2" s="30" t="s">
        <v>264</v>
      </c>
      <c r="C2" s="31" t="s">
        <v>0</v>
      </c>
    </row>
    <row r="3" spans="1:3" x14ac:dyDescent="0.35">
      <c r="A3" s="32" t="str">
        <f>IF(OR(Table_Report[COUNTRY_NAME]="",Table_Report[COUNTRY]=""), "incomplete", "complete")</f>
        <v>complete</v>
      </c>
      <c r="B3" s="33" t="s">
        <v>245</v>
      </c>
      <c r="C3" s="33" t="s">
        <v>246</v>
      </c>
    </row>
  </sheetData>
  <sheetProtection algorithmName="SHA-512" hashValue="CJ6nFUZiLFrfpPvoNV4nJResDI29Fba7n+bhWUaX0xwi0qY6xp9Hz4NP7gqZ/HsNl02DG1ol9XesIZCsLl14jQ==" saltValue="Ta3ekU8CySl5GY5R7NWKjA==" spinCount="100000" sheet="1" formatColumns="0"/>
  <conditionalFormatting sqref="A3">
    <cfRule type="cellIs" dxfId="114" priority="1" operator="equal">
      <formula>"complete"</formula>
    </cfRule>
    <cfRule type="cellIs" dxfId="113" priority="2" operator="equal">
      <formula>"incomplete"</formula>
    </cfRule>
  </conditionalFormatting>
  <dataValidations count="2">
    <dataValidation type="textLength" operator="lessThanOrEqual" allowBlank="1" showInputMessage="1" showErrorMessage="1" error="Maximum length: 100 characters" sqref="B3" xr:uid="{773D9BCF-317D-443E-854B-BE042A1A6893}">
      <formula1>100</formula1>
    </dataValidation>
    <dataValidation type="textLength" operator="lessThanOrEqual" allowBlank="1" showInputMessage="1" showErrorMessage="1" error="Maximum length: 3 characters" sqref="C3" xr:uid="{B6F488F9-DF0B-45DA-9990-236BF1B960F5}">
      <formula1>3</formula1>
    </dataValidation>
  </dataValidations>
  <pageMargins left="0.70866141732283472" right="0.70866141732283472" top="0.74803149606299213" bottom="0.74803149606299213" header="0.31496062992125984" footer="0.31496062992125984"/>
  <pageSetup paperSize="9" fitToHeight="0" orientation="landscape" r:id="rId1"/>
  <headerFooter>
    <oddHeader>&amp;L&amp;F&amp;R&amp;A</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249977111117893"/>
    <pageSetUpPr fitToPage="1"/>
  </sheetPr>
  <dimension ref="A1:W14"/>
  <sheetViews>
    <sheetView workbookViewId="0">
      <selection activeCell="A2" sqref="A2"/>
    </sheetView>
  </sheetViews>
  <sheetFormatPr defaultColWidth="8.84375" defaultRowHeight="15.5" x14ac:dyDescent="0.35"/>
  <cols>
    <col min="1" max="1" width="8.84375" style="5"/>
    <col min="2" max="2" width="8" style="5" customWidth="1"/>
    <col min="3" max="3" width="9.4609375" style="5" bestFit="1" customWidth="1"/>
    <col min="4" max="4" width="9.765625" style="5" customWidth="1"/>
    <col min="5" max="5" width="15.53515625" style="5" customWidth="1"/>
    <col min="6" max="6" width="12.23046875" style="5" bestFit="1" customWidth="1"/>
    <col min="7" max="7" width="10.3046875" style="7" customWidth="1"/>
    <col min="8" max="8" width="9.07421875" style="5" customWidth="1"/>
    <col min="9" max="9" width="8.84375" style="6"/>
    <col min="10" max="10" width="8.69140625" style="5" customWidth="1"/>
    <col min="11" max="11" width="7.84375" style="5" customWidth="1"/>
    <col min="12" max="12" width="11.4609375" style="5" bestFit="1" customWidth="1"/>
    <col min="13" max="13" width="9.23046875" style="5" customWidth="1"/>
    <col min="14" max="14" width="10.765625" style="6" customWidth="1"/>
    <col min="15" max="15" width="12.53515625" style="5" customWidth="1"/>
    <col min="16" max="16" width="11.4609375" style="5" customWidth="1"/>
    <col min="17" max="17" width="10.07421875" style="5" customWidth="1"/>
    <col min="18" max="18" width="25.53515625" style="5" bestFit="1" customWidth="1"/>
    <col min="19" max="19" width="11.53515625" style="5" bestFit="1" customWidth="1"/>
    <col min="20" max="20" width="14" style="5" bestFit="1" customWidth="1"/>
    <col min="21" max="21" width="14.4609375" style="5" customWidth="1"/>
    <col min="22" max="22" width="9.4609375" style="5" customWidth="1"/>
    <col min="23" max="23" width="13.07421875" style="5" customWidth="1"/>
    <col min="24" max="24" width="8.53515625" style="5" customWidth="1"/>
    <col min="25" max="25" width="8.765625" style="5" customWidth="1"/>
    <col min="26" max="16384" width="8.84375" style="5"/>
  </cols>
  <sheetData>
    <row r="1" spans="1:23" s="34" customFormat="1" ht="49.5" customHeight="1" x14ac:dyDescent="0.35">
      <c r="B1" s="35" t="s">
        <v>344</v>
      </c>
      <c r="C1" s="35" t="s">
        <v>345</v>
      </c>
      <c r="D1" s="35" t="s">
        <v>352</v>
      </c>
      <c r="E1" s="35" t="s">
        <v>160</v>
      </c>
      <c r="F1" s="37" t="s">
        <v>147</v>
      </c>
      <c r="G1" s="38" t="s">
        <v>150</v>
      </c>
      <c r="H1" s="35" t="s">
        <v>149</v>
      </c>
      <c r="I1" s="107" t="s">
        <v>151</v>
      </c>
      <c r="J1" s="35" t="s">
        <v>161</v>
      </c>
      <c r="K1" s="36" t="s">
        <v>165</v>
      </c>
      <c r="L1" s="37" t="s">
        <v>162</v>
      </c>
      <c r="M1" s="36" t="s">
        <v>305</v>
      </c>
      <c r="N1" s="107" t="s">
        <v>152</v>
      </c>
      <c r="O1" s="36" t="s">
        <v>301</v>
      </c>
      <c r="P1" s="36" t="s">
        <v>276</v>
      </c>
      <c r="Q1" s="36" t="s">
        <v>303</v>
      </c>
      <c r="R1" s="37" t="s">
        <v>281</v>
      </c>
      <c r="S1" s="35" t="s">
        <v>279</v>
      </c>
      <c r="T1" s="37" t="s">
        <v>282</v>
      </c>
      <c r="U1" s="36" t="s">
        <v>286</v>
      </c>
      <c r="V1" s="35" t="s">
        <v>153</v>
      </c>
      <c r="W1" s="37" t="s">
        <v>163</v>
      </c>
    </row>
    <row r="2" spans="1:23" s="34" customFormat="1" ht="14" x14ac:dyDescent="0.35">
      <c r="A2" s="39" t="s">
        <v>4</v>
      </c>
      <c r="B2" s="40" t="s">
        <v>0</v>
      </c>
      <c r="C2" s="40" t="s">
        <v>274</v>
      </c>
      <c r="D2" s="40" t="s">
        <v>273</v>
      </c>
      <c r="E2" s="40" t="s">
        <v>155</v>
      </c>
      <c r="F2" s="40" t="s">
        <v>156</v>
      </c>
      <c r="G2" s="40" t="s">
        <v>1</v>
      </c>
      <c r="H2" s="40" t="s">
        <v>2</v>
      </c>
      <c r="I2" s="40" t="s">
        <v>3</v>
      </c>
      <c r="J2" s="40" t="s">
        <v>203</v>
      </c>
      <c r="K2" s="40" t="s">
        <v>168</v>
      </c>
      <c r="L2" s="40" t="s">
        <v>169</v>
      </c>
      <c r="M2" s="40" t="s">
        <v>306</v>
      </c>
      <c r="N2" s="40" t="s">
        <v>157</v>
      </c>
      <c r="O2" s="40" t="s">
        <v>300</v>
      </c>
      <c r="P2" s="40" t="s">
        <v>277</v>
      </c>
      <c r="Q2" s="40" t="s">
        <v>304</v>
      </c>
      <c r="R2" s="40" t="s">
        <v>201</v>
      </c>
      <c r="S2" s="40" t="s">
        <v>195</v>
      </c>
      <c r="T2" s="40" t="s">
        <v>202</v>
      </c>
      <c r="U2" s="40" t="s">
        <v>196</v>
      </c>
      <c r="V2" s="40" t="s">
        <v>158</v>
      </c>
      <c r="W2" s="40" t="s">
        <v>170</v>
      </c>
    </row>
    <row r="3" spans="1:23" s="34" customFormat="1" ht="14" x14ac:dyDescent="0.35">
      <c r="A3" s="41" t="str">
        <f>IF(COUNTBLANK(Table_TMFData[[#This Row],[NATCD_TMF]:[ADD_INFO]])=21,"empty",
  IF(COUNTIF(Table_TMFData[NATCD_TMF],Table_TMFData[[#This Row],[NATCD_TMF]])&gt;1, "duplicate",
  IF(OR(Table_TMFData[[#This Row],[NATCD_TMF]]="",Table_TMFData[[#This Row],[NAME]]="",Table_TMFData[[#This Row],[LONGITUDE]]="",Table_TMFData[[#This Row],[LATITUDE]]="",Table_TMFData[[#This Row],[LOC_TYPE]]="",Table_TMFData[[#This Row],[USED_CAP]]="",Table_TMFData[[#This Row],[MAT_CAT]]="",Table_TMFData[[#This Row],[SUBS_TOX]]="",Table_TMFData[[#This Row],[TMF_STATUS]]="",Table_TMFData[[#This Row],[FLOOD_OCC]]="",Table_TMFData[[#This Row],[SEISM_ACT]]="",Table_TMFData[[#This Row],[DAM_STAB]]="",Table_TMFData[[#This Row],[TOT_PAR]]="",Table_TMFData[[#This Row],[FLOW_AREA]]="",Table_TMFData[[#This Row],[REF_YEAR]]=""),"incomplete",
  "complete")))</f>
        <v>complete</v>
      </c>
      <c r="B3" s="42" t="str">
        <f>CountryCode</f>
        <v>RO</v>
      </c>
      <c r="C3" s="43" t="s">
        <v>197</v>
      </c>
      <c r="D3" s="42" t="str">
        <f>IF(Table_TMFData[[#This Row],[NATCD_TMF]]&lt;&gt;"",Table_TMFData[[#This Row],[COUNTRY]]&amp;Table_TMFData[[#This Row],[NATCD_TMF]],"")</f>
        <v>ROTMF1</v>
      </c>
      <c r="E3" s="43" t="s">
        <v>249</v>
      </c>
      <c r="F3" s="43" t="s">
        <v>262</v>
      </c>
      <c r="G3" s="44">
        <v>22.856297000000001</v>
      </c>
      <c r="H3" s="45">
        <v>45.900649999999999</v>
      </c>
      <c r="I3" s="46" t="s">
        <v>102</v>
      </c>
      <c r="J3" s="47">
        <v>5.0999999999999996</v>
      </c>
      <c r="K3" s="43" t="s">
        <v>179</v>
      </c>
      <c r="L3" s="43" t="s">
        <v>252</v>
      </c>
      <c r="M3" s="48">
        <v>3</v>
      </c>
      <c r="N3" s="49" t="s">
        <v>188</v>
      </c>
      <c r="O3" s="46" t="s">
        <v>310</v>
      </c>
      <c r="P3" s="46" t="s">
        <v>254</v>
      </c>
      <c r="Q3" s="46" t="s">
        <v>192</v>
      </c>
      <c r="R3" s="43" t="s">
        <v>256</v>
      </c>
      <c r="S3" s="50">
        <v>33400</v>
      </c>
      <c r="T3" s="43" t="s">
        <v>258</v>
      </c>
      <c r="U3" s="46" t="s">
        <v>199</v>
      </c>
      <c r="V3" s="51">
        <v>2018</v>
      </c>
      <c r="W3" s="43" t="s">
        <v>260</v>
      </c>
    </row>
    <row r="4" spans="1:23" s="34" customFormat="1" ht="14" x14ac:dyDescent="0.35">
      <c r="A4" s="41" t="str">
        <f>IF(COUNTBLANK(Table_TMFData[[#This Row],[NATCD_TMF]:[ADD_INFO]])=21,"empty",
  IF(COUNTIF(Table_TMFData[NATCD_TMF],Table_TMFData[[#This Row],[NATCD_TMF]])&gt;1, "duplicate",
  IF(OR(Table_TMFData[[#This Row],[NATCD_TMF]]="",Table_TMFData[[#This Row],[NAME]]="",Table_TMFData[[#This Row],[LONGITUDE]]="",Table_TMFData[[#This Row],[LATITUDE]]="",Table_TMFData[[#This Row],[LOC_TYPE]]="",Table_TMFData[[#This Row],[USED_CAP]]="",Table_TMFData[[#This Row],[MAT_CAT]]="",Table_TMFData[[#This Row],[SUBS_TOX]]="",Table_TMFData[[#This Row],[TMF_STATUS]]="",Table_TMFData[[#This Row],[FLOOD_OCC]]="",Table_TMFData[[#This Row],[SEISM_ACT]]="",Table_TMFData[[#This Row],[DAM_STAB]]="",Table_TMFData[[#This Row],[TOT_PAR]]="",Table_TMFData[[#This Row],[FLOW_AREA]]="",Table_TMFData[[#This Row],[REF_YEAR]]=""),"incomplete",
  "complete")))</f>
        <v>complete</v>
      </c>
      <c r="B4" s="42" t="str">
        <f t="shared" ref="B4:B5" si="0">CountryCode</f>
        <v>RO</v>
      </c>
      <c r="C4" s="43" t="s">
        <v>247</v>
      </c>
      <c r="D4" s="42" t="str">
        <f>IF(Table_TMFData[[#This Row],[NATCD_TMF]]&lt;&gt;"",Table_TMFData[[#This Row],[COUNTRY]]&amp;Table_TMFData[[#This Row],[NATCD_TMF]],"")</f>
        <v>ROTMF2</v>
      </c>
      <c r="E4" s="43" t="s">
        <v>250</v>
      </c>
      <c r="F4" s="43" t="s">
        <v>263</v>
      </c>
      <c r="G4" s="52">
        <v>23.070782000000001</v>
      </c>
      <c r="H4" s="53">
        <v>46.290028</v>
      </c>
      <c r="I4" s="46" t="s">
        <v>171</v>
      </c>
      <c r="J4" s="47">
        <v>4</v>
      </c>
      <c r="K4" s="43" t="s">
        <v>181</v>
      </c>
      <c r="L4" s="43"/>
      <c r="M4" s="48">
        <v>2</v>
      </c>
      <c r="N4" s="49" t="s">
        <v>154</v>
      </c>
      <c r="O4" s="46" t="s">
        <v>173</v>
      </c>
      <c r="P4" s="46" t="s">
        <v>173</v>
      </c>
      <c r="Q4" s="46" t="s">
        <v>173</v>
      </c>
      <c r="R4" s="43" t="s">
        <v>257</v>
      </c>
      <c r="S4" s="50">
        <v>800</v>
      </c>
      <c r="T4" s="43"/>
      <c r="U4" s="46" t="s">
        <v>212</v>
      </c>
      <c r="V4" s="51">
        <v>2016</v>
      </c>
      <c r="W4" s="43"/>
    </row>
    <row r="5" spans="1:23" s="34" customFormat="1" ht="14" x14ac:dyDescent="0.35">
      <c r="A5" s="41" t="str">
        <f>IF(COUNTBLANK(Table_TMFData[[#This Row],[NATCD_TMF]:[ADD_INFO]])=21,"empty",
  IF(COUNTIF(Table_TMFData[NATCD_TMF],Table_TMFData[[#This Row],[NATCD_TMF]])&gt;1, "duplicate",
  IF(OR(Table_TMFData[[#This Row],[NATCD_TMF]]="",Table_TMFData[[#This Row],[NAME]]="",Table_TMFData[[#This Row],[LONGITUDE]]="",Table_TMFData[[#This Row],[LATITUDE]]="",Table_TMFData[[#This Row],[LOC_TYPE]]="",Table_TMFData[[#This Row],[USED_CAP]]="",Table_TMFData[[#This Row],[MAT_CAT]]="",Table_TMFData[[#This Row],[SUBS_TOX]]="",Table_TMFData[[#This Row],[TMF_STATUS]]="",Table_TMFData[[#This Row],[FLOOD_OCC]]="",Table_TMFData[[#This Row],[SEISM_ACT]]="",Table_TMFData[[#This Row],[DAM_STAB]]="",Table_TMFData[[#This Row],[TOT_PAR]]="",Table_TMFData[[#This Row],[FLOW_AREA]]="",Table_TMFData[[#This Row],[REF_YEAR]]=""),"incomplete",
  "complete")))</f>
        <v>complete</v>
      </c>
      <c r="B5" s="42" t="str">
        <f t="shared" si="0"/>
        <v>RO</v>
      </c>
      <c r="C5" s="43" t="s">
        <v>248</v>
      </c>
      <c r="D5" s="42" t="str">
        <f>IF(Table_TMFData[[#This Row],[NATCD_TMF]]&lt;&gt;"",Table_TMFData[[#This Row],[COUNTRY]]&amp;Table_TMFData[[#This Row],[NATCD_TMF]],"")</f>
        <v>ROTMF3</v>
      </c>
      <c r="E5" s="43" t="s">
        <v>251</v>
      </c>
      <c r="F5" s="43"/>
      <c r="G5" s="52">
        <v>25.808248969800001</v>
      </c>
      <c r="H5" s="53">
        <v>46.653021464399998</v>
      </c>
      <c r="I5" s="46" t="s">
        <v>103</v>
      </c>
      <c r="J5" s="47">
        <v>11.2</v>
      </c>
      <c r="K5" s="43" t="s">
        <v>182</v>
      </c>
      <c r="L5" s="43" t="s">
        <v>253</v>
      </c>
      <c r="M5" s="48">
        <v>1</v>
      </c>
      <c r="N5" s="49" t="s">
        <v>189</v>
      </c>
      <c r="O5" s="46" t="s">
        <v>311</v>
      </c>
      <c r="P5" s="46" t="s">
        <v>254</v>
      </c>
      <c r="Q5" s="46" t="s">
        <v>255</v>
      </c>
      <c r="R5" s="43"/>
      <c r="S5" s="50">
        <v>4600</v>
      </c>
      <c r="T5" s="43" t="s">
        <v>259</v>
      </c>
      <c r="U5" s="46" t="s">
        <v>211</v>
      </c>
      <c r="V5" s="51">
        <v>1995</v>
      </c>
      <c r="W5" s="43"/>
    </row>
    <row r="14" spans="1:23" x14ac:dyDescent="0.35">
      <c r="M14" s="121"/>
    </row>
  </sheetData>
  <sheetProtection algorithmName="SHA-512" hashValue="c0Hf4KchXDpqfhKQOP2xc13m93iYAZD455/G/ZhVk9zlIQK2dLQf/qFxzULWx++Ui4wKUhl0SSId8hl/zs3bdg==" saltValue="n8EmVKkHz0GygF64bdGVtQ==" spinCount="100000" sheet="1" objects="1" scenarios="1" formatColumns="0"/>
  <phoneticPr fontId="45" type="noConversion"/>
  <conditionalFormatting sqref="A3:A5">
    <cfRule type="cellIs" dxfId="105" priority="1" operator="equal">
      <formula>"duplicate"</formula>
    </cfRule>
    <cfRule type="cellIs" dxfId="104" priority="2" operator="equal">
      <formula>"complete"</formula>
    </cfRule>
    <cfRule type="cellIs" dxfId="103" priority="3" operator="equal">
      <formula>"incomplete"</formula>
    </cfRule>
  </conditionalFormatting>
  <dataValidations count="19">
    <dataValidation type="decimal" allowBlank="1" showInputMessage="1" showErrorMessage="1" error="Only decimal numbers between -90 and 90 are allowed." sqref="H3:H5" xr:uid="{00000000-0002-0000-0300-000000000000}">
      <formula1>-90</formula1>
      <formula2>90</formula2>
    </dataValidation>
    <dataValidation type="decimal" allowBlank="1" showInputMessage="1" showErrorMessage="1" error="Only decimal numbers between -180 and 180 are allowed." sqref="G3:G5" xr:uid="{00000000-0002-0000-0300-000001000000}">
      <formula1>-180</formula1>
      <formula2>180</formula2>
    </dataValidation>
    <dataValidation type="textLength" operator="lessThanOrEqual" allowBlank="1" showInputMessage="1" showErrorMessage="1" error="Maximum length: 100 characters" sqref="T3:T5 E3:F5" xr:uid="{00000000-0002-0000-0300-000008000000}">
      <formula1>100</formula1>
    </dataValidation>
    <dataValidation type="textLength" operator="lessThanOrEqual" allowBlank="1" showInputMessage="1" showErrorMessage="1" error="Maximum length: 50 characters" sqref="C3:C5" xr:uid="{00000000-0002-0000-0300-000009000000}">
      <formula1>50</formula1>
    </dataValidation>
    <dataValidation type="whole" allowBlank="1" showInputMessage="1" showErrorMessage="1" error="Please specify a realistic year between 1950 and the current year" sqref="V4:V5" xr:uid="{00000000-0002-0000-0300-00000B000000}">
      <formula1>1950</formula1>
      <formula2>YEAR(NOW())</formula2>
    </dataValidation>
    <dataValidation type="decimal" showInputMessage="1" showErrorMessage="1" error="Please enter value in the range  of 0.001-1,000 (in Million m³)" sqref="J3:J5" xr:uid="{4EE35EA4-A84A-49C3-8426-4281542F8E51}">
      <formula1>0.001</formula1>
      <formula2>1000</formula2>
    </dataValidation>
    <dataValidation type="whole" showInputMessage="1" showErrorMessage="1" error="Please enter value in the range of 0-100,000,000" sqref="S3:S5" xr:uid="{DD0AE790-40C1-47C0-BBA9-41987B1DA8C6}">
      <formula1>0</formula1>
      <formula2>100000000</formula2>
    </dataValidation>
    <dataValidation type="textLength" operator="lessThanOrEqual" allowBlank="1" showInputMessage="1" showErrorMessage="1" error="Maximum length: 100 characters" sqref="W4:W5" xr:uid="{FFE8DA10-7D78-46FC-B80E-F6C03C30A50F}">
      <formula1>1000</formula1>
    </dataValidation>
    <dataValidation type="textLength" operator="lessThanOrEqual" allowBlank="1" showInputMessage="1" showErrorMessage="1" error="Maximum length: 200 characters" sqref="L3:L5 R3:R5" xr:uid="{CDD8CF71-B238-4FE1-9959-CC879384F644}">
      <formula1>200</formula1>
    </dataValidation>
    <dataValidation type="whole" allowBlank="1" showInputMessage="1" showErrorMessage="1" error="Specify a realistic year between 1950 and the current year" sqref="V3" xr:uid="{8A018F28-A8F0-4F82-8210-AC7AC391C117}">
      <formula1>1950</formula1>
      <formula2>YEAR(NOW())</formula2>
    </dataValidation>
    <dataValidation type="textLength" operator="lessThanOrEqual" allowBlank="1" showInputMessage="1" showErrorMessage="1" error="Maximum length: 1000 characters" sqref="W3" xr:uid="{F7667AF0-5B9E-4B9C-AE80-554117115F0E}">
      <formula1>1000</formula1>
    </dataValidation>
    <dataValidation type="list" allowBlank="1" showInputMessage="1" showErrorMessage="1" error="Choose from the dropdown list" sqref="I3:I5" xr:uid="{E11140F0-E9E8-477A-A885-09787BEA21A1}">
      <formula1>INDIRECT("Table_Location[code]")</formula1>
    </dataValidation>
    <dataValidation type="list" allowBlank="1" showInputMessage="1" showErrorMessage="1" error="Choose from the dropdown list" sqref="K3:K5" xr:uid="{7CD22660-91F4-4F7D-91F4-DA9231B1AE2F}">
      <formula1>INDIRECT("Table_Material[code]")</formula1>
    </dataValidation>
    <dataValidation type="list" allowBlank="1" showInputMessage="1" showErrorMessage="1" error="Choose from the dropdown list" sqref="N3:N5" xr:uid="{A0340B21-AF21-494F-B051-41301CF08FAA}">
      <formula1>INDIRECT("Table_Status[code]")</formula1>
    </dataValidation>
    <dataValidation type="list" allowBlank="1" showInputMessage="1" showErrorMessage="1" error="Choose from the dropdown list" sqref="O3:O5" xr:uid="{782A475E-5949-4DC9-BBDE-1273211EDA16}">
      <formula1>INDIRECT("Table_HQ500[code]")</formula1>
    </dataValidation>
    <dataValidation type="list" allowBlank="1" showInputMessage="1" showErrorMessage="1" error="Choose from the dropdown list" sqref="P3:P5" xr:uid="{979D2120-EB56-4710-B3E5-3D72E641170B}">
      <formula1>INDIRECT("Table_PGA[code]")</formula1>
    </dataValidation>
    <dataValidation type="list" allowBlank="1" showInputMessage="1" showErrorMessage="1" error="Choose from the dropdown list" sqref="Q3:Q5" xr:uid="{8713F7AF-E9AC-4A9A-B84A-1CBF1CAA9A3D}">
      <formula1>INDIRECT("Table_FoS[code]")</formula1>
    </dataValidation>
    <dataValidation type="list" allowBlank="1" showInputMessage="1" showErrorMessage="1" error="Choose from the dropdown list" sqref="U3:U5" xr:uid="{6AA20AA8-7970-4777-BF17-A351FB2F7A8B}">
      <formula1>INDIRECT("Table_SWB[code]")</formula1>
    </dataValidation>
    <dataValidation type="list" allowBlank="1" showInputMessage="1" showErrorMessage="1" error="Choose from the dropdown list" sqref="M3:M5" xr:uid="{3B904E3B-2578-47FD-A1CA-8CC673FF570E}">
      <formula1>INDIRECT("Table_WHC[code]")</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Header>&amp;L&amp;F&amp;R&amp;A</oddHeader>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B7A60-3CCB-436C-AF0E-6D2BB917199F}">
  <sheetPr codeName="Sheet5">
    <tabColor theme="9" tint="0.59999389629810485"/>
    <pageSetUpPr fitToPage="1"/>
  </sheetPr>
  <dimension ref="A1:M5"/>
  <sheetViews>
    <sheetView workbookViewId="0">
      <selection activeCell="A2" sqref="A2"/>
    </sheetView>
  </sheetViews>
  <sheetFormatPr defaultColWidth="8.84375" defaultRowHeight="15.5" x14ac:dyDescent="0.35"/>
  <cols>
    <col min="1" max="1" width="8.84375" style="5"/>
    <col min="2" max="2" width="9.765625" style="5" customWidth="1"/>
    <col min="3" max="3" width="15.53515625" style="5" customWidth="1"/>
    <col min="4" max="4" width="10.07421875" style="7" customWidth="1"/>
    <col min="5" max="5" width="10.3046875" style="7" customWidth="1"/>
    <col min="6" max="6" width="17.84375" style="7" customWidth="1"/>
    <col min="7" max="7" width="15" style="7" customWidth="1"/>
    <col min="8" max="8" width="13.23046875" style="7" customWidth="1"/>
    <col min="9" max="9" width="10" style="7" customWidth="1"/>
    <col min="10" max="10" width="11.765625" style="7" customWidth="1"/>
    <col min="11" max="11" width="12" style="7" customWidth="1"/>
    <col min="12" max="12" width="11.69140625" style="6" customWidth="1"/>
    <col min="13" max="13" width="9.23046875" style="7" customWidth="1"/>
    <col min="14" max="14" width="8.53515625" style="5" customWidth="1"/>
    <col min="15" max="15" width="8.765625" style="5" customWidth="1"/>
    <col min="16" max="16384" width="8.84375" style="5"/>
  </cols>
  <sheetData>
    <row r="1" spans="1:13" s="34" customFormat="1" ht="49.5" customHeight="1" x14ac:dyDescent="0.35">
      <c r="B1" s="102" t="s">
        <v>346</v>
      </c>
      <c r="C1" s="102" t="s">
        <v>160</v>
      </c>
      <c r="D1" s="103" t="s">
        <v>313</v>
      </c>
      <c r="E1" s="103" t="s">
        <v>315</v>
      </c>
      <c r="F1" s="103" t="s">
        <v>316</v>
      </c>
      <c r="G1" s="103" t="s">
        <v>317</v>
      </c>
      <c r="H1" s="103" t="s">
        <v>319</v>
      </c>
      <c r="I1" s="103" t="s">
        <v>227</v>
      </c>
      <c r="J1" s="103" t="s">
        <v>323</v>
      </c>
      <c r="K1" s="103" t="s">
        <v>325</v>
      </c>
      <c r="L1" s="103" t="s">
        <v>228</v>
      </c>
      <c r="M1" s="103" t="s">
        <v>229</v>
      </c>
    </row>
    <row r="2" spans="1:13" s="34" customFormat="1" ht="14" x14ac:dyDescent="0.35">
      <c r="A2" s="39" t="s">
        <v>4</v>
      </c>
      <c r="B2" s="104" t="s">
        <v>273</v>
      </c>
      <c r="C2" s="104" t="s">
        <v>155</v>
      </c>
      <c r="D2" s="104" t="s">
        <v>266</v>
      </c>
      <c r="E2" s="104" t="s">
        <v>267</v>
      </c>
      <c r="F2" s="104" t="s">
        <v>268</v>
      </c>
      <c r="G2" s="104" t="s">
        <v>278</v>
      </c>
      <c r="H2" s="104" t="s">
        <v>269</v>
      </c>
      <c r="I2" s="104" t="s">
        <v>204</v>
      </c>
      <c r="J2" s="104" t="s">
        <v>208</v>
      </c>
      <c r="K2" s="104" t="s">
        <v>207</v>
      </c>
      <c r="L2" s="104" t="s">
        <v>205</v>
      </c>
      <c r="M2" s="104" t="s">
        <v>206</v>
      </c>
    </row>
    <row r="3" spans="1:13" s="34" customFormat="1" ht="14" x14ac:dyDescent="0.35">
      <c r="A3" s="41" t="str">
        <f>IF(COUNTBLANK(Table_THITRI[[#This Row],[INTCD_TMF]:[TRI]])=12,"empty",
  IF(COUNTIF(Table_THITRI[INTCD_TMF],Table_THITRI[[#This Row],[INTCD_TMF]])&gt;1, "duplicate",
  IF(OR(Table_THITRI[[#This Row],[INTCD_TMF]]="",Table_THITRI[[#This Row],[NAME]]="",Table_THITRI[[#This Row],[THI_CAP]]="",Table_THITRI[[#This Row],[THI_TOX]]="",Table_THITRI[[#This Row],[THI_MAN]]="",Table_THITRI[[#This Row],[THI_NAT]]="",Table_THITRI[[#This Row],[THI_DAM]]="",Table_THITRI[[#This Row],[THI ]]="",Table_THITRI[[#This Row],[TEI_POP]]="",Table_THITRI[[#This Row],[TEI_ENV]]="",Table_THITRI[[#This Row],[TEI]]="",Table_THITRI[[#This Row],[TRI]]=""),"incomplete",
  "complete")))</f>
        <v>complete</v>
      </c>
      <c r="B3" s="54" t="str">
        <f>IF(ISBLANK(Table_TMFData[[#This Row],[INTCD_TMF]]),"",Table_TMFData[[#This Row],[INTCD_TMF]])</f>
        <v>ROTMF1</v>
      </c>
      <c r="C3" s="54" t="str">
        <f>IF(ISBLANK(Table_TMFData[[#This Row],[NAME]]),"",Table_TMFData[[#This Row],[NAME]])</f>
        <v>Anonymus1</v>
      </c>
      <c r="D3" s="105">
        <f>IF(ISBLANK(Table_TMFData[[#This Row],[USED_CAP]]),"",LOG10(Table_TMFData[[#This Row],[USED_CAP]]*1000000))</f>
        <v>6.7075701760979367</v>
      </c>
      <c r="E3" s="105">
        <f>IF(ISBLANK(Table_TMFData[[#This Row],[SUBS_TOX]]),"",Table_TMFData[[#This Row],[SUBS_TOX]])</f>
        <v>3</v>
      </c>
      <c r="F3" s="105">
        <f>IF(ISBLANK(Table_TMFData[[#This Row],[TMF_STATUS]]),"",IF(Table_TMFData[[#This Row],[TMF_STATUS]]="rehabilitated",0,IF(Table_TMFData[[#This Row],[TMF_STATUS]]="closed",1,IF(Table_TMFData[[#This Row],[TMF_STATUS]]="active",3,3))))</f>
        <v>1</v>
      </c>
      <c r="G3" s="105">
        <f>IF(OR(ISBLANK(Table_TMFData[[#This Row],[FLOOD_OCC]]),ISBLANK(Table_TMFData[[#This Row],[SEISM_ACT]])),"",IF(Table_TMFData[[#This Row],[FLOOD_OCC]]="beyond HQ-500",0,1)+IF(Table_TMFData[[#This Row],[SEISM_ACT]]="≤1",0,1))</f>
        <v>1</v>
      </c>
      <c r="H3" s="105">
        <f>IF(ISBLANK(Table_TMFData[[#This Row],[DAM_STAB]]),"",IF(Table_TMFData[[#This Row],[DAM_STAB]]="&gt;1.5",0,1))</f>
        <v>0</v>
      </c>
      <c r="I3" s="105">
        <f>IF(OR(Table_THITRI[[#This Row],[THI_CAP]]="",Table_THITRI[[#This Row],[THI_TOX]]=0,Table_THITRI[[#This Row],[THI_MAN]]="",Table_THITRI[[#This Row],[THI_NAT]]="",Table_THITRI[[#This Row],[THI_DAM]]=""),"",SUM(Table_THITRI[[#This Row],[THI_CAP]:[THI_DAM]]))</f>
        <v>11.707570176097937</v>
      </c>
      <c r="J3" s="105">
        <f>IF(ISBLANK(Table_TMFData[[#This Row],[TOT_PAR]]),"",IF(Table_TMFData[[#This Row],[TOT_PAR]]=0,1,IF(Table_TMFData[[#This Row],[TOT_PAR]]&lt;=100,2,IF(Table_TMFData[[#This Row],[TOT_PAR]]&lt;=1000,3,IF(Table_TMFData[[#This Row],[TOT_PAR]]&lt;=10000,4,IF(Table_TMFData[[#This Row],[TOT_PAR]]&lt;=100000,5,6))))))</f>
        <v>5</v>
      </c>
      <c r="K3" s="105">
        <f>IF(ISBLANK(Table_TMFData[[#This Row],[FLOW_AREA]]),"",IF(Table_TMFData[[#This Row],[FLOW_AREA]]="no water body",1,IF(Table_TMFData[[#This Row],[FLOW_AREA]]="≤100",2,IF(Table_TMFData[[#This Row],[FLOW_AREA]]="100-1000",3,4))))</f>
        <v>3</v>
      </c>
      <c r="L3" s="105">
        <f>IF(OR(Table_THITRI[[#This Row],[TEI_POP]]="",Table_THITRI[[#This Row],[TEI_ENV]]=""),"",Table_THITRI[[#This Row],[TEI_POP]]+Table_THITRI[[#This Row],[TEI_ENV]])</f>
        <v>8</v>
      </c>
      <c r="M3" s="105">
        <f>IF(OR(Table_THITRI[[#This Row],[THI ]]="",Table_THITRI[[#This Row],[TEI]]=""),"",Table_THITRI[[#This Row],[THI ]]+Table_THITRI[[#This Row],[TEI]])</f>
        <v>19.707570176097938</v>
      </c>
    </row>
    <row r="4" spans="1:13" s="34" customFormat="1" ht="14" x14ac:dyDescent="0.35">
      <c r="A4" s="41" t="str">
        <f>IF(COUNTBLANK(Table_THITRI[[#This Row],[INTCD_TMF]:[TRI]])=12,"empty",
  IF(COUNTIF(Table_THITRI[INTCD_TMF],Table_THITRI[[#This Row],[INTCD_TMF]])&gt;1, "duplicate",
  IF(OR(Table_THITRI[[#This Row],[INTCD_TMF]]="",Table_THITRI[[#This Row],[NAME]]="",Table_THITRI[[#This Row],[THI_CAP]]="",Table_THITRI[[#This Row],[THI_TOX]]="",Table_THITRI[[#This Row],[THI_MAN]]="",Table_THITRI[[#This Row],[THI_NAT]]="",Table_THITRI[[#This Row],[THI_DAM]]="",Table_THITRI[[#This Row],[THI ]]="",Table_THITRI[[#This Row],[TEI_POP]]="",Table_THITRI[[#This Row],[TEI_ENV]]="",Table_THITRI[[#This Row],[TEI]]="",Table_THITRI[[#This Row],[TRI]]=""),"incomplete",
  "complete")))</f>
        <v>complete</v>
      </c>
      <c r="B4" s="54" t="str">
        <f>IF(ISBLANK(Table_TMFData[[#This Row],[INTCD_TMF]]),"",Table_TMFData[[#This Row],[INTCD_TMF]])</f>
        <v>ROTMF2</v>
      </c>
      <c r="C4" s="42" t="str">
        <f>IF(ISBLANK(Table_TMFData[[#This Row],[NAME]]),"",Table_TMFData[[#This Row],[NAME]])</f>
        <v>Anonymus2</v>
      </c>
      <c r="D4" s="106">
        <f>IF(ISBLANK(Table_TMFData[[#This Row],[USED_CAP]]),"",LOG10(Table_TMFData[[#This Row],[USED_CAP]]*1000000))</f>
        <v>6.6020599913279625</v>
      </c>
      <c r="E4" s="105">
        <f>IF(ISBLANK(Table_TMFData[[#This Row],[SUBS_TOX]]),"",Table_TMFData[[#This Row],[SUBS_TOX]])</f>
        <v>2</v>
      </c>
      <c r="F4" s="105">
        <f>IF(ISBLANK(Table_TMFData[[#This Row],[TMF_STATUS]]),"",IF(Table_TMFData[[#This Row],[TMF_STATUS]]="rehabilitated",0,IF(Table_TMFData[[#This Row],[TMF_STATUS]]="closed",1,IF(Table_TMFData[[#This Row],[TMF_STATUS]]="active",3,3))))</f>
        <v>3</v>
      </c>
      <c r="G4" s="105">
        <f>IF(OR(ISBLANK(Table_TMFData[[#This Row],[FLOOD_OCC]]),ISBLANK(Table_TMFData[[#This Row],[SEISM_ACT]])),"",IF(Table_TMFData[[#This Row],[FLOOD_OCC]]="beyond HQ-500",0,1)+IF(Table_TMFData[[#This Row],[SEISM_ACT]]="≤1",0,1))</f>
        <v>2</v>
      </c>
      <c r="H4" s="105">
        <f>IF(ISBLANK(Table_TMFData[[#This Row],[DAM_STAB]]),"",IF(Table_TMFData[[#This Row],[DAM_STAB]]="&gt;1.5",0,1))</f>
        <v>1</v>
      </c>
      <c r="I4" s="105">
        <f>IF(OR(Table_THITRI[[#This Row],[THI_CAP]]="",Table_THITRI[[#This Row],[THI_TOX]]=0,Table_THITRI[[#This Row],[THI_MAN]]="",Table_THITRI[[#This Row],[THI_NAT]]="",Table_THITRI[[#This Row],[THI_DAM]]=""),"",SUM(Table_THITRI[[#This Row],[THI_CAP]:[THI_DAM]]))</f>
        <v>14.602059991327963</v>
      </c>
      <c r="J4" s="105">
        <f>IF(ISBLANK(Table_TMFData[[#This Row],[TOT_PAR]]),"",IF(Table_TMFData[[#This Row],[TOT_PAR]]=0,1,IF(Table_TMFData[[#This Row],[TOT_PAR]]&lt;=100,2,IF(Table_TMFData[[#This Row],[TOT_PAR]]&lt;=1000,3,IF(Table_TMFData[[#This Row],[TOT_PAR]]&lt;=10000,4,IF(Table_TMFData[[#This Row],[TOT_PAR]]&lt;=100000,5,6))))))</f>
        <v>3</v>
      </c>
      <c r="K4" s="105">
        <f>IF(ISBLANK(Table_TMFData[[#This Row],[FLOW_AREA]]),"",IF(Table_TMFData[[#This Row],[FLOW_AREA]]="no water body",1,IF(Table_TMFData[[#This Row],[FLOW_AREA]]="≤100",2,IF(Table_TMFData[[#This Row],[FLOW_AREA]]="100-1000",3,4))))</f>
        <v>1</v>
      </c>
      <c r="L4" s="105">
        <f>IF(OR(Table_THITRI[[#This Row],[TEI_POP]]="",Table_THITRI[[#This Row],[TEI_ENV]]=""),"",Table_THITRI[[#This Row],[TEI_POP]]+Table_THITRI[[#This Row],[TEI_ENV]])</f>
        <v>4</v>
      </c>
      <c r="M4" s="105">
        <f>IF(OR(Table_THITRI[[#This Row],[THI ]]="",Table_THITRI[[#This Row],[TEI]]=""),"",Table_THITRI[[#This Row],[THI ]]+Table_THITRI[[#This Row],[TEI]])</f>
        <v>18.602059991327963</v>
      </c>
    </row>
    <row r="5" spans="1:13" s="34" customFormat="1" ht="14" x14ac:dyDescent="0.35">
      <c r="A5" s="41" t="str">
        <f>IF(COUNTBLANK(Table_THITRI[[#This Row],[INTCD_TMF]:[TRI]])=12,"empty",
  IF(COUNTIF(Table_THITRI[INTCD_TMF],Table_THITRI[[#This Row],[INTCD_TMF]])&gt;1, "duplicate",
  IF(OR(Table_THITRI[[#This Row],[INTCD_TMF]]="",Table_THITRI[[#This Row],[NAME]]="",Table_THITRI[[#This Row],[THI_CAP]]="",Table_THITRI[[#This Row],[THI_TOX]]="",Table_THITRI[[#This Row],[THI_MAN]]="",Table_THITRI[[#This Row],[THI_NAT]]="",Table_THITRI[[#This Row],[THI_DAM]]="",Table_THITRI[[#This Row],[THI ]]="",Table_THITRI[[#This Row],[TEI_POP]]="",Table_THITRI[[#This Row],[TEI_ENV]]="",Table_THITRI[[#This Row],[TEI]]="",Table_THITRI[[#This Row],[TRI]]=""),"incomplete",
  "complete")))</f>
        <v>complete</v>
      </c>
      <c r="B5" s="54" t="str">
        <f>IF(ISBLANK(Table_TMFData[[#This Row],[INTCD_TMF]]),"",Table_TMFData[[#This Row],[INTCD_TMF]])</f>
        <v>ROTMF3</v>
      </c>
      <c r="C5" s="42" t="str">
        <f>IF(ISBLANK(Table_TMFData[[#This Row],[NAME]]),"",Table_TMFData[[#This Row],[NAME]])</f>
        <v>Anonymus3</v>
      </c>
      <c r="D5" s="106">
        <f>IF(ISBLANK(Table_TMFData[[#This Row],[USED_CAP]]),"",LOG10(Table_TMFData[[#This Row],[USED_CAP]]*1000000))</f>
        <v>7.0492180226701819</v>
      </c>
      <c r="E5" s="105">
        <f>IF(ISBLANK(Table_TMFData[[#This Row],[SUBS_TOX]]),"",Table_TMFData[[#This Row],[SUBS_TOX]])</f>
        <v>1</v>
      </c>
      <c r="F5" s="105">
        <f>IF(ISBLANK(Table_TMFData[[#This Row],[TMF_STATUS]]),"",IF(Table_TMFData[[#This Row],[TMF_STATUS]]="rehabilitated",0,IF(Table_TMFData[[#This Row],[TMF_STATUS]]="closed",1,IF(Table_TMFData[[#This Row],[TMF_STATUS]]="active",3,3))))</f>
        <v>0</v>
      </c>
      <c r="G5" s="105">
        <f>IF(OR(ISBLANK(Table_TMFData[[#This Row],[FLOOD_OCC]]),ISBLANK(Table_TMFData[[#This Row],[SEISM_ACT]])),"",IF(Table_TMFData[[#This Row],[FLOOD_OCC]]="beyond HQ-500",0,1)+IF(Table_TMFData[[#This Row],[SEISM_ACT]]="≤1",0,1))</f>
        <v>0</v>
      </c>
      <c r="H5" s="105">
        <f>IF(ISBLANK(Table_TMFData[[#This Row],[DAM_STAB]]),"",IF(Table_TMFData[[#This Row],[DAM_STAB]]="&gt;1.5",0,1))</f>
        <v>1</v>
      </c>
      <c r="I5" s="105">
        <f>IF(OR(Table_THITRI[[#This Row],[THI_CAP]]="",Table_THITRI[[#This Row],[THI_TOX]]=0,Table_THITRI[[#This Row],[THI_MAN]]="",Table_THITRI[[#This Row],[THI_NAT]]="",Table_THITRI[[#This Row],[THI_DAM]]=""),"",SUM(Table_THITRI[[#This Row],[THI_CAP]:[THI_DAM]]))</f>
        <v>9.0492180226701819</v>
      </c>
      <c r="J5" s="105">
        <f>IF(ISBLANK(Table_TMFData[[#This Row],[TOT_PAR]]),"",IF(Table_TMFData[[#This Row],[TOT_PAR]]=0,1,IF(Table_TMFData[[#This Row],[TOT_PAR]]&lt;=100,2,IF(Table_TMFData[[#This Row],[TOT_PAR]]&lt;=1000,3,IF(Table_TMFData[[#This Row],[TOT_PAR]]&lt;=10000,4,IF(Table_TMFData[[#This Row],[TOT_PAR]]&lt;=100000,5,6))))))</f>
        <v>4</v>
      </c>
      <c r="K5" s="105">
        <f>IF(ISBLANK(Table_TMFData[[#This Row],[FLOW_AREA]]),"",IF(Table_TMFData[[#This Row],[FLOW_AREA]]="no water body",1,IF(Table_TMFData[[#This Row],[FLOW_AREA]]="≤100",2,IF(Table_TMFData[[#This Row],[FLOW_AREA]]="100-1000",3,4))))</f>
        <v>2</v>
      </c>
      <c r="L5" s="105">
        <f>IF(OR(Table_THITRI[[#This Row],[TEI_POP]]="",Table_THITRI[[#This Row],[TEI_ENV]]=""),"",Table_THITRI[[#This Row],[TEI_POP]]+Table_THITRI[[#This Row],[TEI_ENV]])</f>
        <v>6</v>
      </c>
      <c r="M5" s="105">
        <f>IF(OR(Table_THITRI[[#This Row],[THI ]]="",Table_THITRI[[#This Row],[TEI]]=""),"",Table_THITRI[[#This Row],[THI ]]+Table_THITRI[[#This Row],[TEI]])</f>
        <v>15.049218022670182</v>
      </c>
    </row>
  </sheetData>
  <sheetProtection algorithmName="SHA-512" hashValue="J1dEAVM81uUdcH8yOfc3icmBcXhmLaTeIj37fvXKmE7P2XYphRfyKPLcjgaChCprIzYir5x+Za8jcCG87nv48Q==" saltValue="ELROY+qXjt9OQEJItR2HLQ==" spinCount="100000" sheet="1" formatColumns="0"/>
  <phoneticPr fontId="45" type="noConversion"/>
  <conditionalFormatting sqref="A3:A5">
    <cfRule type="cellIs" dxfId="77" priority="1" operator="equal">
      <formula>"duplicate"</formula>
    </cfRule>
    <cfRule type="cellIs" dxfId="76" priority="2" operator="equal">
      <formula>"complete"</formula>
    </cfRule>
    <cfRule type="cellIs" dxfId="75" priority="3" operator="equal">
      <formula>"incomplete"</formula>
    </cfRule>
  </conditionalFormatting>
  <pageMargins left="0.70866141732283472" right="0.70866141732283472" top="0.74803149606299213" bottom="0.74803149606299213" header="0.31496062992125984" footer="0.31496062992125984"/>
  <pageSetup paperSize="9" scale="62" fitToHeight="0" orientation="landscape" r:id="rId1"/>
  <headerFooter>
    <oddHeader>&amp;L&amp;F&amp;R&amp;A</oddHeader>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6" tint="0.39997558519241921"/>
    <pageSetUpPr fitToPage="1"/>
  </sheetPr>
  <dimension ref="A1:E80"/>
  <sheetViews>
    <sheetView workbookViewId="0">
      <pane xSplit="2" ySplit="1" topLeftCell="C2" activePane="bottomRight" state="frozen"/>
      <selection pane="topRight" activeCell="C1" sqref="C1"/>
      <selection pane="bottomLeft" activeCell="A2" sqref="A2"/>
      <selection pane="bottomRight"/>
    </sheetView>
  </sheetViews>
  <sheetFormatPr defaultColWidth="8.84375" defaultRowHeight="15.5" x14ac:dyDescent="0.35"/>
  <cols>
    <col min="1" max="1" width="16.69140625" style="60" customWidth="1"/>
    <col min="2" max="2" width="27.07421875" style="60" bestFit="1" customWidth="1"/>
    <col min="3" max="3" width="28" style="60" customWidth="1"/>
    <col min="4" max="5" width="22.07421875" style="60" bestFit="1" customWidth="1"/>
    <col min="6" max="16384" width="8.84375" style="60"/>
  </cols>
  <sheetData>
    <row r="1" spans="1:5" x14ac:dyDescent="0.35">
      <c r="A1" s="59" t="s">
        <v>5</v>
      </c>
      <c r="B1" s="59" t="s">
        <v>6</v>
      </c>
      <c r="C1" s="59" t="s">
        <v>7</v>
      </c>
      <c r="D1" s="59" t="s">
        <v>139</v>
      </c>
      <c r="E1" s="59" t="s">
        <v>140</v>
      </c>
    </row>
    <row r="2" spans="1:5" ht="31" x14ac:dyDescent="0.35">
      <c r="A2" s="140" t="s">
        <v>8</v>
      </c>
      <c r="B2" s="61" t="s">
        <v>9</v>
      </c>
      <c r="C2" s="62" t="str">
        <f>"Tailings management facilities (TMF) in the DRBD in "&amp;Table_Report[COUNTRY_NAME]</f>
        <v>Tailings management facilities (TMF) in the DRBD in Romania</v>
      </c>
      <c r="D2" s="63"/>
    </row>
    <row r="3" spans="1:5" ht="62" x14ac:dyDescent="0.35">
      <c r="A3" s="140"/>
      <c r="B3" s="61" t="s">
        <v>10</v>
      </c>
      <c r="C3" s="64" t="s">
        <v>235</v>
      </c>
      <c r="D3" s="63"/>
    </row>
    <row r="4" spans="1:5" x14ac:dyDescent="0.35">
      <c r="A4" s="140"/>
      <c r="B4" s="61" t="s">
        <v>11</v>
      </c>
      <c r="C4" s="62" t="s">
        <v>12</v>
      </c>
      <c r="D4" s="63"/>
    </row>
    <row r="5" spans="1:5" x14ac:dyDescent="0.35">
      <c r="A5" s="140"/>
      <c r="B5" s="65" t="s">
        <v>13</v>
      </c>
      <c r="C5" s="66"/>
      <c r="D5" s="63"/>
    </row>
    <row r="6" spans="1:5" ht="31" x14ac:dyDescent="0.35">
      <c r="A6" s="140"/>
      <c r="B6" s="61" t="s">
        <v>14</v>
      </c>
      <c r="C6" s="62" t="str">
        <f ca="1">MID(CELL("filename"),SEARCH("[",CELL("filename"))+1, SEARCH("]",CELL("filename"))-SEARCH("[",CELL("filename"))-1)</f>
        <v>ICPDRUBA_TMF_Template.xlsm</v>
      </c>
      <c r="D6" s="63"/>
    </row>
    <row r="7" spans="1:5" ht="16" thickBot="1" x14ac:dyDescent="0.4">
      <c r="A7" s="141"/>
      <c r="B7" s="67" t="s">
        <v>15</v>
      </c>
      <c r="C7" s="66" t="s">
        <v>74</v>
      </c>
      <c r="D7" s="63"/>
    </row>
    <row r="8" spans="1:5" ht="16" thickBot="1" x14ac:dyDescent="0.4">
      <c r="A8" s="68" t="s">
        <v>16</v>
      </c>
      <c r="B8" s="69" t="s">
        <v>17</v>
      </c>
      <c r="C8" s="70" t="s">
        <v>18</v>
      </c>
    </row>
    <row r="9" spans="1:5" x14ac:dyDescent="0.35">
      <c r="A9" s="142" t="s">
        <v>19</v>
      </c>
      <c r="B9" s="71" t="s">
        <v>141</v>
      </c>
      <c r="C9" s="72" t="s">
        <v>136</v>
      </c>
      <c r="D9" s="73" t="s">
        <v>135</v>
      </c>
      <c r="E9" s="73" t="s">
        <v>186</v>
      </c>
    </row>
    <row r="10" spans="1:5" ht="16" thickBot="1" x14ac:dyDescent="0.4">
      <c r="A10" s="143"/>
      <c r="B10" s="74" t="s">
        <v>20</v>
      </c>
      <c r="C10" s="75" t="s">
        <v>187</v>
      </c>
      <c r="D10" s="75" t="s">
        <v>187</v>
      </c>
      <c r="E10" s="75" t="s">
        <v>187</v>
      </c>
    </row>
    <row r="11" spans="1:5" ht="16" thickBot="1" x14ac:dyDescent="0.4">
      <c r="A11" s="144"/>
      <c r="B11" s="74" t="s">
        <v>21</v>
      </c>
      <c r="C11" s="76">
        <v>43293</v>
      </c>
      <c r="D11" s="76">
        <v>43293</v>
      </c>
      <c r="E11" s="76">
        <v>43293</v>
      </c>
    </row>
    <row r="12" spans="1:5" x14ac:dyDescent="0.35">
      <c r="A12" s="145" t="s">
        <v>22</v>
      </c>
      <c r="B12" s="77" t="s">
        <v>25</v>
      </c>
      <c r="C12" s="78">
        <f>IF(MIN(Table_TMFData[LATITUDE])=0,"",MIN(Table_TMFData[LATITUDE]))</f>
        <v>45.900649999999999</v>
      </c>
    </row>
    <row r="13" spans="1:5" x14ac:dyDescent="0.35">
      <c r="A13" s="146"/>
      <c r="B13" s="61" t="s">
        <v>26</v>
      </c>
      <c r="C13" s="79">
        <f>IF(MAX(Table_TMFData[LATITUDE])=0,"",MAX(Table_TMFData[LATITUDE]))</f>
        <v>46.653021464399998</v>
      </c>
    </row>
    <row r="14" spans="1:5" x14ac:dyDescent="0.35">
      <c r="A14" s="146"/>
      <c r="B14" s="61" t="s">
        <v>24</v>
      </c>
      <c r="C14" s="79">
        <f>IF(MAX(Table_TMFData[LONGITUDE])=0,"",MAX(Table_TMFData[LONGITUDE]))</f>
        <v>25.808248969800001</v>
      </c>
    </row>
    <row r="15" spans="1:5" ht="16" thickBot="1" x14ac:dyDescent="0.4">
      <c r="A15" s="144"/>
      <c r="B15" s="67" t="s">
        <v>23</v>
      </c>
      <c r="C15" s="80">
        <f>IF(MIN(Table_TMFData[LONGITUDE])=0,"",MIN(Table_TMFData[LONGITUDE]))</f>
        <v>22.856297000000001</v>
      </c>
    </row>
    <row r="16" spans="1:5" x14ac:dyDescent="0.35">
      <c r="A16" s="145" t="s">
        <v>27</v>
      </c>
      <c r="B16" s="81" t="s">
        <v>28</v>
      </c>
      <c r="C16" s="82"/>
    </row>
    <row r="17" spans="1:5" x14ac:dyDescent="0.35">
      <c r="A17" s="146"/>
      <c r="B17" s="65" t="s">
        <v>29</v>
      </c>
      <c r="C17" s="83"/>
    </row>
    <row r="18" spans="1:5" x14ac:dyDescent="0.35">
      <c r="A18" s="146"/>
      <c r="B18" s="65" t="s">
        <v>30</v>
      </c>
      <c r="C18" s="84"/>
    </row>
    <row r="19" spans="1:5" ht="16" thickBot="1" x14ac:dyDescent="0.4">
      <c r="A19" s="147"/>
      <c r="B19" s="74" t="s">
        <v>31</v>
      </c>
      <c r="C19" s="112">
        <f>LastSavedTimeStamp()</f>
        <v>44237.026574074072</v>
      </c>
    </row>
    <row r="20" spans="1:5" ht="78.75" customHeight="1" x14ac:dyDescent="0.35">
      <c r="A20" s="148" t="s">
        <v>32</v>
      </c>
      <c r="B20" s="81" t="s">
        <v>33</v>
      </c>
      <c r="C20" s="110"/>
      <c r="D20" s="86"/>
    </row>
    <row r="21" spans="1:5" ht="16" thickBot="1" x14ac:dyDescent="0.4">
      <c r="A21" s="149"/>
      <c r="B21" s="65" t="s">
        <v>137</v>
      </c>
      <c r="C21" s="66"/>
    </row>
    <row r="22" spans="1:5" ht="93" x14ac:dyDescent="0.35">
      <c r="A22" s="145" t="s">
        <v>34</v>
      </c>
      <c r="B22" s="77" t="s">
        <v>35</v>
      </c>
      <c r="C22" s="87" t="s">
        <v>36</v>
      </c>
    </row>
    <row r="23" spans="1:5" hidden="1" x14ac:dyDescent="0.35">
      <c r="A23" s="146"/>
      <c r="B23" s="71" t="s">
        <v>37</v>
      </c>
      <c r="C23" s="62" t="s">
        <v>38</v>
      </c>
    </row>
    <row r="24" spans="1:5" hidden="1" x14ac:dyDescent="0.35">
      <c r="A24" s="150"/>
      <c r="B24" s="71" t="s">
        <v>39</v>
      </c>
      <c r="C24" s="88">
        <v>41568</v>
      </c>
    </row>
    <row r="25" spans="1:5" ht="16" thickBot="1" x14ac:dyDescent="0.4">
      <c r="A25" s="144"/>
      <c r="B25" s="67" t="s">
        <v>40</v>
      </c>
      <c r="C25" s="89" t="s">
        <v>41</v>
      </c>
    </row>
    <row r="26" spans="1:5" ht="31" x14ac:dyDescent="0.35">
      <c r="A26" s="134" t="s">
        <v>42</v>
      </c>
      <c r="B26" s="71" t="s">
        <v>43</v>
      </c>
      <c r="C26" s="90"/>
      <c r="D26" s="63"/>
      <c r="E26" s="63"/>
    </row>
    <row r="27" spans="1:5" x14ac:dyDescent="0.35">
      <c r="A27" s="135"/>
      <c r="B27" s="109" t="s">
        <v>44</v>
      </c>
      <c r="C27" s="66"/>
      <c r="D27" s="63"/>
      <c r="E27" s="63"/>
    </row>
    <row r="28" spans="1:5" ht="31.5" customHeight="1" x14ac:dyDescent="0.35">
      <c r="A28" s="135"/>
      <c r="B28" s="65" t="s">
        <v>45</v>
      </c>
      <c r="C28" s="66"/>
      <c r="D28" s="63"/>
      <c r="E28" s="63"/>
    </row>
    <row r="29" spans="1:5" ht="16" thickBot="1" x14ac:dyDescent="0.4">
      <c r="A29" s="136"/>
      <c r="B29" s="122" t="s">
        <v>16</v>
      </c>
      <c r="C29" s="91"/>
      <c r="D29" s="63" t="str">
        <f>IF(C29="","",INDEX(Table_Classification[name], MATCH(C29,Table_Classification[code])))</f>
        <v/>
      </c>
      <c r="E29" s="63"/>
    </row>
    <row r="30" spans="1:5" x14ac:dyDescent="0.35">
      <c r="A30" s="137" t="s">
        <v>46</v>
      </c>
      <c r="B30" s="77" t="s">
        <v>142</v>
      </c>
      <c r="C30" s="85"/>
      <c r="D30" s="92"/>
      <c r="E30" s="92"/>
    </row>
    <row r="31" spans="1:5" x14ac:dyDescent="0.35">
      <c r="A31" s="138"/>
      <c r="B31" s="61" t="s">
        <v>143</v>
      </c>
      <c r="C31" s="66"/>
      <c r="D31" s="66"/>
      <c r="E31" s="66"/>
    </row>
    <row r="32" spans="1:5" ht="16" thickBot="1" x14ac:dyDescent="0.4">
      <c r="A32" s="139"/>
      <c r="B32" s="67" t="s">
        <v>144</v>
      </c>
      <c r="C32" s="91"/>
      <c r="D32" s="93"/>
      <c r="E32" s="93"/>
    </row>
    <row r="33" spans="1:5" x14ac:dyDescent="0.35">
      <c r="A33" s="137" t="s">
        <v>47</v>
      </c>
      <c r="B33" s="77" t="s">
        <v>48</v>
      </c>
      <c r="C33" s="85"/>
      <c r="D33" s="94"/>
      <c r="E33" s="94"/>
    </row>
    <row r="34" spans="1:5" x14ac:dyDescent="0.35">
      <c r="A34" s="138"/>
      <c r="B34" s="109" t="s">
        <v>49</v>
      </c>
      <c r="C34" s="66"/>
      <c r="D34" s="66"/>
      <c r="E34" s="66"/>
    </row>
    <row r="35" spans="1:5" x14ac:dyDescent="0.35">
      <c r="A35" s="138"/>
      <c r="B35" s="61" t="s">
        <v>50</v>
      </c>
      <c r="C35" s="66"/>
      <c r="D35" s="95"/>
      <c r="E35" s="95"/>
    </row>
    <row r="36" spans="1:5" x14ac:dyDescent="0.35">
      <c r="A36" s="138"/>
      <c r="B36" s="61" t="s">
        <v>51</v>
      </c>
      <c r="C36" s="111">
        <f>LastSavedTimeStamp()</f>
        <v>44237.026574074072</v>
      </c>
    </row>
    <row r="37" spans="1:5" ht="16" thickBot="1" x14ac:dyDescent="0.4">
      <c r="A37" s="139"/>
      <c r="B37" s="67" t="s">
        <v>52</v>
      </c>
      <c r="C37" s="89" t="s">
        <v>53</v>
      </c>
    </row>
    <row r="38" spans="1:5" x14ac:dyDescent="0.35">
      <c r="A38" s="96" t="s">
        <v>54</v>
      </c>
      <c r="B38" s="77" t="s">
        <v>55</v>
      </c>
      <c r="C38" s="87" t="s">
        <v>56</v>
      </c>
    </row>
    <row r="39" spans="1:5" x14ac:dyDescent="0.35">
      <c r="A39" s="97"/>
      <c r="B39" s="61" t="s">
        <v>57</v>
      </c>
      <c r="C39" s="62" t="s">
        <v>58</v>
      </c>
    </row>
    <row r="40" spans="1:5" x14ac:dyDescent="0.35">
      <c r="A40" s="97"/>
      <c r="B40" s="65" t="s">
        <v>59</v>
      </c>
      <c r="C40" s="66"/>
      <c r="D40" s="95"/>
      <c r="E40" s="95"/>
    </row>
    <row r="41" spans="1:5" x14ac:dyDescent="0.35">
      <c r="A41" s="97"/>
      <c r="B41" s="108" t="s">
        <v>60</v>
      </c>
      <c r="C41" s="66"/>
      <c r="D41" s="66"/>
      <c r="E41" s="66"/>
    </row>
    <row r="42" spans="1:5" x14ac:dyDescent="0.35">
      <c r="A42" s="97"/>
      <c r="B42" s="65" t="s">
        <v>62</v>
      </c>
      <c r="C42" s="66"/>
      <c r="D42" s="95"/>
      <c r="E42" s="95"/>
    </row>
    <row r="43" spans="1:5" ht="31" x14ac:dyDescent="0.35">
      <c r="A43" s="97"/>
      <c r="B43" s="61" t="s">
        <v>63</v>
      </c>
      <c r="C43" s="62" t="s">
        <v>64</v>
      </c>
    </row>
    <row r="44" spans="1:5" x14ac:dyDescent="0.35">
      <c r="A44" s="97"/>
      <c r="B44" s="61" t="s">
        <v>65</v>
      </c>
      <c r="C44" s="62" t="s">
        <v>66</v>
      </c>
    </row>
    <row r="45" spans="1:5" x14ac:dyDescent="0.35">
      <c r="A45" s="97"/>
      <c r="B45" s="61" t="s">
        <v>67</v>
      </c>
      <c r="C45" s="62" t="s">
        <v>138</v>
      </c>
    </row>
    <row r="46" spans="1:5" x14ac:dyDescent="0.35">
      <c r="A46" s="97"/>
      <c r="B46" s="61" t="s">
        <v>68</v>
      </c>
      <c r="C46" s="62" t="s">
        <v>69</v>
      </c>
    </row>
    <row r="47" spans="1:5" ht="30.75" customHeight="1" x14ac:dyDescent="0.35">
      <c r="A47" s="97"/>
      <c r="B47" s="65" t="s">
        <v>70</v>
      </c>
      <c r="C47" s="66"/>
    </row>
    <row r="48" spans="1:5" ht="33" customHeight="1" thickBot="1" x14ac:dyDescent="0.4">
      <c r="A48" s="98"/>
      <c r="B48" s="74" t="s">
        <v>71</v>
      </c>
      <c r="C48" s="91"/>
    </row>
    <row r="50" spans="1:2" x14ac:dyDescent="0.35">
      <c r="A50" s="99" t="s">
        <v>75</v>
      </c>
    </row>
    <row r="51" spans="1:2" x14ac:dyDescent="0.35">
      <c r="A51" s="100" t="s">
        <v>72</v>
      </c>
      <c r="B51" s="100" t="s">
        <v>73</v>
      </c>
    </row>
    <row r="52" spans="1:2" x14ac:dyDescent="0.35">
      <c r="A52" s="60" t="s">
        <v>76</v>
      </c>
      <c r="B52" s="60" t="s">
        <v>116</v>
      </c>
    </row>
    <row r="53" spans="1:2" x14ac:dyDescent="0.35">
      <c r="A53" s="60" t="s">
        <v>77</v>
      </c>
      <c r="B53" s="60" t="s">
        <v>117</v>
      </c>
    </row>
    <row r="54" spans="1:2" x14ac:dyDescent="0.35">
      <c r="A54" s="60" t="s">
        <v>78</v>
      </c>
      <c r="B54" s="60" t="s">
        <v>118</v>
      </c>
    </row>
    <row r="55" spans="1:2" x14ac:dyDescent="0.35">
      <c r="A55" s="60" t="s">
        <v>79</v>
      </c>
      <c r="B55" s="60" t="s">
        <v>119</v>
      </c>
    </row>
    <row r="56" spans="1:2" x14ac:dyDescent="0.35">
      <c r="A56" s="60" t="s">
        <v>80</v>
      </c>
      <c r="B56" s="60" t="s">
        <v>120</v>
      </c>
    </row>
    <row r="57" spans="1:2" x14ac:dyDescent="0.35">
      <c r="A57" s="60" t="s">
        <v>81</v>
      </c>
      <c r="B57" s="60" t="s">
        <v>121</v>
      </c>
    </row>
    <row r="58" spans="1:2" x14ac:dyDescent="0.35">
      <c r="A58" s="60" t="s">
        <v>82</v>
      </c>
      <c r="B58" s="60" t="s">
        <v>122</v>
      </c>
    </row>
    <row r="59" spans="1:2" x14ac:dyDescent="0.35">
      <c r="A59" s="60" t="s">
        <v>83</v>
      </c>
      <c r="B59" s="60" t="s">
        <v>123</v>
      </c>
    </row>
    <row r="61" spans="1:2" x14ac:dyDescent="0.35">
      <c r="A61" s="99" t="s">
        <v>16</v>
      </c>
      <c r="B61" s="99"/>
    </row>
    <row r="62" spans="1:2" x14ac:dyDescent="0.35">
      <c r="A62" s="100" t="s">
        <v>72</v>
      </c>
      <c r="B62" s="100" t="s">
        <v>73</v>
      </c>
    </row>
    <row r="63" spans="1:2" x14ac:dyDescent="0.35">
      <c r="A63" s="101" t="s">
        <v>84</v>
      </c>
      <c r="B63" s="101" t="s">
        <v>85</v>
      </c>
    </row>
    <row r="64" spans="1:2" x14ac:dyDescent="0.35">
      <c r="A64" s="101" t="s">
        <v>82</v>
      </c>
      <c r="B64" s="101" t="s">
        <v>86</v>
      </c>
    </row>
    <row r="65" spans="1:2" x14ac:dyDescent="0.35">
      <c r="A65" s="101" t="s">
        <v>87</v>
      </c>
      <c r="B65" s="101" t="s">
        <v>88</v>
      </c>
    </row>
    <row r="66" spans="1:2" x14ac:dyDescent="0.35">
      <c r="A66" s="101" t="s">
        <v>89</v>
      </c>
      <c r="B66" s="101" t="s">
        <v>90</v>
      </c>
    </row>
    <row r="68" spans="1:2" x14ac:dyDescent="0.35">
      <c r="A68" s="99" t="s">
        <v>91</v>
      </c>
    </row>
    <row r="69" spans="1:2" x14ac:dyDescent="0.35">
      <c r="A69" s="101" t="s">
        <v>72</v>
      </c>
      <c r="B69" s="101" t="s">
        <v>73</v>
      </c>
    </row>
    <row r="70" spans="1:2" x14ac:dyDescent="0.35">
      <c r="A70" s="60" t="s">
        <v>92</v>
      </c>
      <c r="B70" s="60" t="s">
        <v>124</v>
      </c>
    </row>
    <row r="71" spans="1:2" x14ac:dyDescent="0.35">
      <c r="A71" s="60" t="s">
        <v>93</v>
      </c>
      <c r="B71" s="60" t="s">
        <v>125</v>
      </c>
    </row>
    <row r="72" spans="1:2" x14ac:dyDescent="0.35">
      <c r="A72" s="60" t="s">
        <v>94</v>
      </c>
      <c r="B72" s="60" t="s">
        <v>126</v>
      </c>
    </row>
    <row r="73" spans="1:2" x14ac:dyDescent="0.35">
      <c r="A73" s="60" t="s">
        <v>95</v>
      </c>
      <c r="B73" s="60" t="s">
        <v>127</v>
      </c>
    </row>
    <row r="74" spans="1:2" x14ac:dyDescent="0.35">
      <c r="A74" s="60" t="s">
        <v>61</v>
      </c>
      <c r="B74" s="60" t="s">
        <v>128</v>
      </c>
    </row>
    <row r="75" spans="1:2" x14ac:dyDescent="0.35">
      <c r="A75" s="60" t="s">
        <v>96</v>
      </c>
      <c r="B75" s="60" t="s">
        <v>129</v>
      </c>
    </row>
    <row r="76" spans="1:2" x14ac:dyDescent="0.35">
      <c r="A76" s="60" t="s">
        <v>97</v>
      </c>
      <c r="B76" s="60" t="s">
        <v>130</v>
      </c>
    </row>
    <row r="77" spans="1:2" x14ac:dyDescent="0.35">
      <c r="A77" s="60" t="s">
        <v>98</v>
      </c>
      <c r="B77" s="60" t="s">
        <v>131</v>
      </c>
    </row>
    <row r="78" spans="1:2" x14ac:dyDescent="0.35">
      <c r="A78" s="60" t="s">
        <v>99</v>
      </c>
      <c r="B78" s="60" t="s">
        <v>132</v>
      </c>
    </row>
    <row r="79" spans="1:2" x14ac:dyDescent="0.35">
      <c r="A79" s="60" t="s">
        <v>100</v>
      </c>
      <c r="B79" s="60" t="s">
        <v>133</v>
      </c>
    </row>
    <row r="80" spans="1:2" x14ac:dyDescent="0.35">
      <c r="A80" s="60" t="s">
        <v>101</v>
      </c>
      <c r="B80" s="60" t="s">
        <v>134</v>
      </c>
    </row>
  </sheetData>
  <sheetProtection algorithmName="SHA-512" hashValue="xXiKRGQLG7tNJFxIe3MoQFImSGxIsEnXbjMJm8GWtTHSN8aHgEsfLO0/vvYIGs0rB0zb4rGuzqN1Ru+eC9OXiw==" saltValue="lw4BiN44OaElvdhAvepX3g==" spinCount="100000" sheet="1" objects="1" scenarios="1"/>
  <mergeCells count="9">
    <mergeCell ref="A26:A29"/>
    <mergeCell ref="A30:A32"/>
    <mergeCell ref="A33:A37"/>
    <mergeCell ref="A2:A7"/>
    <mergeCell ref="A9:A11"/>
    <mergeCell ref="A12:A15"/>
    <mergeCell ref="A16:A19"/>
    <mergeCell ref="A20:A21"/>
    <mergeCell ref="A22:A25"/>
  </mergeCells>
  <dataValidations count="9">
    <dataValidation type="whole" operator="greaterThan" allowBlank="1" showInputMessage="1" showErrorMessage="1" error="Specify a whole number" sqref="C21" xr:uid="{00000000-0002-0000-0500-000000000000}">
      <formula1>0</formula1>
    </dataValidation>
    <dataValidation type="list" allowBlank="1" showInputMessage="1" showErrorMessage="1" sqref="C31:E31" xr:uid="{00000000-0002-0000-0500-000001000000}">
      <formula1>INDIRECT("TableRoles[code]")</formula1>
    </dataValidation>
    <dataValidation type="list" allowBlank="1" showInputMessage="1" showErrorMessage="1" error="Choose from the dropdown list" sqref="C27" xr:uid="{00000000-0002-0000-0500-000002000000}">
      <formula1>INDIRECT("Table_RestrictionCode[code]")</formula1>
    </dataValidation>
    <dataValidation type="list" allowBlank="1" showInputMessage="1" showErrorMessage="1" error="Choose from the dropdown list" sqref="C29" xr:uid="{00000000-0002-0000-0500-000003000000}">
      <formula1>INDIRECT("Table_Classification[code]")</formula1>
    </dataValidation>
    <dataValidation type="textLength" operator="lessThan" allowBlank="1" showInputMessage="1" showErrorMessage="1" error="Maximum length: 500 characters" sqref="C48 C28 C5" xr:uid="{8EC2AB6D-2C06-4F19-B64A-A6221A94B06A}">
      <formula1>500</formula1>
    </dataValidation>
    <dataValidation type="textLength" operator="lessThan" allowBlank="1" showInputMessage="1" showErrorMessage="1" error="Maximum length: 100 characters" sqref="C30:E30 C7 C40:E40 C42:E42 C35:E35 C32:E33" xr:uid="{561C67A1-1D1F-40F7-BFAF-7E4CAF5AC507}">
      <formula1>100</formula1>
    </dataValidation>
    <dataValidation type="date" operator="lessThanOrEqual" allowBlank="1" showInputMessage="1" showErrorMessage="1" error="Specify a realistic date earlier than today" sqref="C16:C18" xr:uid="{586052B6-B6F7-46A1-AD80-AFBD8B9602C1}">
      <formula1>TODAY()</formula1>
    </dataValidation>
    <dataValidation type="textLength" operator="lessThan" allowBlank="1" showInputMessage="1" showErrorMessage="1" error="Maximum length: 1000 characters" sqref="C47 C26 C20" xr:uid="{1DAA6393-B9A3-4E03-A16C-1238E9FC6595}">
      <formula1>1000</formula1>
    </dataValidation>
    <dataValidation type="list" allowBlank="1" showInputMessage="1" showErrorMessage="1" error="Choose from the dropdown list" sqref="C34:E34 C41:E41" xr:uid="{05391C64-3A8F-4F0A-8730-AAC9D4536D22}">
      <formula1>INDIRECT("Table_Roles[code]")</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Header>&amp;L&amp;F&amp;R&amp;A</oddHeader>
    <oddFooter>Page &amp;P of &amp;N</oddFooter>
  </headerFooter>
  <legacyDrawing r:id="rId2"/>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D75"/>
  <sheetViews>
    <sheetView workbookViewId="0"/>
  </sheetViews>
  <sheetFormatPr defaultColWidth="8.84375" defaultRowHeight="15.5" x14ac:dyDescent="0.35"/>
  <cols>
    <col min="1" max="1" width="25.23046875" style="55" bestFit="1" customWidth="1"/>
    <col min="2" max="2" width="11.3046875" style="55" bestFit="1" customWidth="1"/>
    <col min="3" max="3" width="9.4609375" style="55" customWidth="1"/>
    <col min="4" max="4" width="36.4609375" style="55" customWidth="1"/>
    <col min="5" max="5" width="19.4609375" style="55" bestFit="1" customWidth="1"/>
    <col min="6" max="6" width="12.23046875" style="55" customWidth="1"/>
    <col min="7" max="7" width="19.4609375" style="55" customWidth="1"/>
    <col min="8" max="16384" width="8.84375" style="55"/>
  </cols>
  <sheetData>
    <row r="1" spans="1:4" ht="30.5" x14ac:dyDescent="0.35">
      <c r="A1" s="2" t="s">
        <v>218</v>
      </c>
      <c r="B1" s="3"/>
      <c r="C1" s="3"/>
      <c r="D1" s="3"/>
    </row>
    <row r="2" spans="1:4" x14ac:dyDescent="0.35">
      <c r="A2" s="4" t="s">
        <v>72</v>
      </c>
      <c r="B2" s="4" t="s">
        <v>73</v>
      </c>
      <c r="C2" s="3"/>
      <c r="D2" s="3"/>
    </row>
    <row r="3" spans="1:4" x14ac:dyDescent="0.35">
      <c r="A3" s="3" t="s">
        <v>102</v>
      </c>
      <c r="B3" s="3" t="s">
        <v>102</v>
      </c>
      <c r="C3" s="3"/>
      <c r="D3" s="3"/>
    </row>
    <row r="4" spans="1:4" x14ac:dyDescent="0.35">
      <c r="A4" s="3" t="s">
        <v>171</v>
      </c>
      <c r="B4" s="3" t="s">
        <v>171</v>
      </c>
      <c r="C4" s="3"/>
      <c r="D4" s="3"/>
    </row>
    <row r="5" spans="1:4" x14ac:dyDescent="0.35">
      <c r="A5" s="3" t="s">
        <v>103</v>
      </c>
      <c r="B5" s="3" t="s">
        <v>103</v>
      </c>
      <c r="C5" s="3"/>
      <c r="D5" s="3"/>
    </row>
    <row r="6" spans="1:4" x14ac:dyDescent="0.35">
      <c r="A6" s="3"/>
      <c r="B6" s="3"/>
      <c r="C6" s="3"/>
      <c r="D6" s="3"/>
    </row>
    <row r="8" spans="1:4" ht="30.5" x14ac:dyDescent="0.35">
      <c r="A8" s="2" t="s">
        <v>216</v>
      </c>
    </row>
    <row r="9" spans="1:4" x14ac:dyDescent="0.35">
      <c r="A9" s="4" t="s">
        <v>72</v>
      </c>
      <c r="B9" s="4" t="s">
        <v>73</v>
      </c>
    </row>
    <row r="10" spans="1:4" x14ac:dyDescent="0.35">
      <c r="A10" s="55" t="s">
        <v>175</v>
      </c>
      <c r="B10" s="55" t="s">
        <v>175</v>
      </c>
    </row>
    <row r="11" spans="1:4" x14ac:dyDescent="0.35">
      <c r="A11" s="55" t="s">
        <v>176</v>
      </c>
      <c r="B11" s="55" t="s">
        <v>176</v>
      </c>
    </row>
    <row r="12" spans="1:4" x14ac:dyDescent="0.35">
      <c r="A12" s="55" t="s">
        <v>177</v>
      </c>
      <c r="B12" s="55" t="s">
        <v>177</v>
      </c>
    </row>
    <row r="13" spans="1:4" x14ac:dyDescent="0.35">
      <c r="A13" s="55" t="s">
        <v>178</v>
      </c>
      <c r="B13" s="55" t="s">
        <v>178</v>
      </c>
    </row>
    <row r="14" spans="1:4" x14ac:dyDescent="0.35">
      <c r="A14" s="55" t="s">
        <v>179</v>
      </c>
      <c r="B14" s="55" t="s">
        <v>179</v>
      </c>
    </row>
    <row r="15" spans="1:4" x14ac:dyDescent="0.35">
      <c r="A15" s="55" t="s">
        <v>180</v>
      </c>
      <c r="B15" s="55" t="s">
        <v>180</v>
      </c>
    </row>
    <row r="16" spans="1:4" x14ac:dyDescent="0.35">
      <c r="A16" s="55" t="s">
        <v>181</v>
      </c>
      <c r="B16" s="55" t="s">
        <v>181</v>
      </c>
    </row>
    <row r="17" spans="1:2" x14ac:dyDescent="0.35">
      <c r="A17" s="55" t="s">
        <v>182</v>
      </c>
      <c r="B17" s="55" t="s">
        <v>182</v>
      </c>
    </row>
    <row r="18" spans="1:2" x14ac:dyDescent="0.35">
      <c r="A18" s="55" t="s">
        <v>174</v>
      </c>
      <c r="B18" s="55" t="s">
        <v>174</v>
      </c>
    </row>
    <row r="19" spans="1:2" x14ac:dyDescent="0.35">
      <c r="A19" s="55" t="s">
        <v>173</v>
      </c>
      <c r="B19" s="55" t="s">
        <v>173</v>
      </c>
    </row>
    <row r="22" spans="1:2" ht="30.5" x14ac:dyDescent="0.35">
      <c r="A22" s="2" t="s">
        <v>191</v>
      </c>
    </row>
    <row r="23" spans="1:2" x14ac:dyDescent="0.35">
      <c r="A23" s="4" t="s">
        <v>72</v>
      </c>
      <c r="B23" s="4" t="s">
        <v>73</v>
      </c>
    </row>
    <row r="24" spans="1:2" x14ac:dyDescent="0.35">
      <c r="A24" s="55">
        <v>0</v>
      </c>
      <c r="B24" s="55">
        <v>0</v>
      </c>
    </row>
    <row r="25" spans="1:2" x14ac:dyDescent="0.35">
      <c r="A25" s="55">
        <v>1</v>
      </c>
      <c r="B25" s="55">
        <v>1</v>
      </c>
    </row>
    <row r="26" spans="1:2" x14ac:dyDescent="0.35">
      <c r="A26" s="55">
        <v>2</v>
      </c>
      <c r="B26" s="55">
        <v>2</v>
      </c>
    </row>
    <row r="27" spans="1:2" x14ac:dyDescent="0.35">
      <c r="A27" s="55">
        <v>3</v>
      </c>
      <c r="B27" s="55">
        <v>3</v>
      </c>
    </row>
    <row r="28" spans="1:2" x14ac:dyDescent="0.35">
      <c r="A28" s="56">
        <v>4</v>
      </c>
      <c r="B28" s="56">
        <v>4</v>
      </c>
    </row>
    <row r="31" spans="1:2" ht="30.5" x14ac:dyDescent="0.35">
      <c r="A31" s="2" t="s">
        <v>217</v>
      </c>
    </row>
    <row r="32" spans="1:2" x14ac:dyDescent="0.35">
      <c r="A32" s="4" t="s">
        <v>72</v>
      </c>
      <c r="B32" s="4" t="s">
        <v>73</v>
      </c>
    </row>
    <row r="33" spans="1:2" x14ac:dyDescent="0.35">
      <c r="A33" s="55" t="s">
        <v>154</v>
      </c>
      <c r="B33" s="55" t="s">
        <v>154</v>
      </c>
    </row>
    <row r="34" spans="1:2" x14ac:dyDescent="0.35">
      <c r="A34" s="55" t="s">
        <v>188</v>
      </c>
      <c r="B34" s="55" t="s">
        <v>188</v>
      </c>
    </row>
    <row r="35" spans="1:2" x14ac:dyDescent="0.35">
      <c r="A35" s="55" t="s">
        <v>172</v>
      </c>
      <c r="B35" s="55" t="s">
        <v>172</v>
      </c>
    </row>
    <row r="36" spans="1:2" x14ac:dyDescent="0.35">
      <c r="A36" s="55" t="s">
        <v>189</v>
      </c>
      <c r="B36" s="55" t="s">
        <v>189</v>
      </c>
    </row>
    <row r="39" spans="1:2" ht="30.5" x14ac:dyDescent="0.35">
      <c r="A39" s="2" t="s">
        <v>302</v>
      </c>
    </row>
    <row r="40" spans="1:2" x14ac:dyDescent="0.35">
      <c r="A40" s="4" t="s">
        <v>72</v>
      </c>
      <c r="B40" s="4" t="s">
        <v>73</v>
      </c>
    </row>
    <row r="41" spans="1:2" x14ac:dyDescent="0.35">
      <c r="A41" s="55" t="s">
        <v>310</v>
      </c>
      <c r="B41" s="55" t="s">
        <v>310</v>
      </c>
    </row>
    <row r="42" spans="1:2" x14ac:dyDescent="0.35">
      <c r="A42" s="55" t="s">
        <v>311</v>
      </c>
      <c r="B42" s="55" t="s">
        <v>311</v>
      </c>
    </row>
    <row r="43" spans="1:2" x14ac:dyDescent="0.35">
      <c r="A43" s="55" t="s">
        <v>173</v>
      </c>
      <c r="B43" s="55" t="s">
        <v>173</v>
      </c>
    </row>
    <row r="46" spans="1:2" ht="30.5" x14ac:dyDescent="0.35">
      <c r="A46" s="2" t="s">
        <v>194</v>
      </c>
    </row>
    <row r="47" spans="1:2" x14ac:dyDescent="0.35">
      <c r="A47" s="4" t="s">
        <v>72</v>
      </c>
      <c r="B47" s="4" t="s">
        <v>73</v>
      </c>
    </row>
    <row r="48" spans="1:2" x14ac:dyDescent="0.35">
      <c r="A48" s="55" t="s">
        <v>209</v>
      </c>
      <c r="B48" s="55" t="s">
        <v>209</v>
      </c>
    </row>
    <row r="49" spans="1:2" x14ac:dyDescent="0.35">
      <c r="A49" s="55" t="s">
        <v>210</v>
      </c>
      <c r="B49" s="55" t="s">
        <v>210</v>
      </c>
    </row>
    <row r="50" spans="1:2" x14ac:dyDescent="0.35">
      <c r="A50" s="55" t="s">
        <v>173</v>
      </c>
      <c r="B50" s="55" t="s">
        <v>173</v>
      </c>
    </row>
    <row r="53" spans="1:2" ht="30.5" x14ac:dyDescent="0.35">
      <c r="A53" s="2" t="s">
        <v>190</v>
      </c>
    </row>
    <row r="54" spans="1:2" x14ac:dyDescent="0.35">
      <c r="A54" s="4" t="s">
        <v>72</v>
      </c>
      <c r="B54" s="4" t="s">
        <v>73</v>
      </c>
    </row>
    <row r="55" spans="1:2" x14ac:dyDescent="0.35">
      <c r="A55" s="55" t="s">
        <v>193</v>
      </c>
      <c r="B55" s="55" t="s">
        <v>193</v>
      </c>
    </row>
    <row r="56" spans="1:2" x14ac:dyDescent="0.35">
      <c r="A56" s="55" t="s">
        <v>192</v>
      </c>
      <c r="B56" s="55" t="s">
        <v>192</v>
      </c>
    </row>
    <row r="57" spans="1:2" x14ac:dyDescent="0.35">
      <c r="A57" s="55" t="s">
        <v>173</v>
      </c>
      <c r="B57" s="55" t="s">
        <v>173</v>
      </c>
    </row>
    <row r="60" spans="1:2" ht="30.5" x14ac:dyDescent="0.35">
      <c r="A60" s="2" t="s">
        <v>198</v>
      </c>
    </row>
    <row r="61" spans="1:2" x14ac:dyDescent="0.35">
      <c r="A61" s="4" t="s">
        <v>72</v>
      </c>
      <c r="B61" s="4" t="s">
        <v>73</v>
      </c>
    </row>
    <row r="62" spans="1:2" x14ac:dyDescent="0.35">
      <c r="A62" s="56" t="s">
        <v>212</v>
      </c>
      <c r="B62" s="57" t="s">
        <v>212</v>
      </c>
    </row>
    <row r="63" spans="1:2" x14ac:dyDescent="0.35">
      <c r="A63" s="55" t="s">
        <v>211</v>
      </c>
      <c r="B63" s="55" t="s">
        <v>211</v>
      </c>
    </row>
    <row r="64" spans="1:2" x14ac:dyDescent="0.35">
      <c r="A64" s="55" t="s">
        <v>199</v>
      </c>
      <c r="B64" s="55" t="s">
        <v>199</v>
      </c>
    </row>
    <row r="65" spans="1:2" x14ac:dyDescent="0.35">
      <c r="A65" s="57" t="s">
        <v>200</v>
      </c>
      <c r="B65" s="57" t="s">
        <v>200</v>
      </c>
    </row>
    <row r="73" spans="1:2" s="58" customFormat="1" x14ac:dyDescent="0.35"/>
    <row r="74" spans="1:2" s="58" customFormat="1" x14ac:dyDescent="0.35"/>
    <row r="75" spans="1:2" s="58" customFormat="1" x14ac:dyDescent="0.35"/>
  </sheetData>
  <sheetProtection algorithmName="SHA-512" hashValue="am5cIsgxnFEDT9NJKa1TZF81YVMbAjT5CMSwoU53UPajfEIbVp7te/AoAWnZEoZ4bpdAKG0azgbUj6uGpipVIg==" saltValue="px04Mjun+H7C5e1IIJhzAQ==" spinCount="100000" sheet="1" objects="1" scenarios="1"/>
  <pageMargins left="0.70866141732283472" right="0.70866141732283472" top="0.74803149606299213" bottom="0.74803149606299213" header="0.31496062992125984" footer="0.31496062992125984"/>
  <pageSetup paperSize="9" scale="80" fitToHeight="0" orientation="landscape" r:id="rId1"/>
  <headerFooter>
    <oddHeader>&amp;L&amp;F&amp;R&amp;A</oddHeader>
    <oddFooter>Page &amp;P of &amp;N</oddFooter>
  </headerFooter>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2F79B5BE87D40B73359BB004DC9B5" ma:contentTypeVersion="13" ma:contentTypeDescription="Create a new document." ma:contentTypeScope="" ma:versionID="93d411ef5aa4a56da25ac9ca9222c32d">
  <xsd:schema xmlns:xsd="http://www.w3.org/2001/XMLSchema" xmlns:xs="http://www.w3.org/2001/XMLSchema" xmlns:p="http://schemas.microsoft.com/office/2006/metadata/properties" xmlns:ns2="99a2c2c3-fdcf-4e63-9c12-39b3de610a76" xmlns:ns3="a20aa909-956d-4941-9e8e-d4bf2c5fe97e" targetNamespace="http://schemas.microsoft.com/office/2006/metadata/properties" ma:root="true" ma:fieldsID="b963b049bc38fe8f0139999319136785" ns2:_="" ns3:_="">
    <xsd:import namespace="99a2c2c3-fdcf-4e63-9c12-39b3de610a76"/>
    <xsd:import namespace="a20aa909-956d-4941-9e8e-d4bf2c5fe9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Datean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2c2c3-fdcf-4e63-9c12-39b3de610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20aa909-956d-4941-9e8e-d4bf2c5fe9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andtime xmlns="99a2c2c3-fdcf-4e63-9c12-39b3de610a76" xsi:nil="true"/>
  </documentManagement>
</p:properties>
</file>

<file path=customXml/itemProps1.xml><?xml version="1.0" encoding="utf-8"?>
<ds:datastoreItem xmlns:ds="http://schemas.openxmlformats.org/officeDocument/2006/customXml" ds:itemID="{698D518D-2FDD-4F91-89A6-439B3D81FC61}"/>
</file>

<file path=customXml/itemProps2.xml><?xml version="1.0" encoding="utf-8"?>
<ds:datastoreItem xmlns:ds="http://schemas.openxmlformats.org/officeDocument/2006/customXml" ds:itemID="{44E0FE7D-DDC4-486E-9318-58304E7C5C9D}">
  <ds:schemaRefs>
    <ds:schemaRef ds:uri="http://schemas.microsoft.com/sharepoint/v3/contenttype/forms"/>
  </ds:schemaRefs>
</ds:datastoreItem>
</file>

<file path=customXml/itemProps3.xml><?xml version="1.0" encoding="utf-8"?>
<ds:datastoreItem xmlns:ds="http://schemas.openxmlformats.org/officeDocument/2006/customXml" ds:itemID="{086B44E9-EE1F-4918-8445-1ED45B8E08C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Introduction</vt:lpstr>
      <vt:lpstr>Data Description</vt:lpstr>
      <vt:lpstr>Report</vt:lpstr>
      <vt:lpstr>TMF Data</vt:lpstr>
      <vt:lpstr>THI &amp; TRI</vt:lpstr>
      <vt:lpstr>Metadata</vt:lpstr>
      <vt:lpstr>LookupTables</vt:lpstr>
      <vt:lpstr>CountryCode</vt:lpstr>
      <vt:lpstr>'THI &amp; TRI'!CountryName</vt:lpstr>
      <vt:lpstr>CountryName</vt:lpstr>
      <vt:lpstr>'Data Description'!Print_Titles</vt:lpstr>
      <vt:lpstr>'THI &amp; TRI'!Print_Titles</vt:lpstr>
      <vt:lpstr>'TMF Data'!Print_Titles</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Kovacs</dc:creator>
  <cp:lastModifiedBy>Olga Carlos</cp:lastModifiedBy>
  <cp:lastPrinted>2018-08-06T14:21:39Z</cp:lastPrinted>
  <dcterms:created xsi:type="dcterms:W3CDTF">2015-05-11T11:58:09Z</dcterms:created>
  <dcterms:modified xsi:type="dcterms:W3CDTF">2021-02-11T12:26:53Z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0x010100B302F79B5BE87D40B73359BB004DC9B5</vt:lpwstr>
  </property>
</Properties>
</file>