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hidePivotFieldList="1" defaultThemeVersion="124226"/>
  <mc:AlternateContent xmlns:mc="http://schemas.openxmlformats.org/markup-compatibility/2006">
    <mc:Choice Requires="x15">
      <x15ac:absPath xmlns:x15ac="http://schemas.microsoft.com/office/spreadsheetml/2010/11/ac" url="C:\Users\Petrova\Downloads\"/>
    </mc:Choice>
  </mc:AlternateContent>
  <xr:revisionPtr revIDLastSave="0" documentId="8_{5B7E091D-758D-4DF8-8787-B4FA55E61A8F}" xr6:coauthVersionLast="47" xr6:coauthVersionMax="47" xr10:uidLastSave="{00000000-0000-0000-0000-000000000000}"/>
  <bookViews>
    <workbookView xWindow="-110" yWindow="-110" windowWidth="19420" windowHeight="10420" xr2:uid="{00000000-000D-0000-FFFF-FFFF00000000}"/>
  </bookViews>
  <sheets>
    <sheet name="Введение" sheetId="10" r:id="rId1"/>
    <sheet name="Описание данных" sheetId="8" r:id="rId2"/>
    <sheet name="Отчёт" sheetId="6" r:id="rId3"/>
    <sheet name="Данные хвостохранилищ" sheetId="1" r:id="rId4"/>
    <sheet name="ИОХ &amp; ИРХ" sheetId="13" r:id="rId5"/>
    <sheet name="Метаданные" sheetId="3" r:id="rId6"/>
    <sheet name="Таблицы соответствия" sheetId="5" r:id="rId7"/>
  </sheets>
  <externalReferences>
    <externalReference r:id="rId8"/>
    <externalReference r:id="rId9"/>
  </externalReferences>
  <definedNames>
    <definedName name="CountryCode" localSheetId="0">[1]Report!$C$3</definedName>
    <definedName name="CountryCode">Отчёт!$C$3</definedName>
    <definedName name="CountryName" localSheetId="0">[1]!TableReport[CountryName]</definedName>
    <definedName name="CountryName" localSheetId="4">Table_Report[ИМЯ_СТРАНЫ]</definedName>
    <definedName name="CountryName">Table_Report[ИМЯ_СТРАНЫ]</definedName>
    <definedName name="_xlnm.Print_Titles" localSheetId="3">'Данные хвостохранилищ'!$1:$2</definedName>
    <definedName name="_xlnm.Print_Titles" localSheetId="4">'ИОХ &amp; ИРХ'!$1:$2</definedName>
    <definedName name="_xlnm.Print_Titles" localSheetId="1">'Описание данных'!$1:$2</definedName>
    <definedName name="PRTRID">#REF!</definedName>
    <definedName name="ReportID">#REF!</definedName>
    <definedName name="ValidationRange">[2]!TableFacility[[LONGITUDE]:[MIASEC_CD]]</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3" l="1"/>
  <c r="A3" i="6" l="1"/>
  <c r="B3" i="1"/>
  <c r="B4" i="1"/>
  <c r="B5" i="1"/>
  <c r="G3" i="13" l="1"/>
  <c r="G4" i="13"/>
  <c r="G5" i="13"/>
  <c r="H3" i="13"/>
  <c r="H4" i="13"/>
  <c r="H5" i="13"/>
  <c r="C3" i="13" l="1"/>
  <c r="C4" i="13"/>
  <c r="C5" i="13"/>
  <c r="D3" i="13"/>
  <c r="F3" i="13"/>
  <c r="F4" i="13"/>
  <c r="F5" i="13"/>
  <c r="D5" i="13" l="1"/>
  <c r="E5" i="13"/>
  <c r="J5" i="13"/>
  <c r="K5" i="13"/>
  <c r="D4" i="13"/>
  <c r="E4" i="13"/>
  <c r="J4" i="13"/>
  <c r="K4" i="13"/>
  <c r="I5" i="13" l="1"/>
  <c r="I4" i="13"/>
  <c r="L5" i="13"/>
  <c r="L4" i="13"/>
  <c r="M4" i="13" l="1"/>
  <c r="M5" i="13"/>
  <c r="D5" i="1" l="1"/>
  <c r="A5" i="1" s="1"/>
  <c r="D4" i="1"/>
  <c r="A4" i="1" s="1"/>
  <c r="K3" i="13"/>
  <c r="J3" i="13"/>
  <c r="E3" i="13"/>
  <c r="I3" i="13" s="1"/>
  <c r="B4" i="13" l="1"/>
  <c r="B5" i="13"/>
  <c r="L3" i="13"/>
  <c r="D3" i="1"/>
  <c r="A3" i="1" s="1"/>
  <c r="B3" i="13" l="1"/>
  <c r="M3" i="13"/>
  <c r="A3" i="13" l="1"/>
  <c r="A5" i="13"/>
  <c r="A4" i="13"/>
  <c r="C15" i="3"/>
  <c r="C14" i="3"/>
  <c r="C13" i="3"/>
  <c r="C12" i="3"/>
  <c r="D29" i="3" l="1"/>
  <c r="C6" i="3"/>
  <c r="C36" i="3"/>
  <c r="C1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 Hoebart</author>
    <author>Adam Kovacs</author>
  </authors>
  <commentList>
    <comment ref="B2" authorId="0" shapeId="0" xr:uid="{00000000-0006-0000-0500-000001000000}">
      <text>
        <r>
          <rPr>
            <sz val="9"/>
            <color indexed="81"/>
            <rFont val="Tahoma"/>
            <family val="2"/>
          </rPr>
          <t>Это характерное и часто уникальное имя, под которым известен ресурс.</t>
        </r>
      </text>
    </comment>
    <comment ref="B3" authorId="0" shapeId="0" xr:uid="{00000000-0006-0000-0500-000002000000}">
      <text>
        <r>
          <rPr>
            <sz val="9"/>
            <color indexed="81"/>
            <rFont val="Tahoma"/>
            <family val="2"/>
          </rPr>
          <t>Это краткое описание содеримого ресурса.</t>
        </r>
      </text>
    </comment>
    <comment ref="B5" authorId="0" shapeId="0" xr:uid="{00000000-0006-0000-0500-000003000000}">
      <text>
        <r>
          <rPr>
            <sz val="9"/>
            <color indexed="81"/>
            <rFont val="Tahoma"/>
            <family val="2"/>
          </rPr>
          <t>Ссылка(и) на ресурс и/или дополнительная информация о ресурсе, если имеется.</t>
        </r>
      </text>
    </comment>
    <comment ref="B6" authorId="0" shapeId="0" xr:uid="{00000000-0006-0000-0500-000004000000}">
      <text>
        <r>
          <rPr>
            <sz val="9"/>
            <color indexed="81"/>
            <rFont val="Tahoma"/>
            <family val="2"/>
          </rPr>
          <t>Значение, однозначно идентифицирующее ресурс: имя файла набора данных (рекомендуется переименовать файл с использованием уникального имени, например, "TMF-AT-20190701.xlsx).</t>
        </r>
      </text>
    </comment>
    <comment ref="B7" authorId="0" shapeId="0" xr:uid="{00000000-0006-0000-0500-000005000000}">
      <text>
        <r>
          <rPr>
            <sz val="9"/>
            <color indexed="81"/>
            <rFont val="Tahoma"/>
            <family val="2"/>
          </rPr>
          <t>Язык(и), используемый(е) в рамках ресурса.</t>
        </r>
      </text>
    </comment>
    <comment ref="B8" authorId="0" shapeId="0" xr:uid="{00000000-0006-0000-0500-000006000000}">
      <text>
        <r>
          <rPr>
            <sz val="9"/>
            <color indexed="81"/>
            <rFont val="Tahoma"/>
            <family val="2"/>
          </rPr>
          <t>Схема классификации высокого уровня.</t>
        </r>
      </text>
    </comment>
    <comment ref="A16" authorId="0" shapeId="0" xr:uid="{00000000-0006-0000-0500-000007000000}">
      <text>
        <r>
          <rPr>
            <sz val="9"/>
            <color indexed="81"/>
            <rFont val="Tahoma"/>
            <family val="2"/>
          </rPr>
          <t>Должно быть указано по крайней мере одно ограничение по времени.</t>
        </r>
      </text>
    </comment>
    <comment ref="B16" authorId="0" shapeId="0" xr:uid="{00000000-0006-0000-0500-000008000000}">
      <text>
        <r>
          <rPr>
            <sz val="9"/>
            <color indexed="81"/>
            <rFont val="Tahoma"/>
            <family val="2"/>
          </rPr>
          <t>Начальная дата периода, с которой набор данных имеет силу.</t>
        </r>
      </text>
    </comment>
    <comment ref="B17" authorId="0" shapeId="0" xr:uid="{00000000-0006-0000-0500-000009000000}">
      <text>
        <r>
          <rPr>
            <sz val="9"/>
            <color indexed="81"/>
            <rFont val="Tahoma"/>
            <family val="2"/>
          </rPr>
          <t>Конечная дата периода, до которой набор данных имеет силу.</t>
        </r>
      </text>
    </comment>
    <comment ref="B18" authorId="0" shapeId="0" xr:uid="{00000000-0006-0000-0500-00000A000000}">
      <text>
        <r>
          <rPr>
            <sz val="9"/>
            <color indexed="81"/>
            <rFont val="Tahoma"/>
            <family val="2"/>
          </rPr>
          <t>Срок сдачи отчетности.</t>
        </r>
      </text>
    </comment>
    <comment ref="B20" authorId="0" shapeId="0" xr:uid="{00000000-0006-0000-0500-00000B000000}">
      <text>
        <r>
          <rPr>
            <sz val="9"/>
            <color indexed="81"/>
            <rFont val="Tahoma"/>
            <family val="2"/>
          </rPr>
          <t>Соответствующая  информация об уровне обобщения или другой обработке данных.</t>
        </r>
      </text>
    </comment>
    <comment ref="B21" authorId="0" shapeId="0" xr:uid="{00000000-0006-0000-0500-00000C000000}">
      <text>
        <r>
          <rPr>
            <sz val="9"/>
            <color indexed="81"/>
            <rFont val="Tahoma"/>
            <family val="2"/>
          </rPr>
          <t>Пространственное разрешение относится к уровню детальности набора данных. Оно может быть выражено через эквивалентные масштабы, что типично для карт и продуктов на их основе.</t>
        </r>
      </text>
    </comment>
    <comment ref="B26" authorId="1" shapeId="0" xr:uid="{FFCB6E56-E9E8-485E-B600-91CB717482C6}">
      <text>
        <r>
          <rPr>
            <sz val="9"/>
            <color indexed="81"/>
            <rFont val="Tahoma"/>
            <family val="2"/>
          </rPr>
          <t>Описание условий доступа и использования.</t>
        </r>
      </text>
    </comment>
    <comment ref="A30" authorId="0" shapeId="0" xr:uid="{00000000-0006-0000-0500-00000D000000}">
      <text>
        <r>
          <rPr>
            <sz val="9"/>
            <color indexed="81"/>
            <rFont val="Tahoma"/>
            <family val="2"/>
          </rPr>
          <t>Должна быть указана, по крайней мере, одна ответственная организация.</t>
        </r>
      </text>
    </comment>
    <comment ref="A33" authorId="0" shapeId="0" xr:uid="{00000000-0006-0000-0500-00000E000000}">
      <text>
        <r>
          <rPr>
            <sz val="9"/>
            <color indexed="81"/>
            <rFont val="Tahoma"/>
            <family val="2"/>
          </rPr>
          <t>Должно быть указано, по крайней мере, одно контактное лицо по метаданным.</t>
        </r>
      </text>
    </comment>
    <comment ref="B47" authorId="0" shapeId="0" xr:uid="{00000000-0006-0000-0500-00000F000000}">
      <text>
        <r>
          <rPr>
            <sz val="9"/>
            <color indexed="81"/>
            <rFont val="Tahoma"/>
            <family val="2"/>
          </rPr>
          <t>Описание цели создания набора данных.</t>
        </r>
      </text>
    </comment>
    <comment ref="B48" authorId="0" shapeId="0" xr:uid="{00000000-0006-0000-0500-000010000000}">
      <text>
        <r>
          <rPr>
            <sz val="9"/>
            <color indexed="81"/>
            <rFont val="Tahoma"/>
            <family val="2"/>
          </rPr>
          <t>Рекомендуется предоставить информацию о специальном использовании набора данных.</t>
        </r>
      </text>
    </comment>
  </commentList>
</comments>
</file>

<file path=xl/sharedStrings.xml><?xml version="1.0" encoding="utf-8"?>
<sst xmlns="http://schemas.openxmlformats.org/spreadsheetml/2006/main" count="601" uniqueCount="337">
  <si>
    <t>Безопасность хвостохранилищ</t>
  </si>
  <si>
    <t>Шаблон для сбора данных и оценки опасностей и рисков*</t>
  </si>
  <si>
    <t>Данный шаблон был подготовлен для сбора данных и разработки базы данных по хвостохранилищам. База данных пригодна для дальнейшего оценивания опасности и риска хвостохранилища по методу индекса опасности хвостохранилища (ИОХ) и индекса риска хвостохранилища (ИРХ) соответственно. Эти методы являются неотъемлемой частью «Методологии всесторонней оценки безопасности хвостохранилищ», разработанной Немецким агентством по охране окружающей среды (UBA) для поддержки внедрения документа “Руководящие принципы и надлежащая практика обеспечения эксплуатационной безопасности хвостохранилищ”, разработанного Европейской экономической комиссией ООН по охране окружающей среды (ЕЭК ООН). Этот шаблон предназначен для расчета ИОХ и ИРХ для хвостохранилищ в масштабе страны/региона/речного бассейна с учетом основных данных о них.                                                                                                                                                                                                                                                                           *Оригинальная версия шаблона доступна на английском языке, перевод на русский язык был осуществлен Конвенцией Европейской экономической комиссии Организации Объединенных Наций (ЕЭК ООН) о транграничном воздействии промышленных аварий, а, именно, Дмитрием Рудаковым, техническим экспертом из Украины, в рамках проекта ЕЭК ООН по оказанию поддержки странам Центральной Азии по укреплению безопасности хвостохранилищ.</t>
  </si>
  <si>
    <r>
      <t xml:space="preserve">Первая версия шаблона была разработана Международной комиссией по охране реки Дунай (ICPDR) для поддержки регулярного сбора данных в бассейне реки Дунай. Позже он был обновлен и расширен в рамках проекта «Развитие потенциала для улучшения условий безопасности хвостохранилищ в бассейне реки Дунай – Фаза I: страны Северо-Восточного Дуная» (Ссылочный номер: Z6 - 90 213-51/79), номер проекта: 118221). Проект финансировался Программой консультативной помощи Федерального министерства окружающей среды Германии (AAP) для защиты окружающей среды в странах Центральной и Восточной Европы, Кавказа и Центральной Азии и других странах, граничащих с Европейским Союзом. Он находился под контролем UBA и осуществлялся ICPDR. Дальнейшая информация: </t>
    </r>
    <r>
      <rPr>
        <b/>
        <sz val="12"/>
        <color theme="4" tint="-0.249977111117893"/>
        <rFont val="Arial Narrow"/>
        <family val="2"/>
      </rPr>
      <t>https://www.umweltbundesamt.de/en/topics/sustainability-strategies-international/cooperation-eeca-centraleastern-european-states/project-database-advisory-assistance-programme/capacity-development-to-improve-safety-condition</t>
    </r>
    <r>
      <rPr>
        <sz val="12"/>
        <rFont val="Arial Narrow"/>
        <family val="2"/>
      </rPr>
      <t>s</t>
    </r>
  </si>
  <si>
    <t>Требования к отчёту</t>
  </si>
  <si>
    <t>▪ Вносите в отчёт только хвостохранилища, расположенные на территории указанного государства или региона.
▪ Вносите в отчёт только хвостохранилища с общей используемой ёмкостью свыше 1000 м³. Указывайте хвостохранилища как с отходами промышленности, так и горной добычи.
▪ Набор данных можно считать завершенным только со всеми заполненными обязательными полями, т. е. когда во всех ячейках в столбце «Проверка» указано «данные полные» или «пусто», но не «данные неполные».
▪ Указывайте метаданные, учитывая, что общие элементы метаданных уже заполнены. Должны быть представлены обязательные элементы метаданных, выделенные жирным шрифтом.</t>
  </si>
  <si>
    <t>Инструкции</t>
  </si>
  <si>
    <t>▪ Лист «Описание данных» содержит пояснения и примеры для полей на листах «Данные хвостохранилищ» и «ИОХ &amp; ИРХ».
▪ Также представен примерный набор данных, включающий три хвостохранилища с полными записями данных. Прежде чем начинать новую базу данных, удалите эти примеры записей данных.
▪ Затем укажите свою страну или регион на листе «Отчёт».
▪ Затем заполните ячейки на листе «Данные хвостохранилища» на основе информации о хвостохранилищах в вашей стране или регионе. Нажмите кнопку «+10 строк» для того, чтобы создать необходимое количество новых пустых строк для перечисления хвостохранилищ.
▪ Если на одном объекте выявлено два и более различных хвостохранилища (потенциально имеющих разный тип отходов или содержащих разные токсичные вещества), то для каждого из них должна быть заполнена отдельная строка в листе «Данные хвостохранилища». Дублирование кодов хвостохранилищ не допускается, каждый код должен быть уникальным идентификатором.
▪ После заполнения листа «Данные хвостохранилищ» перейдите к листу «ИОХ &amp; ИРХ», чтобы оценить опасность аварии и риск для каждого перечисленного хвостохранилища. 
▪ Для удобства каждая запись в листе «ИОХ &amp; ИРХ» автоматически рассчитывает параметры индекса опасности и риска на основе записей в листе «Данные хвостохранилищ»; каждая запись на листе «ИОХ &amp; ИРХ» показывает связанный код и название хвостохранилища.
▪ Нажмите кнопку «+10 строк» для того, чтобы оценить хвостохранилища, перечисленные на листе «Данные хвостохранилищ». Убедитесь, что все объекты, перечисленные на листе «Данные хвостохранилищ», также перечислены на листе «ИОХ &amp; ИРХ».
▪ Поля, выделенные жирным шрифтом, являются обязательными (о), остальные – необязательными (н).
▪ В полях, выделенных курсивом, можно использовать только предопределенные значения; используйте раскрывающийся список, чтобы выбрать допустимый вариант (другие варианты не допускаются).
▪ Поля, выделенные серым цветом, заполняются автоматически.
▪ Создавайте новые строки таблицы только нажатием кнопки "+10 строк". Удалите все пустые строки таблицы, нажав кнопку «Очистить». Для обеих функций макросы должны быть включены (нажмите «Включить содержимое» в предупреждении безопасности).
▪ Если вы копируете данные из буфера обмена, вставляйте только значения! Будьте внимательны, чтобы не вставлять форматирование или формулы!
▪ Лист “Метаданные” использует значения (долготу, широту) листа “Данные хвостохранилищ”, а также имя файла рабочего листа.
▪ Вы можете сохранить заполненный шаблон (то же, что набор данных) как рабочую книгу без макросов (XLSX) или с поддержкой макросов (XLSM).
▪ Полнота записей указывается в контрольной колонке шаблона («пусто»: значения не добавлены, «повтор»: один и тот же код хвостохранилища используется для других объектов, «данные неполные»: отсутствуют некоторые обязательные данные, «данные полные»: все обязательные поля заполнены, готовы к предоставлению.</t>
  </si>
  <si>
    <t>Дополнительные рекомендуемые ресурсы</t>
  </si>
  <si>
    <r>
      <t xml:space="preserve">▪ Чтобы найти </t>
    </r>
    <r>
      <rPr>
        <b/>
        <sz val="12"/>
        <color theme="1"/>
        <rFont val="Arial Narrow"/>
        <family val="2"/>
      </rPr>
      <t>координаты</t>
    </r>
    <r>
      <rPr>
        <sz val="12"/>
        <color theme="1"/>
        <rFont val="Arial Narrow"/>
        <family val="2"/>
      </rPr>
      <t xml:space="preserve">, можно использовать </t>
    </r>
    <r>
      <rPr>
        <b/>
        <sz val="12"/>
        <color theme="4" tint="-0.249977111117893"/>
        <rFont val="Arial Narrow"/>
        <family val="2"/>
      </rPr>
      <t>http://www.gps-coordinates.net/</t>
    </r>
    <r>
      <rPr>
        <sz val="12"/>
        <rFont val="Arial Narrow"/>
        <family val="2"/>
      </rPr>
      <t>: найти положение на карте (можно искать место по названию) и нажать "Получить GPS координаты". Координаты (широта и долгота в десятичных градусах) появятся на карет и окне внизу.</t>
    </r>
  </si>
  <si>
    <r>
      <t xml:space="preserve">▪ Чтобы найти </t>
    </r>
    <r>
      <rPr>
        <b/>
        <sz val="12"/>
        <rFont val="Arial Narrow"/>
        <family val="2"/>
      </rPr>
      <t>класс опасности для воды (КОВ, по-немецки: WGK)</t>
    </r>
    <r>
      <rPr>
        <sz val="12"/>
        <rFont val="Arial Narrow"/>
        <family val="2"/>
      </rPr>
      <t xml:space="preserve"> вещества, перейдите по ссылке </t>
    </r>
    <r>
      <rPr>
        <b/>
        <sz val="12"/>
        <color theme="4" tint="-0.249977111117893"/>
        <rFont val="Arial Narrow"/>
        <family val="2"/>
      </rPr>
      <t>http://webrigoletto.uba.de/rigoletto/public/searchRequest.do?event=request</t>
    </r>
    <r>
      <rPr>
        <sz val="12"/>
        <rFont val="Arial Narrow"/>
        <family val="2"/>
      </rPr>
      <t xml:space="preserve"> и введите название вещества или номер CAS и выполните поиск. Значение WGK в результате поиска определит класс опасности для воды.</t>
    </r>
  </si>
  <si>
    <r>
      <t xml:space="preserve">▪ Чтобы найти </t>
    </r>
    <r>
      <rPr>
        <b/>
        <sz val="12"/>
        <rFont val="Arial Narrow"/>
        <family val="2"/>
      </rPr>
      <t>Номинальное пиковое ускорение грунта (PGA)</t>
    </r>
    <r>
      <rPr>
        <sz val="12"/>
        <rFont val="Arial Narrow"/>
        <family val="2"/>
      </rPr>
      <t xml:space="preserve">, обратитесь к данным карты глобальной сейсмической опасности Немецкого исследовательского центра геонаук по ссылке </t>
    </r>
    <r>
      <rPr>
        <b/>
        <sz val="12"/>
        <color theme="4" tint="-0.249977111117893"/>
        <rFont val="Arial Narrow"/>
        <family val="2"/>
      </rPr>
      <t>http://gmo.gfz-potsdam.de/pub/download_data/download_data_frame.html</t>
    </r>
  </si>
  <si>
    <r>
      <t xml:space="preserve">▪ Чтобы определить параметр </t>
    </r>
    <r>
      <rPr>
        <b/>
        <sz val="12"/>
        <rFont val="Arial Narrow"/>
        <family val="2"/>
      </rPr>
      <t>Опасность наводнений (HQ-500)</t>
    </r>
    <r>
      <rPr>
        <sz val="12"/>
        <rFont val="Arial Narrow"/>
        <family val="2"/>
      </rPr>
      <t xml:space="preserve">, перейдите к карте опасности наводнений для Европы с 500-летним периодом повторяемости Центра объединенных исследований ЕС по ссылке </t>
    </r>
    <r>
      <rPr>
        <b/>
        <sz val="12"/>
        <color theme="4" tint="-0.249977111117893"/>
        <rFont val="Arial Narrow"/>
        <family val="2"/>
      </rPr>
      <t>https://data.jrc.ec.europa.eu/dataset/jrc-floods-floodmapgl_rp500y-tif</t>
    </r>
  </si>
  <si>
    <r>
      <t xml:space="preserve">▪ Чтобы определить </t>
    </r>
    <r>
      <rPr>
        <b/>
        <sz val="12"/>
        <color theme="1"/>
        <rFont val="Arial Narrow"/>
        <family val="2"/>
      </rPr>
      <t>Коэффициент устойчивости,</t>
    </r>
    <r>
      <rPr>
        <sz val="12"/>
        <color theme="1"/>
        <rFont val="Arial Narrow"/>
        <family val="2"/>
      </rPr>
      <t xml:space="preserve"> вычисляемый методом сдвижения-трения, обратитесь к публикации "Еврокод 7: Примеры геотехнического проектирования" ("Eurocode 7: Geotechnical Design Worked examples"), доступной по ссылке </t>
    </r>
    <r>
      <rPr>
        <b/>
        <sz val="12"/>
        <color theme="4" tint="-0.249977111117893"/>
        <rFont val="Arial Narrow"/>
        <family val="2"/>
      </rPr>
      <t>http://eurocodes.jrc.ec.europa.eu/doc/2013_06_WS_GEO/report/2013_06_WS_GEO.pdf</t>
    </r>
  </si>
  <si>
    <r>
      <t xml:space="preserve">▪ Детальное описание методов расчёта ИОХ и ИРХ можно найти по ссылке </t>
    </r>
    <r>
      <rPr>
        <b/>
        <sz val="12"/>
        <color theme="4" tint="-0.249977111117893"/>
        <rFont val="Arial Narrow"/>
        <family val="2"/>
      </rPr>
      <t>https://www.umweltbundesamt.de/publikationen/safety-of-the-tailings-management-facilities-in-the</t>
    </r>
  </si>
  <si>
    <t>Контакт</t>
  </si>
  <si>
    <t>Адам Ковач (Adam Kovacs): adam.kovacs@icpdr.org</t>
  </si>
  <si>
    <t>Герхард Винкельманн-Ойе (Gerhard Winkelmann-Oei): gerhard.winkelmann-oei@uba.de</t>
  </si>
  <si>
    <t>© ICPDR &amp; UBA</t>
  </si>
  <si>
    <t>Название атрибута</t>
  </si>
  <si>
    <t>Описание атрибута</t>
  </si>
  <si>
    <t>Обязательность</t>
  </si>
  <si>
    <t>Пример значения</t>
  </si>
  <si>
    <t>Имя поля</t>
  </si>
  <si>
    <t>Тип поля</t>
  </si>
  <si>
    <t>Список кодов или формат</t>
  </si>
  <si>
    <t>Связанная таблица</t>
  </si>
  <si>
    <t>Связанное поле</t>
  </si>
  <si>
    <t>Отчёт</t>
  </si>
  <si>
    <t>Название страны</t>
  </si>
  <si>
    <t>о</t>
  </si>
  <si>
    <t>Румыния</t>
  </si>
  <si>
    <t>ИМЯ_СТРАНЫ</t>
  </si>
  <si>
    <t>строка</t>
  </si>
  <si>
    <t>Код страны</t>
  </si>
  <si>
    <t>RO</t>
  </si>
  <si>
    <t>Используются коды стран по стандарту ISO3166.</t>
  </si>
  <si>
    <t>СТРАНА</t>
  </si>
  <si>
    <t>Данные хвостохранилищ</t>
  </si>
  <si>
    <t>Код страны (генерируется автоматически)</t>
  </si>
  <si>
    <t>Автоматически заполняется из вкладки "Отчёт".</t>
  </si>
  <si>
    <t>Национальный код хвостохранилища</t>
  </si>
  <si>
    <t>Уникальный национальный код хвостохранилища</t>
  </si>
  <si>
    <t>Хвостохранилище1</t>
  </si>
  <si>
    <t>Используется уникальный национальный код хвостохранилища.</t>
  </si>
  <si>
    <t>НАЦКОД_ХЩА</t>
  </si>
  <si>
    <t>Международный код хвостохранилища</t>
  </si>
  <si>
    <t>Международный код хвостохранилища (генерируется автоматически).</t>
  </si>
  <si>
    <t>ROХвостохранилище1</t>
  </si>
  <si>
    <t>Генерируется автоматически</t>
  </si>
  <si>
    <t>МЕЖДКОД_ХЩА</t>
  </si>
  <si>
    <t>[СТРАНА] &amp; [НАЦКОД_ХЩА]</t>
  </si>
  <si>
    <t>Название хвостохранилища</t>
  </si>
  <si>
    <t>Местное название хвостохранилища, которое может содержать сокращенное или кодированное название (или аббревиатуру), используемое для идентификации владельца хвостохранилища.</t>
  </si>
  <si>
    <t>Неизвестное1</t>
  </si>
  <si>
    <t>НАЗВАНИЕ</t>
  </si>
  <si>
    <t>Ближайший населённый пункт</t>
  </si>
  <si>
    <t>Ближайший город или село, где расположен участок хвостохранилища.</t>
  </si>
  <si>
    <t>н</t>
  </si>
  <si>
    <t>Посёлок 2</t>
  </si>
  <si>
    <t>БЛИЖ_НАСПТ</t>
  </si>
  <si>
    <t>Долгота</t>
  </si>
  <si>
    <t>Долгота (в десятичных градусах), на которой расположено хвостохранилище.</t>
  </si>
  <si>
    <t>ДОЛГОТА</t>
  </si>
  <si>
    <t>вещест-венное число</t>
  </si>
  <si>
    <t>Широта</t>
  </si>
  <si>
    <t>Широта (в десятичных градусах), на которой расположено хвостохранилище.</t>
  </si>
  <si>
    <t>ШИРОТА</t>
  </si>
  <si>
    <t>Тип положения</t>
  </si>
  <si>
    <t>Указание на то, является ли положение (долготоа и широта) объектом, ближайшим посёлком или городом (местные административные единицы второго уровня).</t>
  </si>
  <si>
    <t>объект</t>
  </si>
  <si>
    <t>Выберите значение из выпадающего списка.</t>
  </si>
  <si>
    <t>ТИП_ПОЛОЖ</t>
  </si>
  <si>
    <t>Область расположения</t>
  </si>
  <si>
    <t>Используемая ёмкость (млн м³)</t>
  </si>
  <si>
    <t>Общее количество хвостовых материалов в млн м³, которые содержатся в хранилище.</t>
  </si>
  <si>
    <t>ИСП_ЁМКОСТЬ</t>
  </si>
  <si>
    <t>Тип материала</t>
  </si>
  <si>
    <t>Тип хвостовых материалов, содержащих токсичное(ые) вещество(а), которые содержатся в хвостохранилище.</t>
  </si>
  <si>
    <t>красный шлам</t>
  </si>
  <si>
    <t>ТИП_МАТЕР</t>
  </si>
  <si>
    <t>Область материала</t>
  </si>
  <si>
    <t>Токсичные вещества</t>
  </si>
  <si>
    <t>Наименование или условное обозначение химических элементов токсичного вещества (веществ), содержащихся в указанных материалах хвостохранилища (через запятую).</t>
  </si>
  <si>
    <t>Цианиды, Au, Cu</t>
  </si>
  <si>
    <t>ТОКС_ВЕЩ</t>
  </si>
  <si>
    <t>Токсичность веществ (Класс опасности для воды)</t>
  </si>
  <si>
    <t xml:space="preserve">Класс токсичности веществ, содержащихся в хвостохранилищах, определяется в соответствии со схемой классификации опасных веществ Класса опасности для воды (КОВ): 0 = не представляет опасности ("nwg"), 1 = малоопасно, 2 = среднеопасно , 3 = высокая опасность. Для радиоактивных отходов следует применять значение 4.  </t>
  </si>
  <si>
    <t>Выберите значение из выпадающего списка. При отсутствии данных о хранимых материалах, их класс опасности должен быть максимально возможным значением. Если хвостохранилище содержит известный материал, но без дополнительной информации о его токсичности, класс опасности определяется путем принятия типичного значения для этого вещества/материала. Если в материале хвостохранилища одержится несколько токсичных веществ, следует применять наиболее высокий класс опасности этих веществ.</t>
  </si>
  <si>
    <t>КЛАСС_ОПАСН</t>
  </si>
  <si>
    <t>целое</t>
  </si>
  <si>
    <t>Область класса опасности для воды</t>
  </si>
  <si>
    <t>Статус хвостохранилища</t>
  </si>
  <si>
    <t>«Действующее» хвостохранилище находится в эксплуатации и обслуживается оператором. «Закрытое» хвостохранилище не эксплуатируется, но обслуживается оператором. «Рекультивированное» хвостохранилище не эксплуатируется, и приведено к естественным условиям. «Заброшенное» хвостохранилище — это территория, ранее использовавшаяся для складирования отходов горной добычи (бездействующая/не действующая площадка), которой не уделяют внимания.</t>
  </si>
  <si>
    <t>закрытое</t>
  </si>
  <si>
    <t>СТАТ_ХЩА</t>
  </si>
  <si>
    <t>Область статуса</t>
  </si>
  <si>
    <t>Частота наводнений (HQ-500)</t>
  </si>
  <si>
    <t>Хвостоханилище определяется «в зоне HQ-500», если его участок расположен в зоне, подверженной наводнениям, с повторяемостью 1 раз в 500 лет (HQ-500) или «вне зоны HQ-500», если его участок находится за пределами границ зоны, подверженной затоплению с повторяемостью 1 раз в 500 лет.</t>
  </si>
  <si>
    <t>в зоне HQ-500</t>
  </si>
  <si>
    <t>ЧАСТ_НАВОД</t>
  </si>
  <si>
    <t>Область HQ-500</t>
  </si>
  <si>
    <r>
      <t>Сейсмоактивность (Номинальное пиковое ускорение грунта, м/с</t>
    </r>
    <r>
      <rPr>
        <vertAlign val="superscript"/>
        <sz val="8"/>
        <rFont val="Verdana"/>
        <family val="2"/>
        <charset val="204"/>
      </rPr>
      <t>2</t>
    </r>
    <r>
      <rPr>
        <sz val="8"/>
        <rFont val="Verdana"/>
        <family val="2"/>
      </rPr>
      <t>)</t>
    </r>
  </si>
  <si>
    <r>
      <t>Сейсмическая активность определяется как низкая или умеренная/высокая, и выражается  номинальным пиковым ускорением грунта (PGA) ниже или выше 1,0 м/с</t>
    </r>
    <r>
      <rPr>
        <vertAlign val="superscript"/>
        <sz val="8"/>
        <rFont val="Verdana"/>
        <family val="2"/>
        <charset val="204"/>
      </rPr>
      <t>2</t>
    </r>
    <r>
      <rPr>
        <sz val="8"/>
        <rFont val="Verdana"/>
        <family val="2"/>
      </rPr>
      <t xml:space="preserve"> соответственно.</t>
    </r>
  </si>
  <si>
    <t>≤1</t>
  </si>
  <si>
    <t>СЕЙСМ_АКТ</t>
  </si>
  <si>
    <t>Область "Пиковое ускорение грунта"</t>
  </si>
  <si>
    <r>
      <t>Устойчивость дамбы (К</t>
    </r>
    <r>
      <rPr>
        <vertAlign val="subscript"/>
        <sz val="8"/>
        <rFont val="Verdana"/>
        <family val="2"/>
        <charset val="204"/>
      </rPr>
      <t>уст</t>
    </r>
    <r>
      <rPr>
        <sz val="8"/>
        <rFont val="Verdana"/>
        <family val="2"/>
      </rPr>
      <t>)</t>
    </r>
  </si>
  <si>
    <r>
      <t>Устойчивость дамбы оценивается как приемлемая или неприемлемая, и выражается геотехническим критерием - коэффициентом устойчивости (К</t>
    </r>
    <r>
      <rPr>
        <vertAlign val="subscript"/>
        <sz val="8"/>
        <rFont val="Verdana"/>
        <family val="2"/>
        <charset val="204"/>
      </rPr>
      <t>уст</t>
    </r>
    <r>
      <rPr>
        <sz val="8"/>
        <rFont val="Verdana"/>
        <family val="2"/>
      </rPr>
      <t>), выше или ниже 1.5, соответственно.</t>
    </r>
  </si>
  <si>
    <t>&gt;1.5</t>
  </si>
  <si>
    <t>УСТ_ДАМБ</t>
  </si>
  <si>
    <t>Область "Коэффициент запаса устойчивости"</t>
  </si>
  <si>
    <t>Населеннные пункты в зоне риска</t>
  </si>
  <si>
    <t>Названия населённых пунктов в 10-километровой зоне ниже хвостохранилища, которые могут быть затронуты аварией.</t>
  </si>
  <si>
    <t>Посёлок 1, Посёлок 2</t>
  </si>
  <si>
    <t>ПОСЕЛ_10КМ</t>
  </si>
  <si>
    <t>Всего населения в зоне риска</t>
  </si>
  <si>
    <t>Общее население в населённых пунктах в зоне риска.</t>
  </si>
  <si>
    <t>ВСЕГО_НАС_РИСК</t>
  </si>
  <si>
    <t>Ближайший водный объект в зоне риска</t>
  </si>
  <si>
    <t>Название ближайшей реки или озера ниже по течению от хвостохранилища в 10-километровой зоне, которая(ое) может быть затронута(о) аварией.</t>
  </si>
  <si>
    <t>Река 1</t>
  </si>
  <si>
    <t>При наличии большего количества ручьев или озер на одинаковом расстоянии от хвостохранилища следует выбрать наибольшее значение диапазона (см. следующую строку).</t>
  </si>
  <si>
    <t>ВО_10КМ</t>
  </si>
  <si>
    <r>
      <t>Средний расход реки (м</t>
    </r>
    <r>
      <rPr>
        <vertAlign val="superscript"/>
        <sz val="8"/>
        <rFont val="Verdana"/>
        <family val="2"/>
        <charset val="204"/>
      </rPr>
      <t>3</t>
    </r>
    <r>
      <rPr>
        <sz val="8"/>
        <rFont val="Verdana"/>
        <family val="2"/>
      </rPr>
      <t>/с) или площадь озера (км</t>
    </r>
    <r>
      <rPr>
        <vertAlign val="superscript"/>
        <sz val="8"/>
        <rFont val="Verdana"/>
        <family val="2"/>
        <charset val="204"/>
      </rPr>
      <t>2</t>
    </r>
    <r>
      <rPr>
        <sz val="8"/>
        <rFont val="Verdana"/>
        <family val="2"/>
      </rPr>
      <t>)</t>
    </r>
  </si>
  <si>
    <t>Диапазон среднего расхода ближайшей реки, подверженной риску, или диапазон площади поверхности ближайшего озера, подверженного риску.</t>
  </si>
  <si>
    <t>100-1000</t>
  </si>
  <si>
    <t>РАСХОД_ПЛОЩАДЬ</t>
  </si>
  <si>
    <t>Область "Поверхностные водные объекты"</t>
  </si>
  <si>
    <t>Год, к которому относятся данные</t>
  </si>
  <si>
    <t>Год, за который оценивались данные.</t>
  </si>
  <si>
    <t>ГОД_ДАННЫЕ</t>
  </si>
  <si>
    <t>Дополнительная информация</t>
  </si>
  <si>
    <t>Дополнительные важные детали, которые могут быть полезны для определения опасности аварии и риска хвостохранилища.</t>
  </si>
  <si>
    <t>В процессе рекультивации</t>
  </si>
  <si>
    <t>ДОП_ИНФО</t>
  </si>
  <si>
    <t>ИОХ &amp; ИРХ</t>
  </si>
  <si>
    <t>Ссылка на объект по международному коду.</t>
  </si>
  <si>
    <t>Автоматически показывается из вкладки "Данные хвостохранилищ".</t>
  </si>
  <si>
    <t>Ссылка на объект по названию хвостохранилища.</t>
  </si>
  <si>
    <t>ИМЯ</t>
  </si>
  <si>
    <t>Индекс опасности для ёмкости</t>
  </si>
  <si>
    <t>Он определяется как логарифм по основанию 10 от используемой ёмкости.</t>
  </si>
  <si>
    <t>Автоматически рассчитывается по вкладке "Данные хвостохранилищ".</t>
  </si>
  <si>
    <t>ИОХ_ЁМК</t>
  </si>
  <si>
    <t>Индекс опасности для токсичности</t>
  </si>
  <si>
    <t>Его значение равно Классу опасности для воды.</t>
  </si>
  <si>
    <t>ИОХ_ТОКС</t>
  </si>
  <si>
    <t>Индекс опасности для условий управления</t>
  </si>
  <si>
    <t>Он связан со статусом хвостохранилища и равен 0 для «рекультивированных», 1 - для «закрытых», 3 - для «действующих» и 3 - для «заброшенных» участков.</t>
  </si>
  <si>
    <t>ИОХ_УПР</t>
  </si>
  <si>
    <t>Индекс опасности для природных условий</t>
  </si>
  <si>
    <t>Он включает индекс опасности от  вероятности наводнения и от сейсмических условий. Индекс опасности от вероятности наводнения равен 0, если объект расположен «вне зоны HQ-500», в противном случае он равен 1. Индекс опасности от сейсмических условий равен 0, если сейсмическая активность «≤1», иначе он равен 1. Таким образом, индекс опасности для природных условий может быть равен 0, 1 или 2.</t>
  </si>
  <si>
    <t>ИОХ_ПРИР</t>
  </si>
  <si>
    <t>Индекс опасности для устойчивости дамбы</t>
  </si>
  <si>
    <r>
      <t>Он связано с устойчивостью дамбы и равен 0, если К</t>
    </r>
    <r>
      <rPr>
        <vertAlign val="subscript"/>
        <sz val="8"/>
        <rFont val="Verdana"/>
        <family val="2"/>
        <charset val="204"/>
      </rPr>
      <t>уст</t>
    </r>
    <r>
      <rPr>
        <sz val="8"/>
        <rFont val="Verdana"/>
        <family val="2"/>
      </rPr>
      <t xml:space="preserve"> «&gt; 1,5», и 1 в противном случае.</t>
    </r>
  </si>
  <si>
    <t>ИОХ_ДАМБ</t>
  </si>
  <si>
    <t>Индекс опасности хвостохранилища</t>
  </si>
  <si>
    <t>Он равен сумме индексов опасности для ёмкости, токсичности, условий управления, природной среды и устойчивости дамбы. Применяется в логарифмическом масштабе.</t>
  </si>
  <si>
    <t>Рассчитывается автоматически.</t>
  </si>
  <si>
    <t>ИОХ</t>
  </si>
  <si>
    <t>Индекс воздействия на население</t>
  </si>
  <si>
    <r>
      <t>Он определяется по общему населению в зоне риска и равен 1 для ИВХ=0, 2 для ИВХ≤100, 3 для 100&lt;ИВХ≤1000, 4 для 1000&lt;ИВХ≤10000, 5 для 10000&lt;ИВХ≤100000 и 6 для ИВХ</t>
    </r>
    <r>
      <rPr>
        <sz val="8"/>
        <rFont val="Calibri"/>
        <family val="2"/>
      </rPr>
      <t>≥</t>
    </r>
    <r>
      <rPr>
        <sz val="8"/>
        <rFont val="Verdana"/>
        <family val="2"/>
      </rPr>
      <t>100000.</t>
    </r>
  </si>
  <si>
    <t>ИВХ_НАС</t>
  </si>
  <si>
    <t>Индекс воздействия на окружающую среду</t>
  </si>
  <si>
    <r>
      <t>Он относится к расходу наибольшего водотока или площади наибольшего озера и равен 1, если "нет водных объектов"; при их наличии: 2 для "</t>
    </r>
    <r>
      <rPr>
        <sz val="8"/>
        <rFont val="Calibri"/>
        <family val="2"/>
      </rPr>
      <t>≤</t>
    </r>
    <r>
      <rPr>
        <sz val="8"/>
        <rFont val="Verdana"/>
        <family val="2"/>
      </rPr>
      <t>100", 3 для "100-1000" и 4 для "&gt;1000".</t>
    </r>
  </si>
  <si>
    <t>ИВХ_ОС</t>
  </si>
  <si>
    <t>Индекс воздействия хвостохранилища</t>
  </si>
  <si>
    <t>Сумма индексов воздействия на население и окружающую среду. Применяется в логарифмическом масштабе.</t>
  </si>
  <si>
    <t>ИВХ</t>
  </si>
  <si>
    <t>Индекс риска хвостохранилища</t>
  </si>
  <si>
    <t>Сумма индекса опасности хвостохранилища и индекса воздействия хвостохранилища. Применяется в логарифмическом масштабе.</t>
  </si>
  <si>
    <t>ИРХ</t>
  </si>
  <si>
    <t>Проверка</t>
  </si>
  <si>
    <t>Междунородный код хвостохранилища</t>
  </si>
  <si>
    <r>
      <t>Сейсмоактивность (Номинальное пиковое ускорение грунта, м/с</t>
    </r>
    <r>
      <rPr>
        <b/>
        <i/>
        <vertAlign val="superscript"/>
        <sz val="11"/>
        <color theme="1"/>
        <rFont val="Arial Narrow"/>
        <family val="2"/>
      </rPr>
      <t>2</t>
    </r>
    <r>
      <rPr>
        <b/>
        <i/>
        <sz val="11"/>
        <color theme="1"/>
        <rFont val="Arial Narrow"/>
        <family val="2"/>
      </rPr>
      <t>)</t>
    </r>
  </si>
  <si>
    <r>
      <t>Устойчивость дамбы (К</t>
    </r>
    <r>
      <rPr>
        <b/>
        <i/>
        <vertAlign val="subscript"/>
        <sz val="11"/>
        <color theme="1"/>
        <rFont val="Arial Narrow"/>
        <family val="2"/>
        <charset val="204"/>
      </rPr>
      <t>уст</t>
    </r>
    <r>
      <rPr>
        <b/>
        <i/>
        <sz val="11"/>
        <color theme="1"/>
        <rFont val="Arial Narrow"/>
        <family val="2"/>
      </rPr>
      <t>)</t>
    </r>
  </si>
  <si>
    <r>
      <t>Средний расход реки (м</t>
    </r>
    <r>
      <rPr>
        <b/>
        <i/>
        <vertAlign val="superscript"/>
        <sz val="11"/>
        <color theme="1"/>
        <rFont val="Arial Narrow"/>
        <family val="2"/>
      </rPr>
      <t>3</t>
    </r>
    <r>
      <rPr>
        <b/>
        <i/>
        <sz val="11"/>
        <color theme="1"/>
        <rFont val="Arial Narrow"/>
        <family val="2"/>
      </rPr>
      <t>/с) или площадь озера (км</t>
    </r>
    <r>
      <rPr>
        <b/>
        <i/>
        <vertAlign val="superscript"/>
        <sz val="11"/>
        <color theme="1"/>
        <rFont val="Arial Narrow"/>
        <family val="2"/>
      </rPr>
      <t>2</t>
    </r>
    <r>
      <rPr>
        <b/>
        <i/>
        <sz val="11"/>
        <color theme="1"/>
        <rFont val="Arial Narrow"/>
        <family val="2"/>
      </rPr>
      <t>)</t>
    </r>
  </si>
  <si>
    <t>Хвостохранилище2</t>
  </si>
  <si>
    <t>Неизвестное2</t>
  </si>
  <si>
    <t>Посёлок 3</t>
  </si>
  <si>
    <t>поселок</t>
  </si>
  <si>
    <t>шлам</t>
  </si>
  <si>
    <t>действующее</t>
  </si>
  <si>
    <t>неизвестно</t>
  </si>
  <si>
    <t>Посёлок 3, Посёлок 4, Посёлок 5</t>
  </si>
  <si>
    <t>нет водных объектов</t>
  </si>
  <si>
    <t>Хвостохранилище3</t>
  </si>
  <si>
    <t>Неизвестное3</t>
  </si>
  <si>
    <t>город</t>
  </si>
  <si>
    <t>пульпа</t>
  </si>
  <si>
    <t>Cu, Fe, S, Zn, Pb</t>
  </si>
  <si>
    <t>рекультивированное</t>
  </si>
  <si>
    <t>вне зоны HQ-500</t>
  </si>
  <si>
    <t>≤1.5</t>
  </si>
  <si>
    <t>Река 2</t>
  </si>
  <si>
    <t>≤100</t>
  </si>
  <si>
    <t>Группа</t>
  </si>
  <si>
    <t>Элемент</t>
  </si>
  <si>
    <t>Значение</t>
  </si>
  <si>
    <t>Значение2</t>
  </si>
  <si>
    <t>Значение3</t>
  </si>
  <si>
    <t>Идентификация</t>
  </si>
  <si>
    <t>Название ресурса</t>
  </si>
  <si>
    <t>Аннотация ресурса</t>
  </si>
  <si>
    <t>Этот набор данных содержит информацию о хвостохранилищах в пределах территории указанной страны или региона.</t>
  </si>
  <si>
    <t>Тип ресурса</t>
  </si>
  <si>
    <t>набор данных</t>
  </si>
  <si>
    <t>Адрес ресурса</t>
  </si>
  <si>
    <t>Уникальный идентификатор ресурса - код</t>
  </si>
  <si>
    <t>Язык ресурса</t>
  </si>
  <si>
    <t>Русский</t>
  </si>
  <si>
    <t>Классификация</t>
  </si>
  <si>
    <t>Topic category</t>
  </si>
  <si>
    <t>внутренниеВоды</t>
  </si>
  <si>
    <t>Ключевые слова</t>
  </si>
  <si>
    <t>Значения ключевых слов</t>
  </si>
  <si>
    <t>опасное вещество</t>
  </si>
  <si>
    <t>опасность загрязнителей</t>
  </si>
  <si>
    <t>отстойник хвостовых материалов</t>
  </si>
  <si>
    <t>Исходный контролируемый словарь</t>
  </si>
  <si>
    <t>Концепция GEMET, версия 4.1</t>
  </si>
  <si>
    <t>Дата публикации</t>
  </si>
  <si>
    <t>Географическое положение</t>
  </si>
  <si>
    <t>Ограничивающий прямоугольник - Юг</t>
  </si>
  <si>
    <t>Ограничивающий прямоугольник - Север</t>
  </si>
  <si>
    <t>Ограничивающий прямоугольник - Восток</t>
  </si>
  <si>
    <t>Ограничивающий прямоугольник - Запад</t>
  </si>
  <si>
    <t>Ограничения по времени</t>
  </si>
  <si>
    <t>Временной диапазон - начало</t>
  </si>
  <si>
    <t>Временной диапазон - окончание</t>
  </si>
  <si>
    <t>Дата последнего изменения</t>
  </si>
  <si>
    <t>Проверка качества</t>
  </si>
  <si>
    <t>Наследование</t>
  </si>
  <si>
    <t>Пространственное разрешение - эквивалентный масштаб</t>
  </si>
  <si>
    <t>Согласованность</t>
  </si>
  <si>
    <t>Спецификация - Название</t>
  </si>
  <si>
    <t>Регламент Комиссии ЕС №1253/2013 от 21 октября 2013 г., вносящий поправки в Регламент ЕС №1089/2010, реализующий Директиву 2007/2/ЕС в отношении функциональной совместимости наборов пространственных данных и услуг</t>
  </si>
  <si>
    <t>Specification - Date type</t>
  </si>
  <si>
    <t>publication</t>
  </si>
  <si>
    <t>Specification - Date</t>
  </si>
  <si>
    <t>Степень</t>
  </si>
  <si>
    <t>НеОценено</t>
  </si>
  <si>
    <t>Ограничения на доступ и использование</t>
  </si>
  <si>
    <t>Условия доступа и использования</t>
  </si>
  <si>
    <t>Тип ограничений</t>
  </si>
  <si>
    <t>Другие ограничения</t>
  </si>
  <si>
    <t>Ответственные организации</t>
  </si>
  <si>
    <t>Название ответственной стороны</t>
  </si>
  <si>
    <t>Роль ответственной стороны</t>
  </si>
  <si>
    <t>Email ответственной стороны</t>
  </si>
  <si>
    <t>Метаданные</t>
  </si>
  <si>
    <t>Имя контактного лица по метаданным</t>
  </si>
  <si>
    <t>Роль контактного лица по метаданным</t>
  </si>
  <si>
    <t>Email контактного лица по метаданным</t>
  </si>
  <si>
    <t>Дата Метаданных</t>
  </si>
  <si>
    <t>Язык Метаданных</t>
  </si>
  <si>
    <t>русский</t>
  </si>
  <si>
    <t>WISE Метаданные</t>
  </si>
  <si>
    <t>Название распространяемого формата</t>
  </si>
  <si>
    <t>Excel файл</t>
  </si>
  <si>
    <t>Версия распространяемого формата</t>
  </si>
  <si>
    <t>Excel 2007 (xlsx)</t>
  </si>
  <si>
    <t>Название распространителя</t>
  </si>
  <si>
    <t>Роль распространителя</t>
  </si>
  <si>
    <t>Email распространителя</t>
  </si>
  <si>
    <t>Стандартное название метаданных</t>
  </si>
  <si>
    <t>ISO 19115 Географическая информация - Метаданные; Профиль метаданных WISE (2009)</t>
  </si>
  <si>
    <t>Стандартная версия метаданных</t>
  </si>
  <si>
    <t>ISO 19115:2003</t>
  </si>
  <si>
    <t>Код базовой системы</t>
  </si>
  <si>
    <t>GCS_ETRS_1989</t>
  </si>
  <si>
    <t>Тип пространственного представления</t>
  </si>
  <si>
    <t>текстовая таблица</t>
  </si>
  <si>
    <t>Цель</t>
  </si>
  <si>
    <t>Специальное использование</t>
  </si>
  <si>
    <t>Коды ограничения</t>
  </si>
  <si>
    <t>код</t>
  </si>
  <si>
    <t>имя</t>
  </si>
  <si>
    <t>авторские права</t>
  </si>
  <si>
    <t>исключительное право на публикацию, производство или продажу прав на литературное, драматическое, музыкальное или художественное произведение либо на использование коммерческого печатного издания или лейбла, предоставленное законом на определенный срок автору, композитору, художнику, дистрибьютору.</t>
  </si>
  <si>
    <t>патент</t>
  </si>
  <si>
    <t>правительством предоставлены исключительные права на создание, продажу, использование или лицензирование изобретения или открытия</t>
  </si>
  <si>
    <t>заявленный патент</t>
  </si>
  <si>
    <t>созданная или проданная информация, ожидающую патента</t>
  </si>
  <si>
    <t>товарный знак</t>
  </si>
  <si>
    <t>название, символ или другое устройство, идентифицирующее продукт, официально зарегистрированное и юридически ограниченное для использования владельцем или производителем.</t>
  </si>
  <si>
    <t>лицензия</t>
  </si>
  <si>
    <t>официальное разрешение что-либо делать</t>
  </si>
  <si>
    <t>права интеллектуальной собственности</t>
  </si>
  <si>
    <t>права на финансовую выгоду и контроль над распределением нематериального имущества, являющегося результатом творчества</t>
  </si>
  <si>
    <t>ограничено</t>
  </si>
  <si>
    <t>удерживается из общего обращения или от раскрытия</t>
  </si>
  <si>
    <t>другие ограничения</t>
  </si>
  <si>
    <t>ограничения не указаны</t>
  </si>
  <si>
    <t>конфиденциальная</t>
  </si>
  <si>
    <t>доступно для тех, кому можно доверить информацию</t>
  </si>
  <si>
    <t>для служебного пользования</t>
  </si>
  <si>
    <t>не для всеобщего ознакомления</t>
  </si>
  <si>
    <t>секретная</t>
  </si>
  <si>
    <t>хранится или предназначено для сохранения в тайне или скрыто от всех, кроме избранной группы людей</t>
  </si>
  <si>
    <t>информация общего пользования</t>
  </si>
  <si>
    <t>доступно для общего ознакомления</t>
  </si>
  <si>
    <t>Роли</t>
  </si>
  <si>
    <t>поставщик ресурса</t>
  </si>
  <si>
    <t>сторона (лицо), поставляющая(ее) ресурс</t>
  </si>
  <si>
    <t>ответственный хранитель</t>
  </si>
  <si>
    <t>сторона (лицо), которая(ое) берет на себя ответственность за данные и обеспечивает надлежащее сохранение и обслуживание ресурса</t>
  </si>
  <si>
    <t>собственник</t>
  </si>
  <si>
    <t>сторона (лицо), владеющая(ее) ресурсом</t>
  </si>
  <si>
    <t>пользователь</t>
  </si>
  <si>
    <t>сторона (лицо), которая(ое) использует ресурс</t>
  </si>
  <si>
    <t>распространитель</t>
  </si>
  <si>
    <t>сторона (лицо), которая(ое) распространяет ресурс</t>
  </si>
  <si>
    <t>создатель ресурса</t>
  </si>
  <si>
    <t>сторона (лицо), которая(ое) создала ресурс</t>
  </si>
  <si>
    <t>контактное лицо</t>
  </si>
  <si>
    <t>сторона (лицо), с которой(ым) можно связаться для получения информации или приобретения ресурса</t>
  </si>
  <si>
    <t>главный разработчик</t>
  </si>
  <si>
    <t>главная сторона (лицо), ответственная(ое) за сбор информации и проведение исследований</t>
  </si>
  <si>
    <t>обработчик данных</t>
  </si>
  <si>
    <t>сторона (лицо), которая(ое) обработала данные определённым образом с изменением ресурса</t>
  </si>
  <si>
    <t>издатель</t>
  </si>
  <si>
    <t>сторона (лицо), опубликовавшая(ее) ресурс</t>
  </si>
  <si>
    <t>автор</t>
  </si>
  <si>
    <t>сторона (лицо), которая(ое) является автором ресурса</t>
  </si>
  <si>
    <t>рассол</t>
  </si>
  <si>
    <t>зола/окалина</t>
  </si>
  <si>
    <t>уловленная зола</t>
  </si>
  <si>
    <t>шахтная вода</t>
  </si>
  <si>
    <t>отходы нефтедобычи и переработки</t>
  </si>
  <si>
    <t>другое</t>
  </si>
  <si>
    <t>заброшенное</t>
  </si>
  <si>
    <r>
      <rPr>
        <sz val="12"/>
        <color theme="1"/>
        <rFont val="Calibri"/>
        <family val="2"/>
      </rPr>
      <t>≤</t>
    </r>
    <r>
      <rPr>
        <sz val="12"/>
        <color theme="1"/>
        <rFont val="Arial Narrow"/>
        <family val="2"/>
      </rPr>
      <t>1</t>
    </r>
  </si>
  <si>
    <t>&gt;1</t>
  </si>
  <si>
    <r>
      <rPr>
        <sz val="12"/>
        <color theme="1"/>
        <rFont val="Calibri"/>
        <family val="2"/>
      </rPr>
      <t>≤</t>
    </r>
    <r>
      <rPr>
        <sz val="12"/>
        <color theme="1"/>
        <rFont val="Arial Narrow"/>
        <family val="2"/>
      </rPr>
      <t>1.5</t>
    </r>
  </si>
  <si>
    <t>&gt;1000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</si>
</sst>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 #,##0.00_-;_-* &quot;-&quot;??_-;_-@_-"/>
    <numFmt numFmtId="165" formatCode="yyyy\-mm\-dd;@"/>
    <numFmt numFmtId="166" formatCode="0.0000"/>
    <numFmt numFmtId="167" formatCode="0.00000"/>
    <numFmt numFmtId="168" formatCode="0.000"/>
    <numFmt numFmtId="169" formatCode="0.0"/>
    <numFmt numFmtId="170" formatCode="0.000000"/>
    <numFmt numFmtId="171" formatCode="_-* #,##0_-;\-* #,##0_-;_-* &quot;-&quot;??_-;_-@_-"/>
    <numFmt numFmtId="172" formatCode="_-* #,##0.000_-;\-* #,##0.000_-;_-* &quot;-&quot;??_-;_-@_-"/>
  </numFmts>
  <fonts count="62" x14ac:knownFonts="1">
    <font>
      <sz val="12"/>
      <color theme="1"/>
      <name val="Arial"/>
      <family val="2"/>
    </font>
    <font>
      <sz val="11"/>
      <color theme="1"/>
      <name val="Calibri"/>
      <family val="2"/>
      <scheme val="minor"/>
    </font>
    <font>
      <sz val="12"/>
      <color theme="1"/>
      <name val="Times New Roman"/>
      <family val="2"/>
    </font>
    <font>
      <b/>
      <sz val="16"/>
      <color theme="1"/>
      <name val="Arial Narrow"/>
      <family val="2"/>
    </font>
    <font>
      <sz val="12"/>
      <color theme="1"/>
      <name val="Arial Narrow"/>
      <family val="2"/>
    </font>
    <font>
      <sz val="10"/>
      <color indexed="8"/>
      <name val="Arial"/>
      <family val="2"/>
    </font>
    <font>
      <b/>
      <sz val="12"/>
      <color theme="1"/>
      <name val="Arial Narrow"/>
      <family val="2"/>
    </font>
    <font>
      <b/>
      <sz val="12"/>
      <color theme="1" tint="0.499984740745262"/>
      <name val="Arial Narrow"/>
      <family val="2"/>
    </font>
    <font>
      <b/>
      <sz val="12"/>
      <color theme="1"/>
      <name val="Times New Roman"/>
      <family val="2"/>
    </font>
    <font>
      <sz val="12"/>
      <name val="Arial Narrow"/>
      <family val="2"/>
    </font>
    <font>
      <b/>
      <sz val="12"/>
      <name val="Arial Narrow"/>
      <family val="2"/>
    </font>
    <font>
      <sz val="9"/>
      <color indexed="81"/>
      <name val="Tahoma"/>
      <family val="2"/>
    </font>
    <font>
      <b/>
      <sz val="24"/>
      <color theme="1"/>
      <name val="Arial Narrow"/>
      <family val="2"/>
    </font>
    <font>
      <b/>
      <sz val="12"/>
      <color theme="0"/>
      <name val="Arial Narrow"/>
      <family val="2"/>
    </font>
    <font>
      <sz val="12"/>
      <color theme="0" tint="-0.499984740745262"/>
      <name val="Arial Narrow"/>
      <family val="2"/>
    </font>
    <font>
      <sz val="10"/>
      <name val="Arial"/>
      <family val="2"/>
    </font>
    <font>
      <b/>
      <sz val="8"/>
      <name val="Verdana"/>
      <family val="2"/>
    </font>
    <font>
      <sz val="8"/>
      <name val="Verdana"/>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20"/>
      <name val="Calibri"/>
      <family val="2"/>
    </font>
    <font>
      <b/>
      <sz val="15"/>
      <color indexed="56"/>
      <name val="Calibri"/>
      <family val="2"/>
    </font>
    <font>
      <b/>
      <sz val="18"/>
      <color indexed="56"/>
      <name val="Cambria"/>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b/>
      <sz val="11"/>
      <color theme="1"/>
      <name val="Arial Narrow"/>
      <family val="2"/>
    </font>
    <font>
      <sz val="11"/>
      <color theme="1"/>
      <name val="Arial"/>
      <family val="2"/>
    </font>
    <font>
      <b/>
      <i/>
      <sz val="11"/>
      <color theme="1"/>
      <name val="Arial Narrow"/>
      <family val="2"/>
    </font>
    <font>
      <sz val="11"/>
      <color theme="1"/>
      <name val="Arial Narrow"/>
      <family val="2"/>
    </font>
    <font>
      <b/>
      <sz val="11"/>
      <color theme="1" tint="0.499984740745262"/>
      <name val="Arial Narrow"/>
      <family val="2"/>
    </font>
    <font>
      <b/>
      <sz val="12"/>
      <color theme="4" tint="-0.249977111117893"/>
      <name val="Arial Narrow"/>
      <family val="2"/>
    </font>
    <font>
      <sz val="11"/>
      <color theme="1"/>
      <name val="Arial Narrow"/>
      <family val="2"/>
      <charset val="204"/>
    </font>
    <font>
      <b/>
      <sz val="16"/>
      <color rgb="FF000000"/>
      <name val="Arial Narrow"/>
      <family val="2"/>
    </font>
    <font>
      <b/>
      <sz val="8"/>
      <color indexed="63"/>
      <name val="Verdana"/>
      <family val="2"/>
    </font>
    <font>
      <sz val="8"/>
      <color rgb="FF808080"/>
      <name val="Verdana"/>
      <family val="2"/>
    </font>
    <font>
      <sz val="8"/>
      <color theme="0" tint="-0.499984740745262"/>
      <name val="Verdana"/>
      <family val="2"/>
    </font>
    <font>
      <sz val="8"/>
      <name val="Arial"/>
      <family val="2"/>
    </font>
    <font>
      <sz val="12"/>
      <color theme="1"/>
      <name val="Arial"/>
      <family val="2"/>
    </font>
    <font>
      <sz val="12"/>
      <color theme="1"/>
      <name val="Calibri"/>
      <family val="2"/>
    </font>
    <font>
      <sz val="12"/>
      <color theme="1"/>
      <name val="Arial Narrow"/>
      <family val="2"/>
      <charset val="204"/>
    </font>
    <font>
      <u/>
      <sz val="12"/>
      <color theme="10"/>
      <name val="Arial"/>
      <family val="2"/>
    </font>
    <font>
      <b/>
      <sz val="12"/>
      <color rgb="FF000000"/>
      <name val="Arial Narrow"/>
      <family val="2"/>
    </font>
    <font>
      <b/>
      <sz val="18"/>
      <color theme="1"/>
      <name val="Arial Narrow"/>
      <family val="2"/>
    </font>
    <font>
      <b/>
      <sz val="10"/>
      <color theme="1"/>
      <name val="Verdana"/>
      <family val="2"/>
    </font>
    <font>
      <b/>
      <i/>
      <vertAlign val="superscript"/>
      <sz val="11"/>
      <color theme="1"/>
      <name val="Arial Narrow"/>
      <family val="2"/>
    </font>
    <font>
      <i/>
      <sz val="12"/>
      <color theme="1"/>
      <name val="Arial Narrow"/>
      <family val="2"/>
    </font>
    <font>
      <b/>
      <i/>
      <sz val="12"/>
      <color theme="1"/>
      <name val="Arial Narrow"/>
      <family val="2"/>
    </font>
    <font>
      <sz val="8"/>
      <name val="Calibri"/>
      <family val="2"/>
    </font>
    <font>
      <b/>
      <i/>
      <vertAlign val="subscript"/>
      <sz val="11"/>
      <color theme="1"/>
      <name val="Arial Narrow"/>
      <family val="2"/>
      <charset val="204"/>
    </font>
    <font>
      <b/>
      <sz val="11"/>
      <color theme="1"/>
      <name val="Arial Narrow"/>
      <family val="2"/>
      <charset val="204"/>
    </font>
    <font>
      <b/>
      <i/>
      <sz val="11"/>
      <color theme="1"/>
      <name val="Arial Narrow"/>
      <family val="2"/>
      <charset val="204"/>
    </font>
    <font>
      <vertAlign val="superscript"/>
      <sz val="8"/>
      <name val="Verdana"/>
      <family val="2"/>
      <charset val="204"/>
    </font>
    <font>
      <vertAlign val="subscript"/>
      <sz val="8"/>
      <name val="Verdana"/>
      <family val="2"/>
      <charset val="204"/>
    </font>
  </fonts>
  <fills count="35">
    <fill>
      <patternFill patternType="none"/>
    </fill>
    <fill>
      <patternFill patternType="gray125"/>
    </fill>
    <fill>
      <patternFill patternType="solid">
        <fgColor theme="0" tint="-4.9989318521683403E-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bgColor theme="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55"/>
        <bgColor indexed="23"/>
      </patternFill>
    </fill>
    <fill>
      <patternFill patternType="solid">
        <fgColor theme="6" tint="0.7999816888943144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9"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theme="7"/>
      </left>
      <right/>
      <top style="thin">
        <color theme="7"/>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s>
  <cellStyleXfs count="49">
    <xf numFmtId="0" fontId="0" fillId="0" borderId="0"/>
    <xf numFmtId="0" fontId="2" fillId="0" borderId="0"/>
    <xf numFmtId="0" fontId="5" fillId="0" borderId="0"/>
    <xf numFmtId="0" fontId="15" fillId="0" borderId="0"/>
    <xf numFmtId="0" fontId="15" fillId="0" borderId="0"/>
    <xf numFmtId="0" fontId="15" fillId="0" borderId="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8" fillId="18" borderId="0" applyNumberFormat="0" applyBorder="0" applyAlignment="0" applyProtection="0"/>
    <xf numFmtId="0" fontId="19" fillId="19"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6" borderId="0" applyNumberFormat="0" applyBorder="0" applyAlignment="0" applyProtection="0"/>
    <xf numFmtId="0" fontId="20" fillId="27" borderId="15" applyNumberFormat="0" applyAlignment="0" applyProtection="0"/>
    <xf numFmtId="0" fontId="21" fillId="27" borderId="16" applyNumberFormat="0" applyAlignment="0" applyProtection="0"/>
    <xf numFmtId="0" fontId="22" fillId="14" borderId="16" applyNumberFormat="0" applyAlignment="0" applyProtection="0"/>
    <xf numFmtId="0" fontId="23" fillId="0" borderId="17" applyNumberFormat="0" applyFill="0" applyAlignment="0" applyProtection="0"/>
    <xf numFmtId="0" fontId="24" fillId="0" borderId="0" applyNumberFormat="0" applyFill="0" applyBorder="0" applyAlignment="0" applyProtection="0"/>
    <xf numFmtId="0" fontId="25" fillId="11" borderId="0" applyNumberFormat="0" applyBorder="0" applyAlignment="0" applyProtection="0"/>
    <xf numFmtId="0" fontId="15" fillId="28" borderId="18" applyNumberFormat="0" applyAlignment="0" applyProtection="0"/>
    <xf numFmtId="0" fontId="26" fillId="10" borderId="0" applyNumberFormat="0" applyBorder="0" applyAlignment="0" applyProtection="0"/>
    <xf numFmtId="0" fontId="27" fillId="0" borderId="19" applyNumberFormat="0" applyFill="0" applyAlignment="0" applyProtection="0"/>
    <xf numFmtId="0" fontId="28" fillId="0" borderId="0" applyNumberFormat="0" applyFill="0" applyBorder="0" applyAlignment="0" applyProtection="0"/>
    <xf numFmtId="0" fontId="29" fillId="0" borderId="20" applyNumberFormat="0" applyFill="0" applyAlignment="0" applyProtection="0"/>
    <xf numFmtId="0" fontId="30" fillId="0" borderId="21" applyNumberFormat="0" applyFill="0" applyAlignment="0" applyProtection="0"/>
    <xf numFmtId="0" fontId="30" fillId="0" borderId="0" applyNumberFormat="0" applyFill="0" applyBorder="0" applyAlignment="0" applyProtection="0"/>
    <xf numFmtId="0" fontId="31" fillId="0" borderId="22" applyNumberFormat="0" applyFill="0" applyAlignment="0" applyProtection="0"/>
    <xf numFmtId="0" fontId="32" fillId="0" borderId="0" applyNumberFormat="0" applyFill="0" applyBorder="0" applyAlignment="0" applyProtection="0"/>
    <xf numFmtId="0" fontId="33" fillId="29" borderId="23" applyNumberFormat="0" applyAlignment="0" applyProtection="0"/>
    <xf numFmtId="164" fontId="46" fillId="0" borderId="0" applyFont="0" applyFill="0" applyBorder="0" applyAlignment="0" applyProtection="0"/>
    <xf numFmtId="0" fontId="49" fillId="0" borderId="0" applyNumberFormat="0" applyFill="0" applyBorder="0" applyAlignment="0" applyProtection="0"/>
    <xf numFmtId="0" fontId="1" fillId="0" borderId="0"/>
  </cellStyleXfs>
  <cellXfs count="146">
    <xf numFmtId="0" fontId="0" fillId="0" borderId="0" xfId="0"/>
    <xf numFmtId="0" fontId="4" fillId="2" borderId="0" xfId="1" applyFont="1" applyFill="1"/>
    <xf numFmtId="0" fontId="12" fillId="0" borderId="0" xfId="1" applyFont="1" applyAlignment="1">
      <alignment vertical="center"/>
    </xf>
    <xf numFmtId="0" fontId="4" fillId="0" borderId="0" xfId="1" applyFont="1" applyAlignment="1">
      <alignment vertical="center" wrapText="1"/>
    </xf>
    <xf numFmtId="0" fontId="13" fillId="8" borderId="5" xfId="1" applyFont="1" applyFill="1" applyBorder="1" applyAlignment="1">
      <alignment horizontal="center" vertical="center" wrapText="1"/>
    </xf>
    <xf numFmtId="0" fontId="35" fillId="0" borderId="0" xfId="0" applyFont="1"/>
    <xf numFmtId="0" fontId="0" fillId="0" borderId="0" xfId="0" applyAlignment="1">
      <alignment horizontal="right"/>
    </xf>
    <xf numFmtId="0" fontId="35" fillId="0" borderId="0" xfId="0" applyFont="1" applyAlignment="1">
      <alignment horizontal="right"/>
    </xf>
    <xf numFmtId="0" fontId="1" fillId="34" borderId="0" xfId="48" applyFill="1"/>
    <xf numFmtId="0" fontId="51" fillId="34" borderId="0" xfId="48" applyFont="1" applyFill="1"/>
    <xf numFmtId="169" fontId="0" fillId="0" borderId="0" xfId="0" applyNumberFormat="1"/>
    <xf numFmtId="0" fontId="16" fillId="33" borderId="1" xfId="0" applyFont="1" applyFill="1" applyBorder="1" applyAlignment="1">
      <alignment horizontal="left" vertical="center" wrapText="1"/>
    </xf>
    <xf numFmtId="0" fontId="42" fillId="6" borderId="1" xfId="0" applyFont="1" applyFill="1" applyBorder="1" applyAlignment="1">
      <alignment horizontal="left" vertical="center" wrapText="1"/>
    </xf>
    <xf numFmtId="0" fontId="17" fillId="0" borderId="1" xfId="3" applyFont="1" applyBorder="1" applyAlignment="1">
      <alignment horizontal="left" vertical="center" wrapText="1"/>
    </xf>
    <xf numFmtId="0" fontId="43" fillId="0" borderId="1" xfId="3" applyFont="1" applyBorder="1" applyAlignment="1">
      <alignment horizontal="left" vertical="center" wrapText="1"/>
    </xf>
    <xf numFmtId="0" fontId="43" fillId="0" borderId="1" xfId="4" applyFont="1" applyBorder="1" applyAlignment="1">
      <alignment horizontal="left" vertical="center" wrapText="1"/>
    </xf>
    <xf numFmtId="0" fontId="17" fillId="7" borderId="1" xfId="3" applyFont="1" applyFill="1" applyBorder="1" applyAlignment="1">
      <alignment horizontal="left" vertical="center" wrapText="1"/>
    </xf>
    <xf numFmtId="0" fontId="43" fillId="7" borderId="1" xfId="3" applyFont="1" applyFill="1" applyBorder="1" applyAlignment="1">
      <alignment horizontal="left" vertical="center" wrapText="1"/>
    </xf>
    <xf numFmtId="168" fontId="17" fillId="7" borderId="1" xfId="3" applyNumberFormat="1" applyFont="1" applyFill="1" applyBorder="1" applyAlignment="1">
      <alignment horizontal="left" vertical="center" wrapText="1"/>
    </xf>
    <xf numFmtId="0" fontId="43" fillId="7" borderId="1" xfId="5" applyFont="1" applyFill="1" applyBorder="1" applyAlignment="1">
      <alignment horizontal="left" vertical="center" wrapText="1"/>
    </xf>
    <xf numFmtId="0" fontId="44" fillId="0" borderId="1" xfId="3" applyFont="1" applyBorder="1" applyAlignment="1">
      <alignment horizontal="left" vertical="center" wrapText="1"/>
    </xf>
    <xf numFmtId="0" fontId="43" fillId="0" borderId="6" xfId="3" applyFont="1" applyBorder="1" applyAlignment="1">
      <alignment horizontal="left" vertical="center" wrapText="1"/>
    </xf>
    <xf numFmtId="169" fontId="17" fillId="0" borderId="1" xfId="3" applyNumberFormat="1" applyFont="1" applyBorder="1" applyAlignment="1">
      <alignment horizontal="left" vertical="center" wrapText="1"/>
    </xf>
    <xf numFmtId="0" fontId="7" fillId="2" borderId="1" xfId="1" applyFont="1" applyFill="1" applyBorder="1" applyAlignment="1">
      <alignment vertical="center"/>
    </xf>
    <xf numFmtId="0" fontId="6" fillId="30" borderId="1" xfId="1" applyFont="1" applyFill="1" applyBorder="1" applyAlignment="1">
      <alignment vertical="center" wrapText="1"/>
    </xf>
    <xf numFmtId="0" fontId="14" fillId="30" borderId="11" xfId="1" applyFont="1" applyFill="1" applyBorder="1" applyAlignment="1">
      <alignment horizontal="left" vertical="center"/>
    </xf>
    <xf numFmtId="0" fontId="14" fillId="30" borderId="5" xfId="1" applyFont="1" applyFill="1" applyBorder="1" applyAlignment="1">
      <alignment horizontal="left" vertical="center"/>
    </xf>
    <xf numFmtId="0" fontId="4" fillId="2" borderId="1" xfId="1" applyFont="1" applyFill="1" applyBorder="1" applyAlignment="1">
      <alignment vertical="center"/>
    </xf>
    <xf numFmtId="0" fontId="4" fillId="7" borderId="13" xfId="1" applyFont="1" applyFill="1" applyBorder="1" applyAlignment="1" applyProtection="1">
      <alignment horizontal="left" vertical="center"/>
      <protection locked="0"/>
    </xf>
    <xf numFmtId="0" fontId="35" fillId="0" borderId="0" xfId="0" applyFont="1" applyAlignment="1">
      <alignment vertical="center"/>
    </xf>
    <xf numFmtId="0" fontId="34" fillId="31" borderId="1" xfId="0" applyFont="1" applyFill="1" applyBorder="1" applyAlignment="1">
      <alignment vertical="center" wrapText="1"/>
    </xf>
    <xf numFmtId="0" fontId="36" fillId="31" borderId="1" xfId="0" applyFont="1" applyFill="1" applyBorder="1" applyAlignment="1">
      <alignment vertical="center" wrapText="1"/>
    </xf>
    <xf numFmtId="0" fontId="37" fillId="31" borderId="1" xfId="0" applyFont="1" applyFill="1" applyBorder="1" applyAlignment="1">
      <alignment vertical="center" wrapText="1"/>
    </xf>
    <xf numFmtId="0" fontId="34" fillId="31" borderId="1" xfId="0" applyFont="1" applyFill="1" applyBorder="1" applyAlignment="1">
      <alignment horizontal="left" vertical="center" wrapText="1"/>
    </xf>
    <xf numFmtId="0" fontId="38" fillId="2" borderId="2" xfId="0" applyFont="1" applyFill="1" applyBorder="1" applyAlignment="1">
      <alignment vertical="center"/>
    </xf>
    <xf numFmtId="0" fontId="38" fillId="31" borderId="10" xfId="0" applyFont="1" applyFill="1" applyBorder="1" applyAlignment="1">
      <alignment horizontal="left" vertical="center"/>
    </xf>
    <xf numFmtId="0" fontId="40" fillId="2" borderId="1" xfId="0" applyFont="1" applyFill="1" applyBorder="1" applyAlignment="1">
      <alignment vertical="center"/>
    </xf>
    <xf numFmtId="0" fontId="40" fillId="6" borderId="1" xfId="1" applyFont="1" applyFill="1" applyBorder="1" applyAlignment="1">
      <alignment horizontal="left" vertical="center"/>
    </xf>
    <xf numFmtId="0" fontId="37" fillId="7" borderId="1" xfId="1" applyFont="1" applyFill="1" applyBorder="1" applyAlignment="1" applyProtection="1">
      <alignment horizontal="left" vertical="center"/>
      <protection locked="0"/>
    </xf>
    <xf numFmtId="170" fontId="37" fillId="7" borderId="1" xfId="1" applyNumberFormat="1" applyFont="1" applyFill="1" applyBorder="1" applyAlignment="1" applyProtection="1">
      <alignment horizontal="right" vertical="center"/>
      <protection locked="0"/>
    </xf>
    <xf numFmtId="170" fontId="37" fillId="7" borderId="1" xfId="1" applyNumberFormat="1" applyFont="1" applyFill="1" applyBorder="1" applyAlignment="1" applyProtection="1">
      <alignment vertical="center"/>
      <protection locked="0"/>
    </xf>
    <xf numFmtId="0" fontId="40" fillId="7" borderId="1" xfId="1" applyFont="1" applyFill="1" applyBorder="1" applyAlignment="1" applyProtection="1">
      <alignment horizontal="left" vertical="center"/>
      <protection locked="0"/>
    </xf>
    <xf numFmtId="172" fontId="37" fillId="7" borderId="1" xfId="46" applyNumberFormat="1" applyFont="1" applyFill="1" applyBorder="1" applyAlignment="1" applyProtection="1">
      <alignment horizontal="right" vertical="center"/>
      <protection locked="0"/>
    </xf>
    <xf numFmtId="0" fontId="37" fillId="7" borderId="1" xfId="1" applyFont="1" applyFill="1" applyBorder="1" applyAlignment="1" applyProtection="1">
      <alignment horizontal="right" vertical="center"/>
      <protection locked="0"/>
    </xf>
    <xf numFmtId="167" fontId="37" fillId="7" borderId="1" xfId="1" applyNumberFormat="1" applyFont="1" applyFill="1" applyBorder="1" applyAlignment="1" applyProtection="1">
      <alignment horizontal="left" vertical="center"/>
      <protection locked="0"/>
    </xf>
    <xf numFmtId="171" fontId="37" fillId="7" borderId="1" xfId="46" applyNumberFormat="1" applyFont="1" applyFill="1" applyBorder="1" applyAlignment="1" applyProtection="1">
      <alignment horizontal="right" vertical="center"/>
      <protection locked="0"/>
    </xf>
    <xf numFmtId="1" fontId="40" fillId="7" borderId="1" xfId="1" applyNumberFormat="1" applyFont="1" applyFill="1" applyBorder="1" applyAlignment="1" applyProtection="1">
      <alignment horizontal="right" vertical="center"/>
      <protection locked="0"/>
    </xf>
    <xf numFmtId="170" fontId="40" fillId="7" borderId="1" xfId="1" applyNumberFormat="1" applyFont="1" applyFill="1" applyBorder="1" applyAlignment="1" applyProtection="1">
      <alignment horizontal="right" vertical="center"/>
      <protection locked="0"/>
    </xf>
    <xf numFmtId="170" fontId="40" fillId="7" borderId="1" xfId="1" applyNumberFormat="1" applyFont="1" applyFill="1" applyBorder="1" applyAlignment="1" applyProtection="1">
      <alignment vertical="center"/>
      <protection locked="0"/>
    </xf>
    <xf numFmtId="0" fontId="37" fillId="6" borderId="1" xfId="1" applyFont="1" applyFill="1" applyBorder="1" applyAlignment="1">
      <alignment horizontal="left" vertical="center"/>
    </xf>
    <xf numFmtId="0" fontId="4" fillId="0" borderId="0" xfId="1" applyFont="1" applyAlignment="1">
      <alignment vertical="center"/>
    </xf>
    <xf numFmtId="0" fontId="48" fillId="0" borderId="0" xfId="1" applyFont="1" applyAlignment="1">
      <alignment vertical="center"/>
    </xf>
    <xf numFmtId="0" fontId="2" fillId="0" borderId="0" xfId="1" applyAlignment="1">
      <alignment vertical="center"/>
    </xf>
    <xf numFmtId="0" fontId="6" fillId="3" borderId="1" xfId="1" applyFont="1" applyFill="1" applyBorder="1" applyAlignment="1">
      <alignment vertical="center"/>
    </xf>
    <xf numFmtId="0" fontId="4" fillId="2" borderId="0" xfId="1" applyFont="1" applyFill="1" applyAlignment="1">
      <alignment vertical="center"/>
    </xf>
    <xf numFmtId="0" fontId="6" fillId="5" borderId="1" xfId="1" applyFont="1" applyFill="1" applyBorder="1" applyAlignment="1">
      <alignment vertical="center" wrapText="1"/>
    </xf>
    <xf numFmtId="0" fontId="4" fillId="6" borderId="1" xfId="1" applyFont="1" applyFill="1" applyBorder="1" applyAlignment="1">
      <alignment vertical="center" wrapText="1"/>
    </xf>
    <xf numFmtId="0" fontId="4" fillId="6" borderId="1" xfId="1" applyFont="1" applyFill="1" applyBorder="1" applyAlignment="1" applyProtection="1">
      <alignment vertical="center" wrapText="1"/>
      <protection locked="0"/>
    </xf>
    <xf numFmtId="0" fontId="4" fillId="5" borderId="1" xfId="1" applyFont="1" applyFill="1" applyBorder="1" applyAlignment="1">
      <alignment vertical="center" wrapText="1"/>
    </xf>
    <xf numFmtId="0" fontId="4" fillId="7" borderId="1" xfId="1" applyFont="1" applyFill="1" applyBorder="1" applyAlignment="1" applyProtection="1">
      <alignment vertical="center" wrapText="1"/>
      <protection locked="0"/>
    </xf>
    <xf numFmtId="0" fontId="6" fillId="5" borderId="3" xfId="1" applyFont="1" applyFill="1" applyBorder="1" applyAlignment="1">
      <alignment vertical="center" wrapText="1"/>
    </xf>
    <xf numFmtId="0" fontId="6" fillId="4" borderId="4" xfId="1" applyFont="1" applyFill="1" applyBorder="1" applyAlignment="1">
      <alignment vertical="center"/>
    </xf>
    <xf numFmtId="0" fontId="6" fillId="5" borderId="4" xfId="1" applyFont="1" applyFill="1" applyBorder="1" applyAlignment="1">
      <alignment vertical="center" wrapText="1"/>
    </xf>
    <xf numFmtId="0" fontId="4" fillId="6" borderId="4" xfId="1" applyFont="1" applyFill="1" applyBorder="1" applyAlignment="1">
      <alignment vertical="center" wrapText="1"/>
    </xf>
    <xf numFmtId="0" fontId="6" fillId="5" borderId="5" xfId="1" applyFont="1" applyFill="1" applyBorder="1" applyAlignment="1">
      <alignment vertical="center" wrapText="1"/>
    </xf>
    <xf numFmtId="0" fontId="4" fillId="6" borderId="5" xfId="1" applyFont="1" applyFill="1" applyBorder="1" applyAlignment="1">
      <alignment vertical="center" wrapText="1"/>
    </xf>
    <xf numFmtId="0" fontId="4" fillId="6" borderId="1" xfId="1" applyFont="1" applyFill="1" applyBorder="1" applyAlignment="1">
      <alignment vertical="center"/>
    </xf>
    <xf numFmtId="0" fontId="4" fillId="5" borderId="3" xfId="1" applyFont="1" applyFill="1" applyBorder="1" applyAlignment="1">
      <alignment vertical="center" wrapText="1"/>
    </xf>
    <xf numFmtId="0" fontId="4" fillId="6" borderId="6" xfId="1" applyFont="1" applyFill="1" applyBorder="1" applyAlignment="1">
      <alignment vertical="center" wrapText="1"/>
    </xf>
    <xf numFmtId="165" fontId="4" fillId="6" borderId="3" xfId="1" applyNumberFormat="1" applyFont="1" applyFill="1" applyBorder="1" applyAlignment="1">
      <alignment horizontal="left" vertical="center" wrapText="1"/>
    </xf>
    <xf numFmtId="0" fontId="6" fillId="5" borderId="7" xfId="1" applyFont="1" applyFill="1" applyBorder="1" applyAlignment="1">
      <alignment vertical="center" wrapText="1"/>
    </xf>
    <xf numFmtId="166" fontId="4" fillId="6" borderId="7" xfId="1" applyNumberFormat="1" applyFont="1" applyFill="1" applyBorder="1" applyAlignment="1">
      <alignment horizontal="left" vertical="center" wrapText="1"/>
    </xf>
    <xf numFmtId="166" fontId="4" fillId="6" borderId="1" xfId="1" applyNumberFormat="1" applyFont="1" applyFill="1" applyBorder="1" applyAlignment="1">
      <alignment horizontal="left" vertical="center" wrapText="1"/>
    </xf>
    <xf numFmtId="166" fontId="4" fillId="6" borderId="3" xfId="1" applyNumberFormat="1" applyFont="1" applyFill="1" applyBorder="1" applyAlignment="1">
      <alignment horizontal="left" vertical="center" wrapText="1"/>
    </xf>
    <xf numFmtId="0" fontId="4" fillId="5" borderId="7" xfId="1" applyFont="1" applyFill="1" applyBorder="1" applyAlignment="1">
      <alignment vertical="center" wrapText="1"/>
    </xf>
    <xf numFmtId="14" fontId="4" fillId="7" borderId="7" xfId="1" applyNumberFormat="1" applyFont="1" applyFill="1" applyBorder="1" applyAlignment="1" applyProtection="1">
      <alignment horizontal="left" vertical="center" wrapText="1"/>
      <protection locked="0"/>
    </xf>
    <xf numFmtId="14" fontId="4" fillId="7" borderId="1" xfId="1" applyNumberFormat="1" applyFont="1" applyFill="1" applyBorder="1" applyAlignment="1" applyProtection="1">
      <alignment horizontal="left" vertical="center" wrapText="1"/>
      <protection locked="0"/>
    </xf>
    <xf numFmtId="14" fontId="4" fillId="0" borderId="1" xfId="1" applyNumberFormat="1" applyFont="1" applyBorder="1" applyAlignment="1" applyProtection="1">
      <alignment horizontal="left" vertical="center" wrapText="1"/>
      <protection locked="0"/>
    </xf>
    <xf numFmtId="0" fontId="4" fillId="7" borderId="7" xfId="1" applyFont="1" applyFill="1" applyBorder="1" applyAlignment="1" applyProtection="1">
      <alignment vertical="center" wrapText="1"/>
      <protection locked="0"/>
    </xf>
    <xf numFmtId="0" fontId="4" fillId="2" borderId="0" xfId="1" applyFont="1" applyFill="1" applyAlignment="1">
      <alignment vertical="center" wrapText="1"/>
    </xf>
    <xf numFmtId="0" fontId="4" fillId="6" borderId="7" xfId="1" applyFont="1" applyFill="1" applyBorder="1" applyAlignment="1">
      <alignment vertical="center" wrapText="1"/>
    </xf>
    <xf numFmtId="165" fontId="4" fillId="6" borderId="10" xfId="1" applyNumberFormat="1" applyFont="1" applyFill="1" applyBorder="1" applyAlignment="1">
      <alignment horizontal="left" vertical="center" wrapText="1"/>
    </xf>
    <xf numFmtId="0" fontId="4" fillId="6" borderId="3" xfId="1" applyFont="1" applyFill="1" applyBorder="1" applyAlignment="1">
      <alignment vertical="center" wrapText="1"/>
    </xf>
    <xf numFmtId="0" fontId="4" fillId="7" borderId="5" xfId="1" applyFont="1" applyFill="1" applyBorder="1" applyAlignment="1" applyProtection="1">
      <alignment vertical="center" wrapText="1"/>
      <protection locked="0"/>
    </xf>
    <xf numFmtId="0" fontId="4" fillId="7" borderId="3" xfId="1" applyFont="1" applyFill="1" applyBorder="1" applyAlignment="1" applyProtection="1">
      <alignment vertical="center" wrapText="1"/>
      <protection locked="0"/>
    </xf>
    <xf numFmtId="0" fontId="4" fillId="7" borderId="7" xfId="1" applyFont="1" applyFill="1" applyBorder="1" applyAlignment="1" applyProtection="1">
      <alignment vertical="center"/>
      <protection locked="0"/>
    </xf>
    <xf numFmtId="0" fontId="4" fillId="7" borderId="3" xfId="1" applyFont="1" applyFill="1" applyBorder="1" applyAlignment="1" applyProtection="1">
      <alignment vertical="center"/>
      <protection locked="0"/>
    </xf>
    <xf numFmtId="0" fontId="4" fillId="7" borderId="5" xfId="1" applyFont="1" applyFill="1" applyBorder="1" applyAlignment="1" applyProtection="1">
      <alignment vertical="center"/>
      <protection locked="0"/>
    </xf>
    <xf numFmtId="0" fontId="4" fillId="7" borderId="1" xfId="1" applyFont="1" applyFill="1" applyBorder="1" applyAlignment="1" applyProtection="1">
      <alignment vertical="center"/>
      <protection locked="0"/>
    </xf>
    <xf numFmtId="0" fontId="6" fillId="4" borderId="7" xfId="1" applyFont="1" applyFill="1" applyBorder="1" applyAlignment="1">
      <alignment vertical="center" wrapText="1"/>
    </xf>
    <xf numFmtId="0" fontId="8" fillId="4" borderId="1" xfId="1" applyFont="1" applyFill="1" applyBorder="1" applyAlignment="1">
      <alignment vertical="center" wrapText="1"/>
    </xf>
    <xf numFmtId="0" fontId="8" fillId="4" borderId="3" xfId="1" applyFont="1" applyFill="1" applyBorder="1" applyAlignment="1">
      <alignment vertical="center" wrapText="1"/>
    </xf>
    <xf numFmtId="0" fontId="6" fillId="2" borderId="0" xfId="1" applyFont="1" applyFill="1" applyAlignment="1">
      <alignment vertical="center"/>
    </xf>
    <xf numFmtId="0" fontId="10" fillId="2" borderId="0" xfId="1" applyFont="1" applyFill="1" applyAlignment="1">
      <alignment vertical="center"/>
    </xf>
    <xf numFmtId="0" fontId="9" fillId="2" borderId="0" xfId="1" applyFont="1" applyFill="1" applyAlignment="1">
      <alignment vertical="center"/>
    </xf>
    <xf numFmtId="0" fontId="34" fillId="32" borderId="1" xfId="0" applyFont="1" applyFill="1" applyBorder="1" applyAlignment="1">
      <alignment vertical="center" wrapText="1"/>
    </xf>
    <xf numFmtId="0" fontId="34" fillId="32" borderId="1" xfId="0" applyFont="1" applyFill="1" applyBorder="1" applyAlignment="1">
      <alignment horizontal="left" vertical="center" wrapText="1"/>
    </xf>
    <xf numFmtId="0" fontId="38" fillId="32" borderId="10" xfId="0" applyFont="1" applyFill="1" applyBorder="1" applyAlignment="1">
      <alignment horizontal="left" vertical="center"/>
    </xf>
    <xf numFmtId="169" fontId="37" fillId="6" borderId="1" xfId="1" applyNumberFormat="1" applyFont="1" applyFill="1" applyBorder="1" applyAlignment="1">
      <alignment horizontal="right" vertical="center"/>
    </xf>
    <xf numFmtId="169" fontId="40" fillId="6" borderId="1" xfId="1" applyNumberFormat="1" applyFont="1" applyFill="1" applyBorder="1" applyAlignment="1">
      <alignment horizontal="right" vertical="center"/>
    </xf>
    <xf numFmtId="0" fontId="36" fillId="31" borderId="1" xfId="0" applyFont="1" applyFill="1" applyBorder="1" applyAlignment="1">
      <alignment horizontal="left" vertical="center" wrapText="1"/>
    </xf>
    <xf numFmtId="0" fontId="54" fillId="5" borderId="1" xfId="1" applyFont="1" applyFill="1" applyBorder="1" applyAlignment="1">
      <alignment vertical="center" wrapText="1"/>
    </xf>
    <xf numFmtId="0" fontId="55" fillId="5" borderId="1" xfId="1" applyFont="1" applyFill="1" applyBorder="1" applyAlignment="1">
      <alignment vertical="center" wrapText="1"/>
    </xf>
    <xf numFmtId="0" fontId="6" fillId="7" borderId="7" xfId="1" applyFont="1" applyFill="1" applyBorder="1" applyAlignment="1" applyProtection="1">
      <alignment vertical="center" wrapText="1"/>
      <protection locked="0"/>
    </xf>
    <xf numFmtId="165" fontId="4" fillId="6" borderId="1" xfId="1" applyNumberFormat="1" applyFont="1" applyFill="1" applyBorder="1" applyAlignment="1" applyProtection="1">
      <alignment horizontal="left" vertical="center" wrapText="1"/>
      <protection locked="0"/>
    </xf>
    <xf numFmtId="14" fontId="4" fillId="6" borderId="3" xfId="1" applyNumberFormat="1" applyFont="1" applyFill="1" applyBorder="1" applyAlignment="1" applyProtection="1">
      <alignment horizontal="left" vertical="center" wrapText="1"/>
      <protection locked="0"/>
    </xf>
    <xf numFmtId="0" fontId="0" fillId="0" borderId="0" xfId="0" applyAlignment="1">
      <alignment vertical="top"/>
    </xf>
    <xf numFmtId="0" fontId="51" fillId="34" borderId="0" xfId="48" applyFont="1" applyFill="1" applyAlignment="1">
      <alignment vertical="top"/>
    </xf>
    <xf numFmtId="0" fontId="4" fillId="2" borderId="0" xfId="1" applyFont="1" applyFill="1" applyAlignment="1">
      <alignment vertical="top" wrapText="1"/>
    </xf>
    <xf numFmtId="0" fontId="9" fillId="2" borderId="0" xfId="47" applyFont="1" applyFill="1" applyAlignment="1">
      <alignment vertical="top" wrapText="1"/>
    </xf>
    <xf numFmtId="0" fontId="41" fillId="2" borderId="0" xfId="0" applyFont="1" applyFill="1"/>
    <xf numFmtId="0" fontId="3" fillId="2" borderId="0" xfId="1" applyFont="1" applyFill="1"/>
    <xf numFmtId="0" fontId="39" fillId="2" borderId="0" xfId="47" applyFont="1" applyFill="1" applyAlignment="1">
      <alignment vertical="top"/>
    </xf>
    <xf numFmtId="0" fontId="50" fillId="2" borderId="0" xfId="0" applyFont="1" applyFill="1" applyAlignment="1">
      <alignment vertical="center"/>
    </xf>
    <xf numFmtId="14" fontId="35" fillId="0" borderId="0" xfId="0" applyNumberFormat="1" applyFont="1"/>
    <xf numFmtId="0" fontId="54" fillId="5" borderId="3" xfId="1" applyFont="1" applyFill="1" applyBorder="1" applyAlignment="1">
      <alignment vertical="center" wrapText="1"/>
    </xf>
    <xf numFmtId="0" fontId="58" fillId="31" borderId="1" xfId="0" applyFont="1" applyFill="1" applyBorder="1" applyAlignment="1">
      <alignment vertical="center" wrapText="1"/>
    </xf>
    <xf numFmtId="0" fontId="59" fillId="31" borderId="1" xfId="0" applyFont="1" applyFill="1" applyBorder="1" applyAlignment="1">
      <alignment horizontal="left" vertical="center" wrapText="1"/>
    </xf>
    <xf numFmtId="0" fontId="42" fillId="6" borderId="14" xfId="0" applyFont="1" applyFill="1" applyBorder="1" applyAlignment="1">
      <alignment horizontal="left" vertical="center" wrapText="1"/>
    </xf>
    <xf numFmtId="0" fontId="42" fillId="6" borderId="12" xfId="0" applyFont="1" applyFill="1" applyBorder="1" applyAlignment="1">
      <alignment horizontal="left" vertical="center" wrapText="1"/>
    </xf>
    <xf numFmtId="0" fontId="52" fillId="32" borderId="14" xfId="0" applyFont="1" applyFill="1" applyBorder="1" applyAlignment="1">
      <alignment horizontal="center" vertical="center"/>
    </xf>
    <xf numFmtId="0" fontId="52" fillId="32" borderId="24" xfId="0" applyFont="1" applyFill="1" applyBorder="1" applyAlignment="1">
      <alignment horizontal="center" vertical="center"/>
    </xf>
    <xf numFmtId="0" fontId="52" fillId="32" borderId="12" xfId="0" applyFont="1" applyFill="1" applyBorder="1" applyAlignment="1">
      <alignment horizontal="center" vertical="center"/>
    </xf>
    <xf numFmtId="0" fontId="52" fillId="30" borderId="14" xfId="0" applyFont="1" applyFill="1" applyBorder="1" applyAlignment="1">
      <alignment horizontal="center" vertical="center" wrapText="1"/>
    </xf>
    <xf numFmtId="0" fontId="52" fillId="30" borderId="24" xfId="0" applyFont="1" applyFill="1" applyBorder="1" applyAlignment="1">
      <alignment horizontal="center" vertical="center" wrapText="1"/>
    </xf>
    <xf numFmtId="0" fontId="52" fillId="30" borderId="12" xfId="0" applyFont="1" applyFill="1" applyBorder="1" applyAlignment="1">
      <alignment horizontal="center" vertical="center" wrapText="1"/>
    </xf>
    <xf numFmtId="0" fontId="52" fillId="31" borderId="14" xfId="0" applyFont="1" applyFill="1" applyBorder="1" applyAlignment="1">
      <alignment horizontal="center" vertical="center" wrapText="1"/>
    </xf>
    <xf numFmtId="0" fontId="52" fillId="31" borderId="24" xfId="0" applyFont="1" applyFill="1" applyBorder="1" applyAlignment="1">
      <alignment horizontal="center" vertical="center" wrapText="1"/>
    </xf>
    <xf numFmtId="0" fontId="52" fillId="31" borderId="12" xfId="0" applyFont="1" applyFill="1" applyBorder="1" applyAlignment="1">
      <alignment horizontal="center" vertical="center" wrapText="1"/>
    </xf>
    <xf numFmtId="0" fontId="6" fillId="4" borderId="6" xfId="1" applyFont="1" applyFill="1" applyBorder="1" applyAlignment="1">
      <alignment vertical="center" wrapText="1"/>
    </xf>
    <xf numFmtId="0" fontId="8" fillId="4" borderId="6" xfId="1" applyFont="1" applyFill="1" applyBorder="1" applyAlignment="1">
      <alignment vertical="center" wrapText="1"/>
    </xf>
    <xf numFmtId="0" fontId="8" fillId="4" borderId="9" xfId="1" applyFont="1" applyFill="1" applyBorder="1" applyAlignment="1">
      <alignment vertical="center" wrapText="1"/>
    </xf>
    <xf numFmtId="0" fontId="6" fillId="4" borderId="7" xfId="1" applyFont="1" applyFill="1" applyBorder="1" applyAlignment="1">
      <alignment vertical="center" wrapText="1"/>
    </xf>
    <xf numFmtId="0" fontId="8" fillId="4" borderId="1" xfId="1" applyFont="1" applyFill="1" applyBorder="1" applyAlignment="1">
      <alignment vertical="center" wrapText="1"/>
    </xf>
    <xf numFmtId="0" fontId="8" fillId="4" borderId="3" xfId="1" applyFont="1" applyFill="1" applyBorder="1" applyAlignment="1">
      <alignment vertical="center" wrapText="1"/>
    </xf>
    <xf numFmtId="0" fontId="6" fillId="4" borderId="1" xfId="1" applyFont="1" applyFill="1" applyBorder="1" applyAlignment="1">
      <alignment horizontal="left" vertical="center"/>
    </xf>
    <xf numFmtId="0" fontId="6" fillId="4" borderId="3" xfId="1" applyFont="1" applyFill="1" applyBorder="1" applyAlignment="1">
      <alignment horizontal="left" vertical="center"/>
    </xf>
    <xf numFmtId="0" fontId="6" fillId="4" borderId="5" xfId="1" applyFont="1" applyFill="1" applyBorder="1" applyAlignment="1">
      <alignment vertical="center"/>
    </xf>
    <xf numFmtId="0" fontId="6" fillId="4" borderId="6" xfId="1" applyFont="1" applyFill="1" applyBorder="1" applyAlignment="1">
      <alignment vertical="center"/>
    </xf>
    <xf numFmtId="0" fontId="8" fillId="4" borderId="3" xfId="1" applyFont="1" applyFill="1" applyBorder="1" applyAlignment="1">
      <alignment vertical="center"/>
    </xf>
    <xf numFmtId="0" fontId="8" fillId="0" borderId="3" xfId="1" applyFont="1" applyBorder="1" applyAlignment="1">
      <alignment vertical="center" wrapText="1"/>
    </xf>
    <xf numFmtId="0" fontId="6" fillId="4" borderId="8" xfId="1" applyFont="1" applyFill="1" applyBorder="1" applyAlignment="1">
      <alignment vertical="center"/>
    </xf>
    <xf numFmtId="0" fontId="2" fillId="0" borderId="9" xfId="1" applyBorder="1" applyAlignment="1">
      <alignment vertical="center"/>
    </xf>
    <xf numFmtId="0" fontId="6" fillId="4" borderId="7" xfId="1" applyFont="1" applyFill="1" applyBorder="1" applyAlignment="1">
      <alignment vertical="center"/>
    </xf>
    <xf numFmtId="0" fontId="8" fillId="4" borderId="1" xfId="1" applyFont="1" applyFill="1" applyBorder="1" applyAlignment="1">
      <alignment vertical="center"/>
    </xf>
    <xf numFmtId="0" fontId="8" fillId="4" borderId="10" xfId="1" applyFont="1" applyFill="1" applyBorder="1" applyAlignment="1">
      <alignment vertical="center"/>
    </xf>
  </cellXfs>
  <cellStyles count="49">
    <cellStyle name="20% - Akzent1" xfId="6" xr:uid="{00000000-0005-0000-0000-000000000000}"/>
    <cellStyle name="20% - Akzent2" xfId="7" xr:uid="{00000000-0005-0000-0000-000001000000}"/>
    <cellStyle name="20% - Akzent3" xfId="8" xr:uid="{00000000-0005-0000-0000-000002000000}"/>
    <cellStyle name="20% - Akzent4" xfId="9" xr:uid="{00000000-0005-0000-0000-000003000000}"/>
    <cellStyle name="20% - Akzent5" xfId="10" xr:uid="{00000000-0005-0000-0000-000004000000}"/>
    <cellStyle name="20% - Akzent6" xfId="11" xr:uid="{00000000-0005-0000-0000-000005000000}"/>
    <cellStyle name="40% - Akzent1" xfId="12" xr:uid="{00000000-0005-0000-0000-000006000000}"/>
    <cellStyle name="40% - Akzent2" xfId="13" xr:uid="{00000000-0005-0000-0000-000007000000}"/>
    <cellStyle name="40% - Akzent3" xfId="14" xr:uid="{00000000-0005-0000-0000-000008000000}"/>
    <cellStyle name="40% - Akzent4" xfId="15" xr:uid="{00000000-0005-0000-0000-000009000000}"/>
    <cellStyle name="40% - Akzent5" xfId="16" xr:uid="{00000000-0005-0000-0000-00000A000000}"/>
    <cellStyle name="40% - Akzent6" xfId="17" xr:uid="{00000000-0005-0000-0000-00000B000000}"/>
    <cellStyle name="60% - Akzent1" xfId="18" xr:uid="{00000000-0005-0000-0000-00000C000000}"/>
    <cellStyle name="60% - Akzent2" xfId="19" xr:uid="{00000000-0005-0000-0000-00000D000000}"/>
    <cellStyle name="60% - Akzent3" xfId="20" xr:uid="{00000000-0005-0000-0000-00000E000000}"/>
    <cellStyle name="60% - Akzent4" xfId="21" xr:uid="{00000000-0005-0000-0000-00000F000000}"/>
    <cellStyle name="60% - Akzent5" xfId="22" xr:uid="{00000000-0005-0000-0000-000010000000}"/>
    <cellStyle name="60% - Akzent6" xfId="23" xr:uid="{00000000-0005-0000-0000-000011000000}"/>
    <cellStyle name="Akzent1 2" xfId="24" xr:uid="{00000000-0005-0000-0000-000012000000}"/>
    <cellStyle name="Akzent2 2" xfId="25" xr:uid="{00000000-0005-0000-0000-000013000000}"/>
    <cellStyle name="Akzent3 2" xfId="26" xr:uid="{00000000-0005-0000-0000-000014000000}"/>
    <cellStyle name="Akzent4 2" xfId="27" xr:uid="{00000000-0005-0000-0000-000015000000}"/>
    <cellStyle name="Akzent5 2" xfId="28" xr:uid="{00000000-0005-0000-0000-000016000000}"/>
    <cellStyle name="Akzent6 2" xfId="29" xr:uid="{00000000-0005-0000-0000-000017000000}"/>
    <cellStyle name="Ausgabe 2" xfId="30" xr:uid="{00000000-0005-0000-0000-000018000000}"/>
    <cellStyle name="Berechnung 2" xfId="31" xr:uid="{00000000-0005-0000-0000-000019000000}"/>
    <cellStyle name="Comma" xfId="46" builtinId="3"/>
    <cellStyle name="Eingabe 2" xfId="32" xr:uid="{00000000-0005-0000-0000-00001A000000}"/>
    <cellStyle name="Ergebnis 1" xfId="33" xr:uid="{00000000-0005-0000-0000-00001B000000}"/>
    <cellStyle name="Erklärender Text 2" xfId="34" xr:uid="{00000000-0005-0000-0000-00001C000000}"/>
    <cellStyle name="Gut 2" xfId="35" xr:uid="{00000000-0005-0000-0000-00001D000000}"/>
    <cellStyle name="Hyperlink" xfId="47" builtinId="8"/>
    <cellStyle name="Normal" xfId="0" builtinId="0"/>
    <cellStyle name="Normal 2" xfId="1" xr:uid="{00000000-0005-0000-0000-00001F000000}"/>
    <cellStyle name="Normal 3" xfId="3" xr:uid="{00000000-0005-0000-0000-000020000000}"/>
    <cellStyle name="Normal 5" xfId="48" xr:uid="{EBABB186-805E-4C0F-B2DE-085D95C50A96}"/>
    <cellStyle name="Notiz 2" xfId="36" xr:uid="{00000000-0005-0000-0000-000021000000}"/>
    <cellStyle name="Schlecht 2" xfId="37" xr:uid="{00000000-0005-0000-0000-000022000000}"/>
    <cellStyle name="Standard 2" xfId="2" xr:uid="{00000000-0005-0000-0000-000023000000}"/>
    <cellStyle name="Standard 2 2" xfId="5" xr:uid="{00000000-0005-0000-0000-000024000000}"/>
    <cellStyle name="Standard 3" xfId="4" xr:uid="{00000000-0005-0000-0000-000025000000}"/>
    <cellStyle name="Überschrift 1 1" xfId="38" xr:uid="{00000000-0005-0000-0000-000026000000}"/>
    <cellStyle name="Überschrift 1 2" xfId="39" xr:uid="{00000000-0005-0000-0000-000027000000}"/>
    <cellStyle name="Überschrift 2 2" xfId="40" xr:uid="{00000000-0005-0000-0000-000028000000}"/>
    <cellStyle name="Überschrift 3 2" xfId="41" xr:uid="{00000000-0005-0000-0000-000029000000}"/>
    <cellStyle name="Überschrift 4 2" xfId="42" xr:uid="{00000000-0005-0000-0000-00002A000000}"/>
    <cellStyle name="Verknüpfte Zelle 2" xfId="43" xr:uid="{00000000-0005-0000-0000-00002B000000}"/>
    <cellStyle name="Warnender Text 2" xfId="44" xr:uid="{00000000-0005-0000-0000-00002C000000}"/>
    <cellStyle name="Zelle überprüfen 2" xfId="45" xr:uid="{00000000-0005-0000-0000-00002D000000}"/>
  </cellStyles>
  <dxfs count="115">
    <dxf>
      <font>
        <b val="0"/>
        <i val="0"/>
        <strike val="0"/>
        <condense val="0"/>
        <extend val="0"/>
        <outline val="0"/>
        <shadow val="0"/>
        <u val="none"/>
        <vertAlign val="baseline"/>
        <sz val="12"/>
        <color theme="1"/>
        <name val="Arial Narrow"/>
        <family val="2"/>
        <scheme val="none"/>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2"/>
        <color theme="1"/>
        <name val="Arial Narrow"/>
        <scheme val="none"/>
      </font>
      <alignment vertical="center" textRotation="0" indent="0" justifyLastLine="0" shrinkToFit="0" readingOrder="0"/>
    </dxf>
    <dxf>
      <border outline="0">
        <top style="thin">
          <color indexed="64"/>
        </top>
      </border>
    </dxf>
    <dxf>
      <font>
        <b val="0"/>
        <i val="0"/>
        <strike val="0"/>
        <condense val="0"/>
        <extend val="0"/>
        <outline val="0"/>
        <shadow val="0"/>
        <u val="none"/>
        <vertAlign val="baseline"/>
        <sz val="12"/>
        <color theme="1"/>
        <name val="Arial Narrow"/>
        <scheme val="none"/>
      </font>
      <numFmt numFmtId="0" formatCode="General"/>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2"/>
        <color theme="0"/>
        <name val="Arial Narrow"/>
        <scheme val="none"/>
      </font>
      <numFmt numFmtId="0" formatCode="General"/>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arrow"/>
        <scheme val="none"/>
      </font>
      <alignment vertical="center" textRotation="0" indent="0" justifyLastLine="0" shrinkToFit="0" readingOrder="0"/>
    </dxf>
    <dxf>
      <font>
        <b val="0"/>
        <i val="0"/>
        <strike val="0"/>
        <condense val="0"/>
        <extend val="0"/>
        <outline val="0"/>
        <shadow val="0"/>
        <u val="none"/>
        <vertAlign val="baseline"/>
        <sz val="12"/>
        <color theme="1"/>
        <name val="Arial Narrow"/>
        <scheme val="none"/>
      </font>
      <alignment vertical="center" textRotation="0" indent="0" justifyLastLine="0" shrinkToFit="0" readingOrder="0"/>
    </dxf>
    <dxf>
      <border outline="0">
        <top style="thin">
          <color indexed="64"/>
        </top>
      </border>
    </dxf>
    <dxf>
      <font>
        <b val="0"/>
        <i val="0"/>
        <strike val="0"/>
        <condense val="0"/>
        <extend val="0"/>
        <outline val="0"/>
        <shadow val="0"/>
        <u val="none"/>
        <vertAlign val="baseline"/>
        <sz val="12"/>
        <color theme="1"/>
        <name val="Arial Narrow"/>
        <scheme val="none"/>
      </font>
      <numFmt numFmtId="0" formatCode="General"/>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2"/>
        <color theme="0"/>
        <name val="Arial Narrow"/>
        <scheme val="none"/>
      </font>
      <numFmt numFmtId="0" formatCode="General"/>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arrow"/>
        <scheme val="none"/>
      </font>
      <alignment vertical="center" textRotation="0" indent="0" justifyLastLine="0" shrinkToFit="0" readingOrder="0"/>
    </dxf>
    <dxf>
      <font>
        <b val="0"/>
        <i val="0"/>
        <strike val="0"/>
        <condense val="0"/>
        <extend val="0"/>
        <outline val="0"/>
        <shadow val="0"/>
        <u val="none"/>
        <vertAlign val="baseline"/>
        <sz val="12"/>
        <color theme="1"/>
        <name val="Arial Narrow"/>
        <scheme val="none"/>
      </font>
      <alignment vertical="center" textRotation="0" indent="0" justifyLastLine="0" shrinkToFit="0" readingOrder="0"/>
    </dxf>
    <dxf>
      <border outline="0">
        <top style="thin">
          <color indexed="64"/>
        </top>
      </border>
    </dxf>
    <dxf>
      <font>
        <b val="0"/>
        <i val="0"/>
        <strike val="0"/>
        <condense val="0"/>
        <extend val="0"/>
        <outline val="0"/>
        <shadow val="0"/>
        <u val="none"/>
        <vertAlign val="baseline"/>
        <sz val="12"/>
        <color theme="1"/>
        <name val="Arial Narrow"/>
        <scheme val="none"/>
      </font>
      <numFmt numFmtId="0" formatCode="General"/>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2"/>
        <color theme="0"/>
        <name val="Arial Narrow"/>
        <scheme val="none"/>
      </font>
      <numFmt numFmtId="0" formatCode="General"/>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arrow"/>
        <scheme val="none"/>
      </font>
      <alignment vertical="center" textRotation="0" indent="0" justifyLastLine="0" shrinkToFit="0" readingOrder="0"/>
    </dxf>
    <dxf>
      <font>
        <b val="0"/>
        <i val="0"/>
        <strike val="0"/>
        <condense val="0"/>
        <extend val="0"/>
        <outline val="0"/>
        <shadow val="0"/>
        <u val="none"/>
        <vertAlign val="baseline"/>
        <sz val="12"/>
        <color theme="1"/>
        <name val="Arial Narrow"/>
        <scheme val="none"/>
      </font>
      <alignment vertical="center" textRotation="0" indent="0" justifyLastLine="0" shrinkToFit="0" readingOrder="0"/>
    </dxf>
    <dxf>
      <border outline="0">
        <top style="thin">
          <color indexed="64"/>
        </top>
      </border>
    </dxf>
    <dxf>
      <font>
        <b val="0"/>
        <i val="0"/>
        <strike val="0"/>
        <condense val="0"/>
        <extend val="0"/>
        <outline val="0"/>
        <shadow val="0"/>
        <u val="none"/>
        <vertAlign val="baseline"/>
        <sz val="12"/>
        <color theme="1"/>
        <name val="Arial Narrow"/>
        <scheme val="none"/>
      </font>
      <numFmt numFmtId="0" formatCode="General"/>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2"/>
        <color theme="0"/>
        <name val="Arial Narrow"/>
        <scheme val="none"/>
      </font>
      <numFmt numFmtId="0" formatCode="General"/>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arrow"/>
        <scheme val="none"/>
      </font>
      <alignment vertical="center" textRotation="0" indent="0" justifyLastLine="0" shrinkToFit="0" readingOrder="0"/>
    </dxf>
    <dxf>
      <font>
        <b val="0"/>
        <i val="0"/>
        <strike val="0"/>
        <condense val="0"/>
        <extend val="0"/>
        <outline val="0"/>
        <shadow val="0"/>
        <u val="none"/>
        <vertAlign val="baseline"/>
        <sz val="12"/>
        <color theme="1"/>
        <name val="Arial Narrow"/>
        <scheme val="none"/>
      </font>
      <alignment vertical="center" textRotation="0" indent="0" justifyLastLine="0" shrinkToFit="0" readingOrder="0"/>
    </dxf>
    <dxf>
      <border outline="0">
        <top style="thin">
          <color indexed="64"/>
        </top>
      </border>
    </dxf>
    <dxf>
      <font>
        <b val="0"/>
        <i val="0"/>
        <strike val="0"/>
        <condense val="0"/>
        <extend val="0"/>
        <outline val="0"/>
        <shadow val="0"/>
        <u val="none"/>
        <vertAlign val="baseline"/>
        <sz val="12"/>
        <color theme="1"/>
        <name val="Arial Narrow"/>
        <scheme val="none"/>
      </font>
      <numFmt numFmtId="0" formatCode="General"/>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2"/>
        <color theme="0"/>
        <name val="Arial Narrow"/>
        <scheme val="none"/>
      </font>
      <numFmt numFmtId="0" formatCode="General"/>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arrow"/>
        <scheme val="none"/>
      </font>
      <alignment vertical="center" textRotation="0" indent="0" justifyLastLine="0" shrinkToFit="0" readingOrder="0"/>
    </dxf>
    <dxf>
      <font>
        <b val="0"/>
        <i val="0"/>
        <strike val="0"/>
        <condense val="0"/>
        <extend val="0"/>
        <outline val="0"/>
        <shadow val="0"/>
        <u val="none"/>
        <vertAlign val="baseline"/>
        <sz val="12"/>
        <color theme="1"/>
        <name val="Arial Narrow"/>
        <scheme val="none"/>
      </font>
      <alignment vertical="center" textRotation="0" indent="0" justifyLastLine="0" shrinkToFit="0" readingOrder="0"/>
    </dxf>
    <dxf>
      <border outline="0">
        <top style="thin">
          <color indexed="64"/>
        </top>
      </border>
    </dxf>
    <dxf>
      <font>
        <b val="0"/>
        <i val="0"/>
        <strike val="0"/>
        <condense val="0"/>
        <extend val="0"/>
        <outline val="0"/>
        <shadow val="0"/>
        <u val="none"/>
        <vertAlign val="baseline"/>
        <sz val="12"/>
        <color theme="1"/>
        <name val="Arial Narrow"/>
        <scheme val="none"/>
      </font>
      <numFmt numFmtId="0" formatCode="General"/>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2"/>
        <color theme="0"/>
        <name val="Arial Narrow"/>
        <scheme val="none"/>
      </font>
      <numFmt numFmtId="0" formatCode="General"/>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arrow"/>
        <scheme val="none"/>
      </font>
      <alignment vertical="center" textRotation="0" indent="0" justifyLastLine="0" shrinkToFit="0" readingOrder="0"/>
    </dxf>
    <dxf>
      <font>
        <b val="0"/>
        <i val="0"/>
        <strike val="0"/>
        <condense val="0"/>
        <extend val="0"/>
        <outline val="0"/>
        <shadow val="0"/>
        <u val="none"/>
        <vertAlign val="baseline"/>
        <sz val="12"/>
        <color theme="1"/>
        <name val="Arial Narrow"/>
        <scheme val="none"/>
      </font>
      <alignment vertical="center" textRotation="0" indent="0" justifyLastLine="0" shrinkToFit="0" readingOrder="0"/>
    </dxf>
    <dxf>
      <border outline="0">
        <top style="thin">
          <color indexed="64"/>
        </top>
      </border>
    </dxf>
    <dxf>
      <font>
        <b val="0"/>
        <i val="0"/>
        <strike val="0"/>
        <condense val="0"/>
        <extend val="0"/>
        <outline val="0"/>
        <shadow val="0"/>
        <u val="none"/>
        <vertAlign val="baseline"/>
        <sz val="12"/>
        <color theme="1"/>
        <name val="Arial Narrow"/>
        <scheme val="none"/>
      </font>
      <numFmt numFmtId="0" formatCode="General"/>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2"/>
        <color theme="0"/>
        <name val="Arial Narrow"/>
        <scheme val="none"/>
      </font>
      <numFmt numFmtId="0" formatCode="General"/>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arrow"/>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Narrow"/>
        <scheme val="none"/>
      </font>
      <alignment horizontal="general" vertical="center" textRotation="0" wrapText="1" indent="0" justifyLastLine="0" shrinkToFit="0" readingOrder="0"/>
    </dxf>
    <dxf>
      <border outline="0">
        <top style="thin">
          <color indexed="64"/>
        </top>
      </border>
    </dxf>
    <dxf>
      <font>
        <b val="0"/>
        <i val="0"/>
        <strike val="0"/>
        <condense val="0"/>
        <extend val="0"/>
        <outline val="0"/>
        <shadow val="0"/>
        <u val="none"/>
        <vertAlign val="baseline"/>
        <sz val="12"/>
        <color theme="1"/>
        <name val="Arial Narrow"/>
        <scheme val="none"/>
      </font>
      <numFmt numFmtId="0" formatCode="Genera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0"/>
        <name val="Arial Narrow"/>
        <scheme val="none"/>
      </font>
      <numFmt numFmtId="0" formatCode="General"/>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arrow"/>
        <scheme val="none"/>
      </font>
      <fill>
        <patternFill patternType="solid">
          <fgColor indexed="64"/>
          <bgColor theme="0" tint="-4.9989318521683403E-2"/>
        </patternFill>
      </fill>
      <alignment vertical="center" textRotation="0" indent="0" justifyLastLine="0" shrinkToFit="0" readingOrder="0"/>
    </dxf>
    <dxf>
      <font>
        <b val="0"/>
        <i val="0"/>
        <strike val="0"/>
        <condense val="0"/>
        <extend val="0"/>
        <outline val="0"/>
        <shadow val="0"/>
        <u val="none"/>
        <vertAlign val="baseline"/>
        <sz val="12"/>
        <color theme="1"/>
        <name val="Arial Narrow"/>
        <scheme val="none"/>
      </font>
      <fill>
        <patternFill patternType="solid">
          <fgColor indexed="64"/>
          <bgColor theme="0" tint="-4.9989318521683403E-2"/>
        </patternFill>
      </fill>
      <alignment vertical="center" textRotation="0" indent="0" justifyLastLine="0" shrinkToFit="0" readingOrder="0"/>
    </dxf>
    <dxf>
      <font>
        <b val="0"/>
        <i val="0"/>
        <strike val="0"/>
        <condense val="0"/>
        <extend val="0"/>
        <outline val="0"/>
        <shadow val="0"/>
        <u val="none"/>
        <vertAlign val="baseline"/>
        <sz val="12"/>
        <color theme="1"/>
        <name val="Arial Narrow"/>
        <scheme val="none"/>
      </font>
      <fill>
        <patternFill patternType="solid">
          <fgColor indexed="64"/>
          <bgColor theme="0" tint="-4.9989318521683403E-2"/>
        </patternFill>
      </fill>
      <alignment vertical="center" textRotation="0" indent="0" justifyLastLine="0" shrinkToFit="0" readingOrder="0"/>
    </dxf>
    <dxf>
      <font>
        <b val="0"/>
        <i val="0"/>
        <strike val="0"/>
        <condense val="0"/>
        <extend val="0"/>
        <outline val="0"/>
        <shadow val="0"/>
        <u val="none"/>
        <vertAlign val="baseline"/>
        <sz val="12"/>
        <color auto="1"/>
        <name val="Arial Narrow"/>
        <scheme val="none"/>
      </font>
      <fill>
        <patternFill patternType="solid">
          <fgColor indexed="64"/>
          <bgColor theme="0" tint="-4.9989318521683403E-2"/>
        </patternFill>
      </fill>
      <alignment vertical="center" textRotation="0" indent="0" justifyLastLine="0" shrinkToFit="0" readingOrder="0"/>
    </dxf>
    <dxf>
      <font>
        <b val="0"/>
        <i val="0"/>
        <strike val="0"/>
        <condense val="0"/>
        <extend val="0"/>
        <outline val="0"/>
        <shadow val="0"/>
        <u val="none"/>
        <vertAlign val="baseline"/>
        <sz val="12"/>
        <color theme="1"/>
        <name val="Arial Narrow"/>
        <scheme val="none"/>
      </font>
      <fill>
        <patternFill patternType="solid">
          <fgColor indexed="64"/>
          <bgColor theme="0" tint="-4.9989318521683403E-2"/>
        </patternFill>
      </fill>
      <alignment vertical="center" textRotation="0" indent="0" justifyLastLine="0" shrinkToFit="0" readingOrder="0"/>
    </dxf>
    <dxf>
      <font>
        <b val="0"/>
        <i val="0"/>
        <strike val="0"/>
        <condense val="0"/>
        <extend val="0"/>
        <outline val="0"/>
        <shadow val="0"/>
        <u val="none"/>
        <vertAlign val="baseline"/>
        <sz val="12"/>
        <color theme="1"/>
        <name val="Arial Narrow"/>
        <scheme val="none"/>
      </font>
      <fill>
        <patternFill patternType="solid">
          <fgColor indexed="64"/>
          <bgColor theme="0" tint="-4.9989318521683403E-2"/>
        </patternFill>
      </fill>
      <alignment vertical="center" textRotation="0" indent="0" justifyLastLine="0" shrinkToFit="0" readingOrder="0"/>
    </dxf>
    <dxf>
      <font>
        <b val="0"/>
        <i val="0"/>
        <strike val="0"/>
        <condense val="0"/>
        <extend val="0"/>
        <outline val="0"/>
        <shadow val="0"/>
        <u val="none"/>
        <vertAlign val="baseline"/>
        <sz val="12"/>
        <color theme="1"/>
        <name val="Arial Narrow"/>
        <scheme val="none"/>
      </font>
      <fill>
        <patternFill patternType="solid">
          <fgColor indexed="64"/>
          <bgColor theme="0" tint="-4.9989318521683403E-2"/>
        </patternFill>
      </fill>
      <alignment vertical="center" textRotation="0" indent="0" justifyLastLine="0" shrinkToFit="0" readingOrder="0"/>
    </dxf>
    <dxf>
      <font>
        <b/>
        <i val="0"/>
        <strike val="0"/>
        <condense val="0"/>
        <extend val="0"/>
        <outline val="0"/>
        <shadow val="0"/>
        <u val="none"/>
        <vertAlign val="baseline"/>
        <sz val="12"/>
        <color auto="1"/>
        <name val="Arial Narrow"/>
        <scheme val="none"/>
      </font>
      <fill>
        <patternFill patternType="solid">
          <fgColor indexed="64"/>
          <bgColor theme="0" tint="-4.9989318521683403E-2"/>
        </patternFill>
      </fill>
      <alignment vertical="center" textRotation="0" indent="0" justifyLastLine="0" shrinkToFit="0" readingOrder="0"/>
    </dxf>
    <dxf>
      <font>
        <b val="0"/>
        <i val="0"/>
        <strike val="0"/>
        <condense val="0"/>
        <extend val="0"/>
        <outline val="0"/>
        <shadow val="0"/>
        <u val="none"/>
        <vertAlign val="baseline"/>
        <sz val="12"/>
        <color auto="1"/>
        <name val="Arial Narrow"/>
        <scheme val="none"/>
      </font>
      <fill>
        <patternFill patternType="solid">
          <fgColor indexed="64"/>
          <bgColor theme="0" tint="-4.9989318521683403E-2"/>
        </patternFill>
      </fill>
      <alignment vertical="center" textRotation="0" indent="0" justifyLastLine="0" shrinkToFit="0" readingOrder="0"/>
    </dxf>
    <dxf>
      <font>
        <b val="0"/>
        <i val="0"/>
        <strike val="0"/>
        <condense val="0"/>
        <extend val="0"/>
        <outline val="0"/>
        <shadow val="0"/>
        <u val="none"/>
        <vertAlign val="baseline"/>
        <sz val="12"/>
        <color auto="1"/>
        <name val="Arial Narrow"/>
        <scheme val="none"/>
      </font>
      <fill>
        <patternFill patternType="solid">
          <fgColor indexed="64"/>
          <bgColor theme="0" tint="-4.9989318521683403E-2"/>
        </patternFill>
      </fill>
      <alignment vertical="center" textRotation="0" indent="0" justifyLastLine="0" shrinkToFit="0" readingOrder="0"/>
    </dxf>
    <dxf>
      <font>
        <b val="0"/>
        <i val="0"/>
        <strike val="0"/>
        <condense val="0"/>
        <extend val="0"/>
        <outline val="0"/>
        <shadow val="0"/>
        <u val="none"/>
        <vertAlign val="baseline"/>
        <sz val="12"/>
        <color auto="1"/>
        <name val="Arial Narrow"/>
        <scheme val="none"/>
      </font>
      <fill>
        <patternFill patternType="solid">
          <fgColor indexed="64"/>
          <bgColor theme="0" tint="-4.9989318521683403E-2"/>
        </patternFill>
      </fill>
      <alignment vertical="center" textRotation="0" indent="0" justifyLastLine="0" shrinkToFit="0" readingOrder="0"/>
    </dxf>
    <dxf>
      <font>
        <b/>
        <i val="0"/>
        <strike val="0"/>
        <condense val="0"/>
        <extend val="0"/>
        <outline val="0"/>
        <shadow val="0"/>
        <u val="none"/>
        <vertAlign val="baseline"/>
        <sz val="12"/>
        <color auto="1"/>
        <name val="Arial Narrow"/>
        <scheme val="none"/>
      </font>
      <fill>
        <patternFill patternType="solid">
          <fgColor indexed="64"/>
          <bgColor theme="0" tint="-4.9989318521683403E-2"/>
        </patternFill>
      </fill>
      <alignment vertical="center" textRotation="0" indent="0" justifyLastLine="0" shrinkToFit="0" readingOrder="0"/>
    </dxf>
    <dxf>
      <font>
        <b val="0"/>
        <i val="0"/>
        <strike val="0"/>
        <condense val="0"/>
        <extend val="0"/>
        <outline val="0"/>
        <shadow val="0"/>
        <u val="none"/>
        <vertAlign val="baseline"/>
        <sz val="11"/>
        <color theme="1"/>
        <name val="Arial Narrow"/>
        <family val="2"/>
        <scheme val="none"/>
      </font>
      <numFmt numFmtId="169" formatCode="0.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Narrow"/>
        <family val="2"/>
        <scheme val="none"/>
      </font>
      <numFmt numFmtId="169" formatCode="0.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Narrow"/>
        <family val="2"/>
        <scheme val="none"/>
      </font>
      <numFmt numFmtId="169" formatCode="0.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Narrow"/>
        <family val="2"/>
        <scheme val="none"/>
      </font>
      <numFmt numFmtId="169" formatCode="0.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Narrow"/>
        <family val="2"/>
        <scheme val="none"/>
      </font>
      <numFmt numFmtId="169" formatCode="0.0"/>
      <fill>
        <patternFill patternType="solid">
          <fgColor indexed="64"/>
          <bgColor theme="0" tint="-0.1499984740745262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Narrow"/>
        <family val="2"/>
        <scheme val="none"/>
      </font>
      <numFmt numFmtId="169" formatCode="0.0"/>
      <fill>
        <patternFill patternType="solid">
          <fgColor indexed="64"/>
          <bgColor theme="0" tint="-0.1499984740745262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Narrow"/>
        <family val="2"/>
        <scheme val="none"/>
      </font>
      <numFmt numFmtId="169" formatCode="0.0"/>
      <fill>
        <patternFill patternType="solid">
          <fgColor indexed="64"/>
          <bgColor theme="0" tint="-0.1499984740745262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Narrow"/>
        <family val="2"/>
        <scheme val="none"/>
      </font>
      <numFmt numFmtId="169" formatCode="0.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Narrow"/>
        <family val="2"/>
        <scheme val="none"/>
      </font>
      <numFmt numFmtId="169" formatCode="0.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Narrow"/>
        <scheme val="none"/>
      </font>
      <numFmt numFmtId="169" formatCode="0.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Narrow"/>
        <scheme val="none"/>
      </font>
      <numFmt numFmtId="0" formatCode="General"/>
      <fill>
        <patternFill patternType="solid">
          <fgColor indexed="64"/>
          <bgColor theme="0" tint="-0.1499984740745262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name val="Arial Narrow"/>
        <family val="2"/>
        <scheme val="none"/>
      </font>
      <numFmt numFmtId="0" formatCode="General"/>
      <fill>
        <patternFill patternType="solid">
          <fgColor indexed="64"/>
          <bgColor theme="0" tint="-0.1499984740745262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1"/>
        <name val="Arial Narrow"/>
        <scheme val="none"/>
      </font>
      <numFmt numFmtId="0" formatCode="General"/>
      <fill>
        <patternFill patternType="solid">
          <fgColor indexed="64"/>
          <bgColor theme="0" tint="-4.9989318521683403E-2"/>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1"/>
      </font>
      <numFmt numFmtId="0" formatCode="General"/>
      <alignment vertical="center" textRotation="0" indent="0" justifyLastLine="0" shrinkToFit="0" readingOrder="0"/>
    </dxf>
    <dxf>
      <font>
        <b/>
        <i val="0"/>
        <strike val="0"/>
        <condense val="0"/>
        <extend val="0"/>
        <outline val="0"/>
        <shadow val="0"/>
        <u val="none"/>
        <vertAlign val="baseline"/>
        <sz val="11"/>
        <color theme="1" tint="0.499984740745262"/>
        <name val="Arial Narrow"/>
        <scheme val="none"/>
      </font>
      <numFmt numFmtId="0" formatCode="General"/>
      <fill>
        <patternFill patternType="solid">
          <fgColor indexed="64"/>
          <bgColor theme="7" tint="0.59999389629810485"/>
        </patternFill>
      </fill>
      <alignment horizontal="left" vertical="center" textRotation="0" wrapText="0" indent="0" justifyLastLine="0" shrinkToFit="0" readingOrder="0"/>
      <border diagonalUp="0" diagonalDown="0" outline="0">
        <left style="thin">
          <color indexed="64"/>
        </left>
        <right style="thin">
          <color indexed="64"/>
        </right>
        <top/>
        <bottom/>
      </border>
      <protection locked="1" hidden="0"/>
    </dxf>
    <dxf>
      <fill>
        <patternFill>
          <bgColor theme="5"/>
        </patternFill>
      </fill>
    </dxf>
    <dxf>
      <fill>
        <patternFill>
          <bgColor theme="6"/>
        </patternFill>
      </fill>
    </dxf>
    <dxf>
      <fill>
        <patternFill>
          <bgColor theme="9" tint="-0.24994659260841701"/>
        </patternFill>
      </fill>
    </dxf>
    <dxf>
      <font>
        <strike val="0"/>
        <outline val="0"/>
        <shadow val="0"/>
        <u val="none"/>
        <vertAlign val="baseline"/>
        <sz val="11"/>
        <name val="Arial Narrow"/>
        <family val="2"/>
      </font>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scheme val="none"/>
      </font>
      <numFmt numFmtId="1" formatCode="0"/>
      <fill>
        <patternFill patternType="solid">
          <fgColor indexed="64"/>
          <bgColor theme="0"/>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scheme val="none"/>
      </font>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family val="2"/>
        <scheme val="none"/>
      </font>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family val="2"/>
        <scheme val="none"/>
      </font>
      <numFmt numFmtId="171" formatCode="_-* #,##0_-;\-* #,##0_-;_-* &quot;-&quot;??_-;_-@_-"/>
      <fill>
        <patternFill patternType="solid">
          <fgColor indexed="64"/>
          <bgColor theme="0"/>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family val="2"/>
        <scheme val="none"/>
      </font>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scheme val="none"/>
      </font>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scheme val="none"/>
      </font>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scheme val="none"/>
      </font>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scheme val="none"/>
      </font>
      <numFmt numFmtId="167" formatCode="0.00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family val="2"/>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family val="2"/>
        <scheme val="none"/>
      </font>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family val="2"/>
        <scheme val="none"/>
      </font>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family val="2"/>
        <scheme val="none"/>
      </font>
      <numFmt numFmtId="172" formatCode="_-* #,##0.000_-;\-* #,##0.000_-;_-* &quot;-&quot;??_-;_-@_-"/>
      <fill>
        <patternFill patternType="solid">
          <fgColor indexed="64"/>
          <bgColor theme="0"/>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scheme val="none"/>
      </font>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scheme val="none"/>
      </font>
      <numFmt numFmtId="170" formatCode="0.000000"/>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scheme val="none"/>
      </font>
      <numFmt numFmtId="170" formatCode="0.000000"/>
      <fill>
        <patternFill patternType="solid">
          <fgColor indexed="64"/>
          <bgColor theme="0"/>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family val="2"/>
        <scheme val="none"/>
      </font>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Narrow"/>
        <scheme val="none"/>
      </font>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Narrow"/>
        <scheme val="none"/>
      </font>
      <numFmt numFmtId="0" formatCode="General"/>
      <fill>
        <patternFill patternType="solid">
          <fgColor indexed="64"/>
          <bgColor theme="0" tint="-0.1499984740745262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Narrow"/>
        <scheme val="none"/>
      </font>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Narrow"/>
        <scheme val="none"/>
      </font>
      <numFmt numFmtId="0" formatCode="General"/>
      <fill>
        <patternFill patternType="solid">
          <fgColor indexed="64"/>
          <bgColor theme="0" tint="-0.1499984740745262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name val="Arial Narrow"/>
        <scheme val="none"/>
      </font>
      <numFmt numFmtId="0" formatCode="General"/>
      <fill>
        <patternFill patternType="solid">
          <fgColor indexed="64"/>
          <bgColor theme="0" tint="-4.9989318521683403E-2"/>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1"/>
      </font>
      <numFmt numFmtId="0" formatCode="General"/>
      <alignment vertical="center" textRotation="0" indent="0" justifyLastLine="0" shrinkToFit="0" readingOrder="0"/>
    </dxf>
    <dxf>
      <font>
        <b/>
        <i val="0"/>
        <strike val="0"/>
        <condense val="0"/>
        <extend val="0"/>
        <outline val="0"/>
        <shadow val="0"/>
        <u val="none"/>
        <vertAlign val="baseline"/>
        <sz val="11"/>
        <color theme="1" tint="0.499984740745262"/>
        <name val="Arial Narrow"/>
        <scheme val="none"/>
      </font>
      <numFmt numFmtId="0" formatCode="General"/>
      <fill>
        <patternFill patternType="solid">
          <fgColor indexed="64"/>
          <bgColor theme="7" tint="0.59999389629810485"/>
        </patternFill>
      </fill>
      <alignment horizontal="left" vertical="center" textRotation="0" wrapText="0" indent="0" justifyLastLine="0" shrinkToFit="0" readingOrder="0"/>
      <border diagonalUp="0" diagonalDown="0" outline="0">
        <left style="thin">
          <color indexed="64"/>
        </left>
        <right style="thin">
          <color indexed="64"/>
        </right>
        <top/>
        <bottom/>
      </border>
      <protection locked="1" hidden="0"/>
    </dxf>
    <dxf>
      <fill>
        <patternFill>
          <bgColor theme="5"/>
        </patternFill>
      </fill>
    </dxf>
    <dxf>
      <fill>
        <patternFill>
          <bgColor theme="6"/>
        </patternFill>
      </fill>
    </dxf>
    <dxf>
      <fill>
        <patternFill>
          <bgColor theme="9" tint="-0.24994659260841701"/>
        </patternFill>
      </fill>
    </dxf>
    <dxf>
      <font>
        <b val="0"/>
        <i val="0"/>
        <strike val="0"/>
        <condense val="0"/>
        <extend val="0"/>
        <outline val="0"/>
        <shadow val="0"/>
        <u val="none"/>
        <vertAlign val="baseline"/>
        <sz val="12"/>
        <color theme="1"/>
        <name val="Arial Narrow"/>
        <family val="2"/>
        <scheme val="none"/>
      </font>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2"/>
        <color theme="1"/>
        <name val="Arial Narrow"/>
        <scheme val="none"/>
      </font>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Arial Narrow"/>
        <scheme val="none"/>
      </font>
      <numFmt numFmtId="0" formatCode="General"/>
      <alignment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12"/>
        <color theme="0" tint="-0.499984740745262"/>
        <name val="Arial Narrow"/>
        <scheme val="none"/>
      </font>
      <numFmt numFmtId="0" formatCode="General"/>
      <fill>
        <patternFill patternType="solid">
          <fgColor indexed="64"/>
          <bgColor theme="6" tint="0.79998168889431442"/>
        </patternFill>
      </fill>
      <alignment horizontal="left" vertical="center" textRotation="0" wrapText="0" indent="0" justifyLastLine="0" shrinkToFit="0" readingOrder="0"/>
      <border diagonalUp="0" diagonalDown="0" outline="0">
        <left style="thin">
          <color indexed="64"/>
        </left>
        <right style="thin">
          <color indexed="64"/>
        </right>
        <top/>
        <bottom/>
      </border>
      <protection locked="1" hidden="0"/>
    </dxf>
    <dxf>
      <fill>
        <patternFill>
          <bgColor theme="5"/>
        </patternFill>
      </fill>
    </dxf>
    <dxf>
      <fill>
        <patternFill>
          <bgColor theme="6"/>
        </patternFill>
      </fill>
    </dxf>
  </dxfs>
  <tableStyles count="0" defaultTableStyle="TableStyleMedium2" defaultPivotStyle="PivotStyleLight16"/>
  <colors>
    <mruColors>
      <color rgb="FF80808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35718</xdr:colOff>
      <xdr:row>0</xdr:row>
      <xdr:rowOff>35720</xdr:rowOff>
    </xdr:from>
    <xdr:to>
      <xdr:col>0</xdr:col>
      <xdr:colOff>1553368</xdr:colOff>
      <xdr:row>0</xdr:row>
      <xdr:rowOff>1016795</xdr:rowOff>
    </xdr:to>
    <xdr:pic>
      <xdr:nvPicPr>
        <xdr:cNvPr id="5" name="Picture 4">
          <a:extLst>
            <a:ext uri="{FF2B5EF4-FFF2-40B4-BE49-F238E27FC236}">
              <a16:creationId xmlns:a16="http://schemas.microsoft.com/office/drawing/2014/main" id="{EEF802EA-3595-408C-A304-6FE015B912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718" y="35720"/>
          <a:ext cx="1517650" cy="819150"/>
        </a:xfrm>
        <a:prstGeom prst="rect">
          <a:avLst/>
        </a:prstGeom>
        <a:noFill/>
        <a:ln>
          <a:noFill/>
        </a:ln>
      </xdr:spPr>
    </xdr:pic>
    <xdr:clientData/>
  </xdr:twoCellAnchor>
  <xdr:twoCellAnchor editAs="oneCell">
    <xdr:from>
      <xdr:col>0</xdr:col>
      <xdr:colOff>1607344</xdr:colOff>
      <xdr:row>0</xdr:row>
      <xdr:rowOff>47624</xdr:rowOff>
    </xdr:from>
    <xdr:to>
      <xdr:col>0</xdr:col>
      <xdr:colOff>2857500</xdr:colOff>
      <xdr:row>0</xdr:row>
      <xdr:rowOff>1019174</xdr:rowOff>
    </xdr:to>
    <xdr:pic>
      <xdr:nvPicPr>
        <xdr:cNvPr id="6" name="Picture 5">
          <a:extLst>
            <a:ext uri="{FF2B5EF4-FFF2-40B4-BE49-F238E27FC236}">
              <a16:creationId xmlns:a16="http://schemas.microsoft.com/office/drawing/2014/main" id="{3A2CAA89-5CE6-47E5-A9DC-BCFDB2B14E7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7344" y="47624"/>
          <a:ext cx="1250156" cy="809625"/>
        </a:xfrm>
        <a:prstGeom prst="rect">
          <a:avLst/>
        </a:prstGeom>
      </xdr:spPr>
    </xdr:pic>
    <xdr:clientData/>
  </xdr:twoCellAnchor>
  <xdr:twoCellAnchor editAs="oneCell">
    <xdr:from>
      <xdr:col>0</xdr:col>
      <xdr:colOff>2928937</xdr:colOff>
      <xdr:row>0</xdr:row>
      <xdr:rowOff>47626</xdr:rowOff>
    </xdr:from>
    <xdr:to>
      <xdr:col>0</xdr:col>
      <xdr:colOff>4702969</xdr:colOff>
      <xdr:row>0</xdr:row>
      <xdr:rowOff>995362</xdr:rowOff>
    </xdr:to>
    <xdr:pic>
      <xdr:nvPicPr>
        <xdr:cNvPr id="7" name="Picture 6">
          <a:extLst>
            <a:ext uri="{FF2B5EF4-FFF2-40B4-BE49-F238E27FC236}">
              <a16:creationId xmlns:a16="http://schemas.microsoft.com/office/drawing/2014/main" id="{E2963003-96B8-4E3F-BAE1-60E585B41DCC}"/>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6667" b="30222"/>
        <a:stretch/>
      </xdr:blipFill>
      <xdr:spPr bwMode="auto">
        <a:xfrm>
          <a:off x="2928937" y="47626"/>
          <a:ext cx="1774032" cy="78581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38100</xdr:rowOff>
    </xdr:from>
    <xdr:ext cx="623455" cy="244930"/>
    <xdr:sp macro="[0]!Add10Rows" textlink="">
      <xdr:nvSpPr>
        <xdr:cNvPr id="2" name="Rectangle 1">
          <a:extLst>
            <a:ext uri="{FF2B5EF4-FFF2-40B4-BE49-F238E27FC236}">
              <a16:creationId xmlns:a16="http://schemas.microsoft.com/office/drawing/2014/main" id="{00000000-0008-0000-0300-000002000000}"/>
            </a:ext>
          </a:extLst>
        </xdr:cNvPr>
        <xdr:cNvSpPr/>
      </xdr:nvSpPr>
      <xdr:spPr>
        <a:xfrm>
          <a:off x="85725" y="38100"/>
          <a:ext cx="623455" cy="244930"/>
        </a:xfrm>
        <a:prstGeom prst="rect">
          <a:avLst/>
        </a:prstGeom>
        <a:solidFill>
          <a:schemeClr val="accent1"/>
        </a:solidFill>
        <a:ln w="19050"/>
        <a:effectLst>
          <a:outerShdw blurRad="50800" dist="38100" dir="2700000" algn="tl" rotWithShape="0">
            <a:prstClr val="black">
              <a:alpha val="40000"/>
            </a:prstClr>
          </a:outerShdw>
        </a:effectLst>
        <a:scene3d>
          <a:camera prst="orthographicFront"/>
          <a:lightRig rig="threePt" dir="t"/>
        </a:scene3d>
        <a:sp3d prstMaterial="plastic">
          <a:bevelT w="50800" h="508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t">
          <a:spAutoFit/>
        </a:bodyPr>
        <a:lstStyle/>
        <a:p>
          <a:pPr algn="ctr"/>
          <a:r>
            <a:rPr lang="en-GB" sz="1100" b="1"/>
            <a:t>+10 </a:t>
          </a:r>
          <a:r>
            <a:rPr lang="ru-UA" sz="1100" b="1"/>
            <a:t>Строк</a:t>
          </a:r>
          <a:endParaRPr lang="en-GB" sz="1100" b="1">
            <a:latin typeface="Arial Narrow" panose="020B0606020202030204" pitchFamily="34" charset="0"/>
          </a:endParaRPr>
        </a:p>
      </xdr:txBody>
    </xdr:sp>
    <xdr:clientData fPrintsWithSheet="0"/>
  </xdr:oneCellAnchor>
  <xdr:oneCellAnchor>
    <xdr:from>
      <xdr:col>0</xdr:col>
      <xdr:colOff>85725</xdr:colOff>
      <xdr:row>0</xdr:row>
      <xdr:rowOff>333375</xdr:rowOff>
    </xdr:from>
    <xdr:ext cx="622800" cy="244930"/>
    <xdr:sp macro="[0]!DeleteEmptyRows" textlink="">
      <xdr:nvSpPr>
        <xdr:cNvPr id="3" name="Rectangle 2">
          <a:extLst>
            <a:ext uri="{FF2B5EF4-FFF2-40B4-BE49-F238E27FC236}">
              <a16:creationId xmlns:a16="http://schemas.microsoft.com/office/drawing/2014/main" id="{00000000-0008-0000-0300-000003000000}"/>
            </a:ext>
          </a:extLst>
        </xdr:cNvPr>
        <xdr:cNvSpPr/>
      </xdr:nvSpPr>
      <xdr:spPr>
        <a:xfrm>
          <a:off x="85725" y="333375"/>
          <a:ext cx="622800" cy="244930"/>
        </a:xfrm>
        <a:prstGeom prst="rect">
          <a:avLst/>
        </a:prstGeom>
        <a:solidFill>
          <a:schemeClr val="accent1"/>
        </a:solidFill>
        <a:ln w="19050"/>
        <a:effectLst>
          <a:outerShdw blurRad="50800" dist="38100" dir="2700000" algn="tl" rotWithShape="0">
            <a:prstClr val="black">
              <a:alpha val="40000"/>
            </a:prstClr>
          </a:outerShdw>
        </a:effectLst>
        <a:scene3d>
          <a:camera prst="orthographicFront"/>
          <a:lightRig rig="threePt" dir="t"/>
        </a:scene3d>
        <a:sp3d prstMaterial="plastic">
          <a:bevelT w="50800" h="508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t">
          <a:spAutoFit/>
        </a:bodyPr>
        <a:lstStyle/>
        <a:p>
          <a:pPr algn="ctr"/>
          <a:r>
            <a:rPr lang="ru-UA" sz="1100" b="1"/>
            <a:t>Очистить</a:t>
          </a:r>
          <a:r>
            <a:rPr lang="en-GB" sz="1100" b="1"/>
            <a:t> </a:t>
          </a:r>
          <a:endParaRPr lang="en-GB" sz="1100" b="1">
            <a:latin typeface="Arial Narrow" panose="020B0606020202030204" pitchFamily="34" charset="0"/>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38100</xdr:rowOff>
    </xdr:from>
    <xdr:ext cx="623455" cy="244930"/>
    <xdr:sp macro="[0]!Add10Rows" textlink="">
      <xdr:nvSpPr>
        <xdr:cNvPr id="2" name="Rectangle 1">
          <a:extLst>
            <a:ext uri="{FF2B5EF4-FFF2-40B4-BE49-F238E27FC236}">
              <a16:creationId xmlns:a16="http://schemas.microsoft.com/office/drawing/2014/main" id="{40ED9610-9756-42FF-A5FE-DF63D22E8500}"/>
            </a:ext>
          </a:extLst>
        </xdr:cNvPr>
        <xdr:cNvSpPr/>
      </xdr:nvSpPr>
      <xdr:spPr>
        <a:xfrm>
          <a:off x="85725" y="38100"/>
          <a:ext cx="623455" cy="244930"/>
        </a:xfrm>
        <a:prstGeom prst="rect">
          <a:avLst/>
        </a:prstGeom>
        <a:solidFill>
          <a:schemeClr val="accent1"/>
        </a:solidFill>
        <a:ln w="19050"/>
        <a:effectLst>
          <a:outerShdw blurRad="50800" dist="38100" dir="2700000" algn="tl" rotWithShape="0">
            <a:prstClr val="black">
              <a:alpha val="40000"/>
            </a:prstClr>
          </a:outerShdw>
        </a:effectLst>
        <a:scene3d>
          <a:camera prst="orthographicFront"/>
          <a:lightRig rig="threePt" dir="t"/>
        </a:scene3d>
        <a:sp3d prstMaterial="plastic">
          <a:bevelT w="50800" h="508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t">
          <a:spAutoFit/>
        </a:bodyPr>
        <a:lstStyle/>
        <a:p>
          <a:pPr algn="ctr"/>
          <a:r>
            <a:rPr lang="en-GB" sz="1100" b="1"/>
            <a:t>+10 </a:t>
          </a:r>
          <a:r>
            <a:rPr lang="ru-UA" sz="1100" b="1"/>
            <a:t>Строк</a:t>
          </a:r>
          <a:endParaRPr lang="en-GB" sz="1100" b="1">
            <a:latin typeface="Arial Narrow" panose="020B0606020202030204" pitchFamily="34" charset="0"/>
          </a:endParaRPr>
        </a:p>
      </xdr:txBody>
    </xdr:sp>
    <xdr:clientData fPrintsWithSheet="0"/>
  </xdr:oneCellAnchor>
  <xdr:oneCellAnchor>
    <xdr:from>
      <xdr:col>0</xdr:col>
      <xdr:colOff>85725</xdr:colOff>
      <xdr:row>0</xdr:row>
      <xdr:rowOff>333375</xdr:rowOff>
    </xdr:from>
    <xdr:ext cx="622800" cy="244930"/>
    <xdr:sp macro="[0]!DeleteEmptyRows" textlink="">
      <xdr:nvSpPr>
        <xdr:cNvPr id="3" name="Rectangle 2">
          <a:extLst>
            <a:ext uri="{FF2B5EF4-FFF2-40B4-BE49-F238E27FC236}">
              <a16:creationId xmlns:a16="http://schemas.microsoft.com/office/drawing/2014/main" id="{95024BE1-4DAC-4E85-97A4-A5328B04E34E}"/>
            </a:ext>
          </a:extLst>
        </xdr:cNvPr>
        <xdr:cNvSpPr/>
      </xdr:nvSpPr>
      <xdr:spPr>
        <a:xfrm>
          <a:off x="85725" y="333375"/>
          <a:ext cx="622800" cy="244930"/>
        </a:xfrm>
        <a:prstGeom prst="rect">
          <a:avLst/>
        </a:prstGeom>
        <a:solidFill>
          <a:schemeClr val="accent1"/>
        </a:solidFill>
        <a:ln w="19050"/>
        <a:effectLst>
          <a:outerShdw blurRad="50800" dist="38100" dir="2700000" algn="tl" rotWithShape="0">
            <a:prstClr val="black">
              <a:alpha val="40000"/>
            </a:prstClr>
          </a:outerShdw>
        </a:effectLst>
        <a:scene3d>
          <a:camera prst="orthographicFront"/>
          <a:lightRig rig="threePt" dir="t"/>
        </a:scene3d>
        <a:sp3d prstMaterial="plastic">
          <a:bevelT w="50800" h="508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t">
          <a:spAutoFit/>
        </a:bodyPr>
        <a:lstStyle/>
        <a:p>
          <a:pPr algn="ctr"/>
          <a:r>
            <a:rPr lang="ru-UA" sz="1100" b="1"/>
            <a:t>Очистить</a:t>
          </a:r>
          <a:r>
            <a:rPr lang="en-GB" sz="1100" b="1"/>
            <a:t> </a:t>
          </a:r>
          <a:endParaRPr lang="en-GB" sz="1100" b="1">
            <a:latin typeface="Arial Narrow" panose="020B0606020202030204" pitchFamily="34" charset="0"/>
          </a:endParaRPr>
        </a:p>
      </xdr:txBody>
    </xdr:sp>
    <xdr:clientData fPrint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xpert%20Groups\APC\AP\templates\ARS\Template_ARS_2016-01-15.xlt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ICPDR%20Info%20System\Servers\xserv20290\Files\var\www\tests\test_pm\ICPDR_Template_PRTR_2014-08-05.xlt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Documentation"/>
      <sheetName val="Report"/>
      <sheetName val="ARS_Facility"/>
      <sheetName val="ARS_Substance"/>
      <sheetName val="Metadata"/>
      <sheetName val="LookupTables"/>
      <sheetName val="Template_ARS_2016-01-15"/>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Data Descriptions"/>
      <sheetName val="PRTR_Report"/>
      <sheetName val="PRTR_Facility"/>
      <sheetName val="PRTR_PollutantRelease"/>
      <sheetName val="Metadata"/>
      <sheetName val="LookupTables"/>
      <sheetName val="ICPDR_Template_PRTR_2014-08-05"/>
    </sheetNames>
    <sheetDataSet>
      <sheetData sheetId="0"/>
      <sheetData sheetId="1"/>
      <sheetData sheetId="2"/>
      <sheetData sheetId="3"/>
      <sheetData sheetId="4"/>
      <sheetData sheetId="5"/>
      <sheetData sheetId="6"/>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Table_Report" displayName="Table_Report" ref="B2:C3" totalsRowShown="0" headerRowDxfId="112" dataDxfId="110" headerRowBorderDxfId="111" tableBorderDxfId="109" totalsRowBorderDxfId="108">
  <tableColumns count="2">
    <tableColumn id="1" xr3:uid="{00000000-0010-0000-0000-000001000000}" name="ИМЯ_СТРАНЫ" dataDxfId="107"/>
    <tableColumn id="2" xr3:uid="{00000000-0010-0000-0000-000002000000}" name="СТРАНА" dataDxfId="106" dataCellStyle="Normal 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C000000}" name="Table_Material" displayName="Table_Material" ref="A9:B19" totalsRowShown="0" headerRowDxfId="29" dataDxfId="27" headerRowBorderDxfId="28" tableBorderDxfId="26" headerRowCellStyle="Normal 2" dataCellStyle="Normal 2">
  <autoFilter ref="A9:B19" xr:uid="{00000000-0009-0000-0100-00000A000000}">
    <filterColumn colId="0" hiddenButton="1"/>
    <filterColumn colId="1" hiddenButton="1"/>
  </autoFilter>
  <tableColumns count="2">
    <tableColumn id="1" xr3:uid="{00000000-0010-0000-0C00-000001000000}" name="код" dataDxfId="25" dataCellStyle="Normal 2"/>
    <tableColumn id="2" xr3:uid="{00000000-0010-0000-0C00-000002000000}" name="имя" dataDxfId="24" dataCellStyle="Normal 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7FE19FE-BE65-4CF0-AC3F-795F39AF833E}" name="Table_WHC" displayName="Table_WHC" ref="A23:B28" totalsRowShown="0" headerRowDxfId="23" dataDxfId="21" headerRowBorderDxfId="22" tableBorderDxfId="20" headerRowCellStyle="Normal 2" dataCellStyle="Normal 2">
  <autoFilter ref="A23:B28" xr:uid="{ECC604E6-CD6D-4344-AB39-612853FB77B7}">
    <filterColumn colId="0" hiddenButton="1"/>
    <filterColumn colId="1" hiddenButton="1"/>
  </autoFilter>
  <tableColumns count="2">
    <tableColumn id="1" xr3:uid="{E88EEC88-D165-4B28-91EB-2DA37DB66EF3}" name="код" dataDxfId="19" dataCellStyle="Normal 2"/>
    <tableColumn id="2" xr3:uid="{370CF0BE-83FB-40E5-9E4F-44AB3AFB90C1}" name="имя" dataDxfId="18" dataCellStyle="Normal 2"/>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BC74B6A-E79C-4AD3-ACE3-43D26B9FB7CD}" name="Table_FoS" displayName="Table_FoS" ref="A54:B57" totalsRowShown="0" headerRowDxfId="17" dataDxfId="15" headerRowBorderDxfId="16" tableBorderDxfId="14" headerRowCellStyle="Normal 2" dataCellStyle="Normal 2">
  <autoFilter ref="A54:B57" xr:uid="{4D9493DB-2D19-4D41-AF11-9673A2558B5B}">
    <filterColumn colId="0" hiddenButton="1"/>
    <filterColumn colId="1" hiddenButton="1"/>
  </autoFilter>
  <tableColumns count="2">
    <tableColumn id="1" xr3:uid="{3FE0E1BB-5DCB-4B0F-BBE2-21561B21AD0F}" name="код" dataDxfId="13" dataCellStyle="Normal 2"/>
    <tableColumn id="2" xr3:uid="{CFFFB894-B3E8-4F4D-A416-1F5D9EAA1925}" name="имя" dataDxfId="12" dataCellStyle="Normal 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F249F3D-C070-41BB-B7CD-322FD95DC644}" name="Table_PGA" displayName="Table_PGA" ref="A47:B50" totalsRowShown="0" headerRowDxfId="11" dataDxfId="9" headerRowBorderDxfId="10" tableBorderDxfId="8" headerRowCellStyle="Normal 2" dataCellStyle="Normal 2">
  <autoFilter ref="A47:B50" xr:uid="{9ABD7DB1-2E26-486A-91D4-A6F2939288D1}">
    <filterColumn colId="0" hiddenButton="1"/>
    <filterColumn colId="1" hiddenButton="1"/>
  </autoFilter>
  <tableColumns count="2">
    <tableColumn id="1" xr3:uid="{2E7E27B9-2E34-4493-96CB-173D04A539E8}" name="код" dataDxfId="7" dataCellStyle="Normal 2"/>
    <tableColumn id="2" xr3:uid="{B958650C-9808-492A-995E-43A7CC2591D2}" name="имя" dataDxfId="6" dataCellStyle="Normal 2"/>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0DC286D-7B66-40D9-B085-4A443734ED8D}" name="Table_SWB" displayName="Table_SWB" ref="A61:B65" totalsRowShown="0" headerRowDxfId="5" dataDxfId="3" headerRowBorderDxfId="4" tableBorderDxfId="2" headerRowCellStyle="Normal 2" dataCellStyle="Normal 2">
  <autoFilter ref="A61:B65" xr:uid="{39D9AB53-2650-4B88-AB5B-963E906983FA}">
    <filterColumn colId="0" hiddenButton="1"/>
    <filterColumn colId="1" hiddenButton="1"/>
  </autoFilter>
  <tableColumns count="2">
    <tableColumn id="1" xr3:uid="{CCCECDC9-F5FA-49FA-8620-05CBEC2E4F9B}" name="код" dataDxfId="1" dataCellStyle="Normal 2"/>
    <tableColumn id="2" xr3:uid="{F3B5E0F5-7D71-42F7-8A10-9FD646DADAAA}" name="имя" dataDxfId="0" dataCellStyle="Normal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_TMFData" displayName="Table_TMFData" ref="A2:W5" totalsRowShown="0" headerRowDxfId="102" dataDxfId="101">
  <autoFilter ref="A2:W5"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0000000-0010-0000-0100-000001000000}" name="Проверка" dataDxfId="100">
      <calculatedColumnFormula>IF(COUNTBLANK(Table_TMFData[[#This Row],[НАЦКОД_ХЩА]:[ДОП_ИНФО]])=21,"пусто",
  IF(COUNTIF(Table_TMFData[НАЦКОД_ХЩА],Table_TMFData[[#This Row],[НАЦКОД_ХЩА]])&gt;1, "повтор",
  IF(OR(Table_TMFData[[#This Row],[НАЦКОД_ХЩА]]="",Table_TMFData[[#This Row],[НАЗВАНИЕ]]="",Table_TMFData[[#This Row],[ДОЛГОТА]]="",Table_TMFData[[#This Row],[ШИРОТА]]="",Table_TMFData[[#This Row],[ТИП_ПОЛОЖ]]="",Table_TMFData[[#This Row],[ИСП_ЁМКОСТЬ]]="",Table_TMFData[[#This Row],[ТИП_МАТЕР]]="",Table_TMFData[[#This Row],[КЛАСС_ОПАСН]]="",Table_TMFData[[#This Row],[СТАТ_ХЩА]]="",Table_TMFData[[#This Row],[ЧАСТ_НАВОД]]="",Table_TMFData[[#This Row],[СЕЙСМ_АКТ]]="",Table_TMFData[[#This Row],[УСТ_ДАМБ]]="",Table_TMFData[[#This Row],[ВСЕГО_НАС_РИСК]]="",Table_TMFData[[#This Row],[РАСХОД_ПЛОЩАДЬ]]="",Table_TMFData[[#This Row],[ГОД_ДАННЫЕ]]=""),"данные неполные",
  "данные полные")))</calculatedColumnFormula>
    </tableColumn>
    <tableColumn id="2" xr3:uid="{00000000-0010-0000-0100-000002000000}" name="СТРАНА" dataDxfId="99" dataCellStyle="Normal 2">
      <calculatedColumnFormula>CountryCode</calculatedColumnFormula>
    </tableColumn>
    <tableColumn id="3" xr3:uid="{00000000-0010-0000-0100-000003000000}" name="НАЦКОД_ХЩА" dataDxfId="98" dataCellStyle="Normal 2"/>
    <tableColumn id="4" xr3:uid="{00000000-0010-0000-0100-000004000000}" name="МЕЖДКОД_ХЩА" dataDxfId="97" dataCellStyle="Normal 2">
      <calculatedColumnFormula>IF(Table_TMFData[[#This Row],[НАЦКОД_ХЩА]]&lt;&gt;"",Table_TMFData[[#This Row],[СТРАНА]]&amp;Table_TMFData[[#This Row],[НАЦКОД_ХЩА]],"")</calculatedColumnFormula>
    </tableColumn>
    <tableColumn id="5" xr3:uid="{00000000-0010-0000-0100-000005000000}" name="НАЗВАНИЕ" dataDxfId="96" dataCellStyle="Normal 2"/>
    <tableColumn id="6" xr3:uid="{00000000-0010-0000-0100-000006000000}" name="БЛИЖ_НАСПТ" dataDxfId="95" dataCellStyle="Normal 2"/>
    <tableColumn id="9" xr3:uid="{00000000-0010-0000-0100-000009000000}" name="ДОЛГОТА" dataDxfId="94" dataCellStyle="Normal 2"/>
    <tableColumn id="8" xr3:uid="{00000000-0010-0000-0100-000008000000}" name="ШИРОТА" dataDxfId="93" dataCellStyle="Normal 2"/>
    <tableColumn id="10" xr3:uid="{00000000-0010-0000-0100-00000A000000}" name="ТИП_ПОЛОЖ" dataDxfId="92" dataCellStyle="Normal 2"/>
    <tableColumn id="11" xr3:uid="{00000000-0010-0000-0100-00000B000000}" name="ИСП_ЁМКОСТЬ" dataDxfId="91"/>
    <tableColumn id="19" xr3:uid="{01669A86-DF2D-4ED6-BCFA-8080E0894198}" name="ТИП_МАТЕР" dataDxfId="90" dataCellStyle="Normal 2"/>
    <tableColumn id="20" xr3:uid="{A43AAAD6-7D74-4117-B83A-29E0788B48C5}" name="ТОКС_ВЕЩ" dataDxfId="89" dataCellStyle="Normal 2"/>
    <tableColumn id="22" xr3:uid="{5E26898D-9508-431C-AFCE-5BC3BA67E039}" name="КЛАСС_ОПАСН" dataDxfId="88" dataCellStyle="Normal 2"/>
    <tableColumn id="12" xr3:uid="{00000000-0010-0000-0100-00000C000000}" name="СТАТ_ХЩА" dataDxfId="87" dataCellStyle="Normal 2"/>
    <tableColumn id="13" xr3:uid="{00000000-0010-0000-0100-00000D000000}" name="ЧАСТ_НАВОД" dataDxfId="86" dataCellStyle="Normal 2"/>
    <tableColumn id="23" xr3:uid="{869FC91F-9C70-4338-86BC-F4780B00255B}" name="СЕЙСМ_АКТ" dataDxfId="85" dataCellStyle="Normal 2"/>
    <tableColumn id="14" xr3:uid="{00000000-0010-0000-0100-00000E000000}" name="УСТ_ДАМБ" dataDxfId="84" dataCellStyle="Normal 2"/>
    <tableColumn id="15" xr3:uid="{00000000-0010-0000-0100-00000F000000}" name="ПОСЕЛ_10КМ" dataDxfId="83" dataCellStyle="Normal 2"/>
    <tableColumn id="16" xr3:uid="{00000000-0010-0000-0100-000010000000}" name="ВСЕГО_НАС_РИСК" dataDxfId="82"/>
    <tableColumn id="21" xr3:uid="{00000000-0010-0000-0100-000015000000}" name="ВО_10КМ" dataDxfId="81" dataCellStyle="Normal 2"/>
    <tableColumn id="17" xr3:uid="{00000000-0010-0000-0100-000011000000}" name="РАСХОД_ПЛОЩАДЬ" dataDxfId="80" dataCellStyle="Normal 2"/>
    <tableColumn id="18" xr3:uid="{00000000-0010-0000-0100-000012000000}" name="ГОД_ДАННЫЕ" dataDxfId="79" dataCellStyle="Normal 2"/>
    <tableColumn id="24" xr3:uid="{45973161-BB2D-4AF5-9B5F-7C12DE9D345F}" name="ДОП_ИНФО" dataDxfId="78" dataCellStyle="Normal 2"/>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9F95A96-1B8F-41C6-8850-C5BDFD4D3175}" name="Table_THITRI" displayName="Table_THITRI" ref="A2:M5" totalsRowShown="0" headerRowDxfId="74" dataDxfId="73">
  <autoFilter ref="A2:M5"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6C82CC80-7D82-4D78-A3F4-3A273CAC1495}" name="Проверка" dataDxfId="72">
      <calculatedColumnFormula>IF(COUNTBLANK(Table_THITRI[[#This Row],[МЕЖДКОД_ХЩА]:[ИРХ]])=12,"пусто",
  IF(COUNTIF(Table_THITRI[МЕЖДКОД_ХЩА],Table_THITRI[[#This Row],[МЕЖДКОД_ХЩА]])&gt;1, "повтор",
  IF(OR(Table_THITRI[[#This Row],[МЕЖДКОД_ХЩА]]="",Table_THITRI[[#This Row],[НАЗВАНИЕ]]="",Table_THITRI[[#This Row],[ИОХ_ЁМК]]="",Table_THITRI[[#This Row],[ИОХ_ТОКС]]="",Table_THITRI[[#This Row],[ИОХ_УПР]]="",Table_THITRI[[#This Row],[ИОХ_ПРИР]]="",Table_THITRI[[#This Row],[ИОХ_ДАМБ]]="",Table_THITRI[[#This Row],[ИОХ]]="",Table_THITRI[[#This Row],[ИВХ_НАС]]="",Table_THITRI[[#This Row],[ИВХ_ОС]]="",Table_THITRI[[#This Row],[ИВХ]]="",Table_THITRI[[#This Row],[ИРХ]]=""),"данные неполные",
  "данные полные")))</calculatedColumnFormula>
    </tableColumn>
    <tableColumn id="4" xr3:uid="{4A6CF961-1984-451C-8CC2-172C1EB18200}" name="МЕЖДКОД_ХЩА" dataDxfId="71" dataCellStyle="Normal 2">
      <calculatedColumnFormula>IF(ISBLANK(Table_TMFData[[#This Row],[МЕЖДКОД_ХЩА]]),"",Table_TMFData[[#This Row],[МЕЖДКОД_ХЩА]])</calculatedColumnFormula>
    </tableColumn>
    <tableColumn id="5" xr3:uid="{0A3FB05A-06A1-4EB7-A523-A896C976B088}" name="НАЗВАНИЕ" dataDxfId="70" dataCellStyle="Normal 2">
      <calculatedColumnFormula>IF(ISBLANK(Table_TMFData[[#This Row],[НАЗВАНИЕ]]),"",Table_TMFData[[#This Row],[НАЗВАНИЕ]])</calculatedColumnFormula>
    </tableColumn>
    <tableColumn id="6" xr3:uid="{88B9EEE6-6BBA-4155-B5D5-D7064206663F}" name="ИОХ_ЁМК" dataDxfId="69" dataCellStyle="Normal 2">
      <calculatedColumnFormula>IF(ISBLANK(Table_TMFData[[#This Row],[ИСП_ЁМКОСТЬ]]),"",LOG10(Table_TMFData[[#This Row],[ИСП_ЁМКОСТЬ]]*1000000))</calculatedColumnFormula>
    </tableColumn>
    <tableColumn id="7" xr3:uid="{76199F8B-3F4C-446D-9422-DD33296B02E9}" name="ИОХ_ТОКС" dataDxfId="68" dataCellStyle="Normal 2">
      <calculatedColumnFormula>IF(ISBLANK(Table_TMFData[[#This Row],[КЛАСС_ОПАСН]]),"",Table_TMFData[[#This Row],[КЛАСС_ОПАСН]])</calculatedColumnFormula>
    </tableColumn>
    <tableColumn id="9" xr3:uid="{2CF24BB7-E99E-4E0A-878B-694F27930A20}" name="ИОХ_УПР" dataDxfId="67" dataCellStyle="Normal 2">
      <calculatedColumnFormula>IF(ISBLANK(Table_TMFData[[#This Row],[СТАТ_ХЩА]]),"",IF(Table_TMFData[[#This Row],[СТАТ_ХЩА]]="rehabilitated",0,IF(Table_TMFData[[#This Row],[СТАТ_ХЩА]]="closed",1,IF(Table_TMFData[[#This Row],[СТАТ_ХЩА]]="active",3,3))))</calculatedColumnFormula>
    </tableColumn>
    <tableColumn id="8" xr3:uid="{7CBA57B0-D788-4F36-BE17-93DCF57F110C}" name="ИОХ_ПРИР" dataDxfId="66" dataCellStyle="Normal 2">
      <calculatedColumnFormula>IF(OR(ISBLANK(Table_TMFData[[#This Row],[ЧАСТ_НАВОД]]),ISBLANK(Table_TMFData[[#This Row],[СЕЙСМ_АКТ]])),"",IF(Table_TMFData[[#This Row],[ЧАСТ_НАВОД]]="beyond HQ-500",0,1)+IF(Table_TMFData[[#This Row],[СЕЙСМ_АКТ]]="≤1",0,1))</calculatedColumnFormula>
    </tableColumn>
    <tableColumn id="11" xr3:uid="{6F9CEC7C-3218-436B-884D-A89A0007030C}" name="ИОХ_ДАМБ" dataDxfId="65" dataCellStyle="Normal 2">
      <calculatedColumnFormula>IF(ISBLANK(Table_TMFData[[#This Row],[УСТ_ДАМБ]]),"",IF(Table_TMFData[[#This Row],[УСТ_ДАМБ]]="&gt;1.5",0,1))</calculatedColumnFormula>
    </tableColumn>
    <tableColumn id="19" xr3:uid="{F4053DF3-3798-4B4B-A999-47E91F8BE1EA}" name="ИОХ" dataDxfId="64" dataCellStyle="Normal 2">
      <calculatedColumnFormula>IF(OR(Table_THITRI[[#This Row],[ИОХ_ЁМК]]="",Table_THITRI[[#This Row],[ИОХ_ТОКС]]=0,Table_THITRI[[#This Row],[ИОХ_УПР]]="",Table_THITRI[[#This Row],[ИОХ_ПРИР]]="",Table_THITRI[[#This Row],[ИОХ_ДАМБ]]=""),"",SUM(Table_THITRI[[#This Row],[ИОХ_ЁМК]:[ИОХ_ДАМБ]]))</calculatedColumnFormula>
    </tableColumn>
    <tableColumn id="20" xr3:uid="{0BB83F1E-A982-4A8C-BEF5-C66B79D43629}" name="ИВХ_НАС" dataDxfId="63" dataCellStyle="Normal 2">
      <calculatedColumnFormula>IF(ISBLANK(Table_TMFData[[#This Row],[ВСЕГО_НАС_РИСК]]),"",IF(Table_TMFData[[#This Row],[ВСЕГО_НАС_РИСК]]=0,1,IF(Table_TMFData[[#This Row],[ВСЕГО_НАС_РИСК]]&lt;=100,2,IF(Table_TMFData[[#This Row],[ВСЕГО_НАС_РИСК]]&lt;=1000,3,IF(Table_TMFData[[#This Row],[ВСЕГО_НАС_РИСК]]&lt;=10000,4,IF(Table_TMFData[[#This Row],[ВСЕГО_НАС_РИСК]]&lt;=100000,5,6))))))</calculatedColumnFormula>
    </tableColumn>
    <tableColumn id="22" xr3:uid="{F84B599F-6DA7-4C99-A4FA-2D363763E507}" name="ИВХ_ОС" dataDxfId="62" dataCellStyle="Normal 2">
      <calculatedColumnFormula>IF(ISBLANK(Table_TMFData[[#This Row],[РАСХОД_ПЛОЩАДЬ]]),"",IF(Table_TMFData[[#This Row],[РАСХОД_ПЛОЩАДЬ]]="no water body",1,IF(Table_TMFData[[#This Row],[РАСХОД_ПЛОЩАДЬ]]="≤100",2,IF(Table_TMFData[[#This Row],[РАСХОД_ПЛОЩАДЬ]]="100-1000",3,4))))</calculatedColumnFormula>
    </tableColumn>
    <tableColumn id="12" xr3:uid="{22EE5E2E-6F0C-4072-9E1E-E7262B01AC39}" name="ИВХ" dataDxfId="61" dataCellStyle="Normal 2">
      <calculatedColumnFormula>IF(OR(Table_THITRI[[#This Row],[ИВХ_НАС]]="",Table_THITRI[[#This Row],[ИВХ_ОС]]=""),"",Table_THITRI[[#This Row],[ИВХ_НАС]]+Table_THITRI[[#This Row],[ИВХ_ОС]])</calculatedColumnFormula>
    </tableColumn>
    <tableColumn id="13" xr3:uid="{13A74DD6-33AD-481F-A14D-5F81B97E99CD}" name="ИРХ" dataDxfId="60" dataCellStyle="Normal 2">
      <calculatedColumnFormula>IF(OR(Table_THITRI[[#This Row],[ИОХ]]="",Table_THITRI[[#This Row],[ИВХ]]=""),"",Table_THITRI[[#This Row],[ИОХ]]+Table_THITRI[[#This Row],[ИВХ]])</calculatedColumnFormula>
    </tableColumn>
  </tableColumns>
  <tableStyleInfo name="TableStyleLight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_Classification" displayName="Table_Classification" ref="A62:B66" totalsRowShown="0" headerRowDxfId="59" dataDxfId="58">
  <autoFilter ref="A62:B66" xr:uid="{00000000-0009-0000-0100-000003000000}"/>
  <sortState xmlns:xlrd2="http://schemas.microsoft.com/office/spreadsheetml/2017/richdata2" ref="A64:B68">
    <sortCondition ref="A53"/>
  </sortState>
  <tableColumns count="2">
    <tableColumn id="1" xr3:uid="{00000000-0010-0000-0400-000001000000}" name="код" dataDxfId="57"/>
    <tableColumn id="2" xr3:uid="{00000000-0010-0000-0400-000002000000}" name="имя" dataDxfId="5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able_RestrictionCode" displayName="Table_RestrictionCode" ref="A51:B59" totalsRowShown="0" headerRowDxfId="55" dataDxfId="54">
  <autoFilter ref="A51:B59" xr:uid="{00000000-0009-0000-0100-000004000000}"/>
  <tableColumns count="2">
    <tableColumn id="1" xr3:uid="{00000000-0010-0000-0500-000001000000}" name="код" dataDxfId="53"/>
    <tableColumn id="2" xr3:uid="{00000000-0010-0000-0500-000002000000}" name="имя" dataDxfId="5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Table_Roles" displayName="Table_Roles" ref="A69:B80" totalsRowShown="0" headerRowDxfId="51" dataDxfId="50">
  <autoFilter ref="A69:B80" xr:uid="{00000000-0009-0000-0100-000005000000}"/>
  <tableColumns count="2">
    <tableColumn id="1" xr3:uid="{00000000-0010-0000-0600-000001000000}" name="код" dataDxfId="49"/>
    <tableColumn id="2" xr3:uid="{00000000-0010-0000-0600-000002000000}" name="имя" dataDxfId="4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Table_Location" displayName="Table_Location" ref="A2:B5" totalsRowShown="0" headerRowDxfId="47" dataDxfId="45" headerRowBorderDxfId="46" tableBorderDxfId="44" headerRowCellStyle="Normal 2" dataCellStyle="Normal 2">
  <autoFilter ref="A2:B5" xr:uid="{00000000-0009-0000-0100-00000D000000}">
    <filterColumn colId="0" hiddenButton="1"/>
    <filterColumn colId="1" hiddenButton="1"/>
  </autoFilter>
  <tableColumns count="2">
    <tableColumn id="1" xr3:uid="{00000000-0010-0000-0800-000001000000}" name="код" dataDxfId="43" dataCellStyle="Normal 2"/>
    <tableColumn id="2" xr3:uid="{00000000-0010-0000-0800-000002000000}" name="имя" dataDxfId="42" dataCellStyle="Normal 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_Status" displayName="Table_Status" ref="A32:B36" totalsRowShown="0" headerRowDxfId="41" dataDxfId="39" headerRowBorderDxfId="40" tableBorderDxfId="38" headerRowCellStyle="Normal 2" dataCellStyle="Normal 2">
  <autoFilter ref="A32:B36" xr:uid="{00000000-0009-0000-0100-000007000000}">
    <filterColumn colId="0" hiddenButton="1"/>
    <filterColumn colId="1" hiddenButton="1"/>
  </autoFilter>
  <tableColumns count="2">
    <tableColumn id="1" xr3:uid="{00000000-0010-0000-0900-000001000000}" name="код" dataDxfId="37" dataCellStyle="Normal 2"/>
    <tableColumn id="2" xr3:uid="{00000000-0010-0000-0900-000002000000}" name="имя" dataDxfId="36" dataCellStyle="Normal 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_HQ500" displayName="Table_HQ500" ref="A40:B43" totalsRowShown="0" headerRowDxfId="35" dataDxfId="33" headerRowBorderDxfId="34" tableBorderDxfId="32" headerRowCellStyle="Normal 2" dataCellStyle="Normal 2">
  <autoFilter ref="A40:B43" xr:uid="{00000000-0009-0000-0100-000008000000}">
    <filterColumn colId="0" hiddenButton="1"/>
    <filterColumn colId="1" hiddenButton="1"/>
  </autoFilter>
  <tableColumns count="2">
    <tableColumn id="1" xr3:uid="{00000000-0010-0000-0A00-000001000000}" name="код" dataDxfId="31" dataCellStyle="Normal 2"/>
    <tableColumn id="2" xr3:uid="{00000000-0010-0000-0A00-000002000000}" name="имя" dataDxfId="30"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dam.kovacs@icpdr.org" TargetMode="External"/><Relationship Id="rId3" Type="http://schemas.openxmlformats.org/officeDocument/2006/relationships/hyperlink" Target="http://eurocodes.jrc.ec.europa.eu/doc/2013_06_WS_GEO/report/2013_06_WS_GEO.pdf" TargetMode="External"/><Relationship Id="rId7" Type="http://schemas.openxmlformats.org/officeDocument/2006/relationships/hyperlink" Target="https://www.umweltbundesamt.de/en/topics/sustainability-strategies-international/cooperation-eeca-centraleastern-european-states/project-database-advisory-assistance-programme/capacity-development-to-improve-safety-conditions" TargetMode="External"/><Relationship Id="rId2" Type="http://schemas.openxmlformats.org/officeDocument/2006/relationships/hyperlink" Target="http://webrigoletto.uba.de/rigoletto/public/searchRequest.do?event=request" TargetMode="External"/><Relationship Id="rId1" Type="http://schemas.openxmlformats.org/officeDocument/2006/relationships/hyperlink" Target="http://www.gps-coordinates.net/" TargetMode="External"/><Relationship Id="rId6" Type="http://schemas.openxmlformats.org/officeDocument/2006/relationships/hyperlink" Target="https://www.umweltbundesamt.de/publikationen/safety-of-the-tailings-management-facilities-in-the" TargetMode="External"/><Relationship Id="rId11" Type="http://schemas.openxmlformats.org/officeDocument/2006/relationships/drawing" Target="../drawings/drawing1.xml"/><Relationship Id="rId5" Type="http://schemas.openxmlformats.org/officeDocument/2006/relationships/hyperlink" Target="https://data.jrc.ec.europa.eu/dataset/jrc-floods-floodmapgl_rp500y-tif" TargetMode="External"/><Relationship Id="rId10" Type="http://schemas.openxmlformats.org/officeDocument/2006/relationships/printerSettings" Target="../printerSettings/printerSettings1.bin"/><Relationship Id="rId4" Type="http://schemas.openxmlformats.org/officeDocument/2006/relationships/hyperlink" Target="http://gmo.gfz-potsdam.de/pub/download_data/download_data_frame.html" TargetMode="External"/><Relationship Id="rId9" Type="http://schemas.openxmlformats.org/officeDocument/2006/relationships/hyperlink" Target="mailto:gerhard.winkelmann-oei@uba.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6" Type="http://schemas.openxmlformats.org/officeDocument/2006/relationships/comments" Target="../comments1.xml"/><Relationship Id="rId5" Type="http://schemas.openxmlformats.org/officeDocument/2006/relationships/table" Target="../tables/table6.xml"/><Relationship Id="rId4" Type="http://schemas.openxmlformats.org/officeDocument/2006/relationships/table" Target="../tables/table5.xml"/></Relationships>
</file>

<file path=xl/worksheets/_rels/sheet7.xml.rels><?xml version="1.0" encoding="UTF-8" standalone="yes"?>
<Relationships xmlns="http://schemas.openxmlformats.org/package/2006/relationships"><Relationship Id="rId8" Type="http://schemas.openxmlformats.org/officeDocument/2006/relationships/table" Target="../tables/table13.xml"/><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7.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 Id="rId9"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0"/>
  <sheetViews>
    <sheetView showGridLines="0" tabSelected="1" zoomScale="107" zoomScaleNormal="70" zoomScaleSheetLayoutView="100" workbookViewId="0">
      <selection activeCell="B3" sqref="B3"/>
    </sheetView>
  </sheetViews>
  <sheetFormatPr defaultColWidth="8.69140625" defaultRowHeight="15.5" x14ac:dyDescent="0.35"/>
  <cols>
    <col min="1" max="1" width="123.3046875" customWidth="1"/>
  </cols>
  <sheetData>
    <row r="1" spans="1:2" ht="87.75" customHeight="1" x14ac:dyDescent="0.35">
      <c r="A1" s="8"/>
    </row>
    <row r="2" spans="1:2" ht="21.75" customHeight="1" x14ac:dyDescent="0.45">
      <c r="A2" s="9" t="s">
        <v>0</v>
      </c>
    </row>
    <row r="3" spans="1:2" ht="36.75" customHeight="1" x14ac:dyDescent="0.35">
      <c r="A3" s="107" t="s">
        <v>1</v>
      </c>
    </row>
    <row r="4" spans="1:2" ht="153" customHeight="1" x14ac:dyDescent="0.35">
      <c r="A4" s="108" t="s">
        <v>2</v>
      </c>
    </row>
    <row r="5" spans="1:2" ht="123.75" customHeight="1" x14ac:dyDescent="0.35">
      <c r="A5" s="109" t="s">
        <v>3</v>
      </c>
    </row>
    <row r="6" spans="1:2" ht="20" x14ac:dyDescent="0.4">
      <c r="A6" s="110" t="s">
        <v>4</v>
      </c>
    </row>
    <row r="7" spans="1:2" ht="112" customHeight="1" x14ac:dyDescent="0.35">
      <c r="A7" s="108" t="s">
        <v>5</v>
      </c>
    </row>
    <row r="8" spans="1:2" ht="20" x14ac:dyDescent="0.4">
      <c r="A8" s="111" t="s">
        <v>6</v>
      </c>
    </row>
    <row r="9" spans="1:2" ht="409.5" customHeight="1" x14ac:dyDescent="0.35">
      <c r="A9" s="108" t="s">
        <v>7</v>
      </c>
    </row>
    <row r="10" spans="1:2" ht="20" x14ac:dyDescent="0.4">
      <c r="A10" s="111" t="s">
        <v>8</v>
      </c>
    </row>
    <row r="11" spans="1:2" ht="31" x14ac:dyDescent="0.35">
      <c r="A11" s="108" t="s">
        <v>9</v>
      </c>
      <c r="B11" s="106"/>
    </row>
    <row r="12" spans="1:2" s="106" customFormat="1" ht="46.5" x14ac:dyDescent="0.35">
      <c r="A12" s="108" t="s">
        <v>10</v>
      </c>
    </row>
    <row r="13" spans="1:2" s="106" customFormat="1" ht="31" x14ac:dyDescent="0.35">
      <c r="A13" s="109" t="s">
        <v>11</v>
      </c>
    </row>
    <row r="14" spans="1:2" s="106" customFormat="1" ht="31" x14ac:dyDescent="0.35">
      <c r="A14" s="109" t="s">
        <v>12</v>
      </c>
    </row>
    <row r="15" spans="1:2" s="106" customFormat="1" ht="46.5" x14ac:dyDescent="0.35">
      <c r="A15" s="108" t="s">
        <v>13</v>
      </c>
    </row>
    <row r="16" spans="1:2" s="106" customFormat="1" ht="44.25" customHeight="1" x14ac:dyDescent="0.35">
      <c r="A16" s="109" t="s">
        <v>14</v>
      </c>
    </row>
    <row r="17" spans="1:1" ht="20" x14ac:dyDescent="0.4">
      <c r="A17" s="111" t="s">
        <v>15</v>
      </c>
    </row>
    <row r="18" spans="1:1" x14ac:dyDescent="0.35">
      <c r="A18" s="112" t="s">
        <v>16</v>
      </c>
    </row>
    <row r="19" spans="1:1" ht="31.5" customHeight="1" x14ac:dyDescent="0.35">
      <c r="A19" s="112" t="s">
        <v>17</v>
      </c>
    </row>
    <row r="20" spans="1:1" x14ac:dyDescent="0.35">
      <c r="A20" s="113" t="s">
        <v>18</v>
      </c>
    </row>
  </sheetData>
  <sheetProtection formatColumns="0"/>
  <hyperlinks>
    <hyperlink ref="A11" r:id="rId1" display="To find out coordinates, you can use http://www.gps-coordinates.net/: find the location on the map (you can search for a place by name) and press &quot;Get GPS coordinates&quot;. The coordinates (latitude and longitude in decimal degrees) will appear on the map and" xr:uid="{00000000-0004-0000-0000-000000000000}"/>
    <hyperlink ref="A12" r:id="rId2" display="http://webrigoletto.uba.de/rigoletto/public/searchRequest.do?event=request" xr:uid="{00000000-0004-0000-0000-000001000000}"/>
    <hyperlink ref="A15" r:id="rId3" display="▪ To find out the Factor of Safety calculated by the Shear-Friction method, please consult the publication &quot;Eurocode 7: Geotechnical Design Worked examples&quot; available at http://eurocodes.jrc.ec.europa.eu/doc/2013_06_WS_GEO/report/2013_06_WS_GEO.pdf" xr:uid="{00000000-0004-0000-0000-000002000000}"/>
    <hyperlink ref="A13" r:id="rId4" display="▪ To find out the  reference peak ground acceleration (PGA), please look at the Global Seismic Hazard Map Data of the German Research Centre for Geosciences at http://gmo.gfz-potsdam.de/pub/download_data/download_data_frame.html" xr:uid="{EB41E466-076C-4939-93D6-EED6E3C93DAD}"/>
    <hyperlink ref="A14" r:id="rId5" display="▪ To find out the Flood Hazard Area (HQ-500), please look at the Flood Hazard Map for Europe with 500-year return period of EU Joint Research Centre at https://data.jrc.ec.europa.eu/dataset/jrc-floods-floodmapgl_rp500y-tif" xr:uid="{72D18CE2-0CE1-4B04-B9BC-19CAAFEEBEEF}"/>
    <hyperlink ref="A16" r:id="rId6" display="▪ Detailed description of the THI and TRI methodologies can be found at https://www.umweltbundesamt.de/publikationen/safety-of-the-tailings-management-facilities-in-the" xr:uid="{690D4BDE-312A-47C3-9B7B-8F538DC091E9}"/>
    <hyperlink ref="A5" r:id="rId7" display="The template was developed in the frame of the project “Capacity development to improve safety conditions of tailings management facilities in the Danube River Basin – Phase I: North-Eastern Danube countries” (Reference number: Z6 - 90 213-51/79, Project number: 118221). The project was funded by the German Federal Environment Ministry’s Advisory Assistance Programme (AAP) for environmental protection in the countries of Central and Eastern Europe, the Caucasus and Central Asia and other countries neighbouring the European Union. It was supervised by the UBA and implemented by the International Commission for the Protection of the Danube River (ICPDR). Further information: https://www.umweltbundesamt.de/en/topics/sustainability-strategies-international/cooperation-eeca-centraleastern-european-states/project-database-advisory-assistance-programme/capacity-development-to-improve-safety-conditions" xr:uid="{DB5EC7CD-8C6C-49D5-8621-5219E355018C}"/>
    <hyperlink ref="A18" r:id="rId8" display="Adam Kovacs: adam.kovacs@icpdr.org" xr:uid="{1803C087-0D9F-4EF2-8854-F240132088CF}"/>
    <hyperlink ref="A19" r:id="rId9" display="Gerhard Winkelmann-Oei: gerhard.winkelmann-oei@uba.de" xr:uid="{D5EB855B-2EC2-45C0-A4AE-60E31E787929}"/>
  </hyperlinks>
  <pageMargins left="0.70866141732283472" right="0.70866141732283472" top="0.74803149606299213" bottom="0.74803149606299213" header="0.31496062992125984" footer="0.31496062992125984"/>
  <pageSetup paperSize="9" scale="86" fitToHeight="0" orientation="portrait" r:id="rId10"/>
  <headerFooter>
    <oddHeader>&amp;L&amp;F&amp;R&amp;A</oddHeader>
    <oddFooter>Page &amp;P of &amp;N</oddFooter>
  </headerFooter>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M40"/>
  <sheetViews>
    <sheetView zoomScaleNormal="100" workbookViewId="0">
      <pane xSplit="1" ySplit="1" topLeftCell="B17" activePane="bottomRight" state="frozen"/>
      <selection pane="topRight" activeCell="C3" sqref="C3"/>
      <selection pane="bottomLeft" activeCell="C3" sqref="C3"/>
      <selection pane="bottomRight" activeCell="D18" sqref="D18"/>
    </sheetView>
  </sheetViews>
  <sheetFormatPr defaultColWidth="8.69140625" defaultRowHeight="15.5" x14ac:dyDescent="0.35"/>
  <cols>
    <col min="1" max="1" width="17.69140625" customWidth="1"/>
    <col min="2" max="2" width="25.69140625" customWidth="1"/>
    <col min="3" max="3" width="12.3046875" customWidth="1"/>
    <col min="4" max="4" width="11.3046875" customWidth="1"/>
    <col min="5" max="5" width="20.84375" customWidth="1"/>
    <col min="6" max="6" width="12.3046875" customWidth="1"/>
    <col min="7" max="7" width="7.07421875" customWidth="1"/>
    <col min="8" max="8" width="4" customWidth="1"/>
    <col min="9" max="9" width="11.4609375" customWidth="1"/>
    <col min="10" max="10" width="8.07421875" customWidth="1"/>
    <col min="11" max="11" width="8.4609375" customWidth="1"/>
  </cols>
  <sheetData>
    <row r="1" spans="1:11" ht="20" x14ac:dyDescent="0.35">
      <c r="A1" s="11" t="s">
        <v>19</v>
      </c>
      <c r="B1" s="11" t="s">
        <v>20</v>
      </c>
      <c r="C1" s="11" t="s">
        <v>21</v>
      </c>
      <c r="D1" s="11" t="s">
        <v>22</v>
      </c>
      <c r="E1" s="11" t="s">
        <v>6</v>
      </c>
      <c r="F1" s="12" t="s">
        <v>23</v>
      </c>
      <c r="G1" s="118" t="s">
        <v>24</v>
      </c>
      <c r="H1" s="119"/>
      <c r="I1" s="12" t="s">
        <v>25</v>
      </c>
      <c r="J1" s="12" t="s">
        <v>26</v>
      </c>
      <c r="K1" s="12" t="s">
        <v>27</v>
      </c>
    </row>
    <row r="2" spans="1:11" x14ac:dyDescent="0.35">
      <c r="A2" s="123" t="s">
        <v>28</v>
      </c>
      <c r="B2" s="124"/>
      <c r="C2" s="124"/>
      <c r="D2" s="124"/>
      <c r="E2" s="124"/>
      <c r="F2" s="124"/>
      <c r="G2" s="124"/>
      <c r="H2" s="124"/>
      <c r="I2" s="124"/>
      <c r="J2" s="124"/>
      <c r="K2" s="125"/>
    </row>
    <row r="3" spans="1:11" x14ac:dyDescent="0.35">
      <c r="A3" s="13" t="s">
        <v>29</v>
      </c>
      <c r="B3" s="13" t="s">
        <v>29</v>
      </c>
      <c r="C3" s="13" t="s">
        <v>30</v>
      </c>
      <c r="D3" s="13" t="s">
        <v>31</v>
      </c>
      <c r="E3" s="13"/>
      <c r="F3" s="14" t="s">
        <v>32</v>
      </c>
      <c r="G3" s="14" t="s">
        <v>33</v>
      </c>
      <c r="H3" s="14">
        <v>100</v>
      </c>
      <c r="I3" s="14"/>
      <c r="J3" s="14"/>
      <c r="K3" s="14"/>
    </row>
    <row r="4" spans="1:11" ht="20" x14ac:dyDescent="0.35">
      <c r="A4" s="13" t="s">
        <v>34</v>
      </c>
      <c r="B4" s="13" t="s">
        <v>34</v>
      </c>
      <c r="C4" s="13" t="s">
        <v>30</v>
      </c>
      <c r="D4" s="13" t="s">
        <v>35</v>
      </c>
      <c r="E4" s="13" t="s">
        <v>36</v>
      </c>
      <c r="F4" s="14" t="s">
        <v>37</v>
      </c>
      <c r="G4" s="14" t="s">
        <v>33</v>
      </c>
      <c r="H4" s="14">
        <v>3</v>
      </c>
      <c r="I4" s="14"/>
      <c r="J4" s="14"/>
      <c r="K4" s="14"/>
    </row>
    <row r="5" spans="1:11" x14ac:dyDescent="0.35">
      <c r="A5" s="126" t="s">
        <v>38</v>
      </c>
      <c r="B5" s="127"/>
      <c r="C5" s="127"/>
      <c r="D5" s="127"/>
      <c r="E5" s="127"/>
      <c r="F5" s="127"/>
      <c r="G5" s="127"/>
      <c r="H5" s="127"/>
      <c r="I5" s="127"/>
      <c r="J5" s="127"/>
      <c r="K5" s="128"/>
    </row>
    <row r="6" spans="1:11" ht="20" x14ac:dyDescent="0.35">
      <c r="A6" s="13" t="s">
        <v>34</v>
      </c>
      <c r="B6" s="13" t="s">
        <v>39</v>
      </c>
      <c r="C6" s="13" t="s">
        <v>30</v>
      </c>
      <c r="D6" s="13" t="s">
        <v>35</v>
      </c>
      <c r="E6" s="13" t="s">
        <v>40</v>
      </c>
      <c r="F6" s="14" t="s">
        <v>37</v>
      </c>
      <c r="G6" s="14" t="s">
        <v>33</v>
      </c>
      <c r="H6" s="14">
        <v>3</v>
      </c>
      <c r="I6" s="14"/>
      <c r="J6" s="14"/>
      <c r="K6" s="14"/>
    </row>
    <row r="7" spans="1:11" ht="30" x14ac:dyDescent="0.35">
      <c r="A7" s="13" t="s">
        <v>41</v>
      </c>
      <c r="B7" s="13" t="s">
        <v>42</v>
      </c>
      <c r="C7" s="13" t="s">
        <v>30</v>
      </c>
      <c r="D7" s="13" t="s">
        <v>43</v>
      </c>
      <c r="E7" s="13" t="s">
        <v>44</v>
      </c>
      <c r="F7" s="14" t="s">
        <v>45</v>
      </c>
      <c r="G7" s="14" t="s">
        <v>33</v>
      </c>
      <c r="H7" s="14">
        <v>50</v>
      </c>
      <c r="I7" s="14"/>
      <c r="J7" s="14"/>
      <c r="K7" s="14"/>
    </row>
    <row r="8" spans="1:11" ht="30" x14ac:dyDescent="0.35">
      <c r="A8" s="13" t="s">
        <v>46</v>
      </c>
      <c r="B8" s="13" t="s">
        <v>47</v>
      </c>
      <c r="C8" s="13" t="s">
        <v>30</v>
      </c>
      <c r="D8" s="13" t="s">
        <v>48</v>
      </c>
      <c r="E8" s="13" t="s">
        <v>49</v>
      </c>
      <c r="F8" s="14" t="s">
        <v>50</v>
      </c>
      <c r="G8" s="14" t="s">
        <v>33</v>
      </c>
      <c r="H8" s="14">
        <v>53</v>
      </c>
      <c r="I8" s="15" t="s">
        <v>51</v>
      </c>
      <c r="J8" s="14"/>
      <c r="K8" s="14"/>
    </row>
    <row r="9" spans="1:11" ht="60" x14ac:dyDescent="0.35">
      <c r="A9" s="13" t="s">
        <v>52</v>
      </c>
      <c r="B9" s="13" t="s">
        <v>53</v>
      </c>
      <c r="C9" s="13" t="s">
        <v>30</v>
      </c>
      <c r="D9" s="13" t="s">
        <v>54</v>
      </c>
      <c r="E9" s="13"/>
      <c r="F9" s="14" t="s">
        <v>55</v>
      </c>
      <c r="G9" s="14" t="s">
        <v>33</v>
      </c>
      <c r="H9" s="14">
        <v>100</v>
      </c>
      <c r="I9" s="14"/>
      <c r="J9" s="14"/>
      <c r="K9" s="14"/>
    </row>
    <row r="10" spans="1:11" ht="30" x14ac:dyDescent="0.35">
      <c r="A10" s="13" t="s">
        <v>56</v>
      </c>
      <c r="B10" s="13" t="s">
        <v>57</v>
      </c>
      <c r="C10" s="13" t="s">
        <v>58</v>
      </c>
      <c r="D10" s="13" t="s">
        <v>59</v>
      </c>
      <c r="E10" s="13"/>
      <c r="F10" s="14" t="s">
        <v>60</v>
      </c>
      <c r="G10" s="14" t="s">
        <v>33</v>
      </c>
      <c r="H10" s="14">
        <v>100</v>
      </c>
      <c r="I10" s="14"/>
      <c r="J10" s="14"/>
      <c r="K10" s="14"/>
    </row>
    <row r="11" spans="1:11" ht="30" x14ac:dyDescent="0.35">
      <c r="A11" s="16" t="s">
        <v>61</v>
      </c>
      <c r="B11" s="16" t="s">
        <v>62</v>
      </c>
      <c r="C11" s="16" t="s">
        <v>30</v>
      </c>
      <c r="D11" s="16">
        <v>22.856297000000001</v>
      </c>
      <c r="E11" s="16"/>
      <c r="F11" s="17" t="s">
        <v>63</v>
      </c>
      <c r="G11" s="14" t="s">
        <v>64</v>
      </c>
      <c r="H11" s="14">
        <v>9.6</v>
      </c>
      <c r="I11" s="17"/>
      <c r="J11" s="17"/>
      <c r="K11" s="17"/>
    </row>
    <row r="12" spans="1:11" ht="30" customHeight="1" x14ac:dyDescent="0.35">
      <c r="A12" s="16" t="s">
        <v>65</v>
      </c>
      <c r="B12" s="16" t="s">
        <v>66</v>
      </c>
      <c r="C12" s="16" t="s">
        <v>30</v>
      </c>
      <c r="D12" s="16">
        <v>45.900649999999999</v>
      </c>
      <c r="E12" s="16"/>
      <c r="F12" s="17" t="s">
        <v>67</v>
      </c>
      <c r="G12" s="14" t="s">
        <v>64</v>
      </c>
      <c r="H12" s="14">
        <v>9.6</v>
      </c>
      <c r="I12" s="17"/>
      <c r="J12" s="17"/>
      <c r="K12" s="17"/>
    </row>
    <row r="13" spans="1:11" ht="50" x14ac:dyDescent="0.35">
      <c r="A13" s="13" t="s">
        <v>68</v>
      </c>
      <c r="B13" s="16" t="s">
        <v>69</v>
      </c>
      <c r="C13" s="16" t="s">
        <v>30</v>
      </c>
      <c r="D13" s="16" t="s">
        <v>70</v>
      </c>
      <c r="E13" s="13" t="s">
        <v>71</v>
      </c>
      <c r="F13" s="17" t="s">
        <v>72</v>
      </c>
      <c r="G13" s="14" t="s">
        <v>33</v>
      </c>
      <c r="H13" s="14">
        <v>25</v>
      </c>
      <c r="I13" s="14" t="s">
        <v>73</v>
      </c>
      <c r="J13" s="14"/>
      <c r="K13" s="14"/>
    </row>
    <row r="14" spans="1:11" ht="30" x14ac:dyDescent="0.35">
      <c r="A14" s="13" t="s">
        <v>74</v>
      </c>
      <c r="B14" s="16" t="s">
        <v>75</v>
      </c>
      <c r="C14" s="16" t="s">
        <v>30</v>
      </c>
      <c r="D14" s="18">
        <v>5.0999999999999996</v>
      </c>
      <c r="E14" s="13"/>
      <c r="F14" s="17" t="s">
        <v>76</v>
      </c>
      <c r="G14" s="14" t="s">
        <v>64</v>
      </c>
      <c r="H14" s="14">
        <v>7.3</v>
      </c>
      <c r="I14" s="14"/>
      <c r="J14" s="14"/>
      <c r="K14" s="14"/>
    </row>
    <row r="15" spans="1:11" ht="40" x14ac:dyDescent="0.35">
      <c r="A15" s="13" t="s">
        <v>77</v>
      </c>
      <c r="B15" s="13" t="s">
        <v>78</v>
      </c>
      <c r="C15" s="13" t="s">
        <v>30</v>
      </c>
      <c r="D15" s="13" t="s">
        <v>79</v>
      </c>
      <c r="E15" s="13" t="s">
        <v>71</v>
      </c>
      <c r="F15" s="14" t="s">
        <v>80</v>
      </c>
      <c r="G15" s="14" t="s">
        <v>33</v>
      </c>
      <c r="H15" s="14">
        <v>25</v>
      </c>
      <c r="I15" s="15" t="s">
        <v>81</v>
      </c>
      <c r="J15" s="14"/>
      <c r="K15" s="14"/>
    </row>
    <row r="16" spans="1:11" ht="60" x14ac:dyDescent="0.35">
      <c r="A16" s="13" t="s">
        <v>82</v>
      </c>
      <c r="B16" s="13" t="s">
        <v>83</v>
      </c>
      <c r="C16" s="13" t="s">
        <v>58</v>
      </c>
      <c r="D16" s="13" t="s">
        <v>84</v>
      </c>
      <c r="E16" s="13"/>
      <c r="F16" s="14" t="s">
        <v>85</v>
      </c>
      <c r="G16" s="14" t="s">
        <v>33</v>
      </c>
      <c r="H16" s="14">
        <v>200</v>
      </c>
      <c r="I16" s="14"/>
      <c r="J16" s="14"/>
      <c r="K16" s="14"/>
    </row>
    <row r="17" spans="1:13" ht="201.65" customHeight="1" x14ac:dyDescent="0.35">
      <c r="A17" s="13" t="s">
        <v>86</v>
      </c>
      <c r="B17" s="13" t="s">
        <v>87</v>
      </c>
      <c r="C17" s="13" t="s">
        <v>30</v>
      </c>
      <c r="D17" s="13">
        <v>3</v>
      </c>
      <c r="E17" s="13" t="s">
        <v>88</v>
      </c>
      <c r="F17" s="14" t="s">
        <v>89</v>
      </c>
      <c r="G17" s="14" t="s">
        <v>90</v>
      </c>
      <c r="H17" s="14">
        <v>1</v>
      </c>
      <c r="I17" s="14" t="s">
        <v>91</v>
      </c>
      <c r="J17" s="14"/>
      <c r="K17" s="14"/>
    </row>
    <row r="18" spans="1:13" ht="155.15" customHeight="1" x14ac:dyDescent="0.35">
      <c r="A18" s="13" t="s">
        <v>92</v>
      </c>
      <c r="B18" s="16" t="s">
        <v>93</v>
      </c>
      <c r="C18" s="16" t="s">
        <v>30</v>
      </c>
      <c r="D18" s="16" t="s">
        <v>94</v>
      </c>
      <c r="E18" s="13" t="s">
        <v>71</v>
      </c>
      <c r="F18" s="17" t="s">
        <v>95</v>
      </c>
      <c r="G18" s="14" t="s">
        <v>33</v>
      </c>
      <c r="H18" s="14">
        <v>25</v>
      </c>
      <c r="I18" s="14" t="s">
        <v>96</v>
      </c>
      <c r="J18" s="14"/>
      <c r="K18" s="14"/>
    </row>
    <row r="19" spans="1:13" ht="90" x14ac:dyDescent="0.35">
      <c r="A19" s="13" t="s">
        <v>97</v>
      </c>
      <c r="B19" s="16" t="s">
        <v>98</v>
      </c>
      <c r="C19" s="16" t="s">
        <v>30</v>
      </c>
      <c r="D19" s="16" t="s">
        <v>99</v>
      </c>
      <c r="E19" s="13" t="s">
        <v>71</v>
      </c>
      <c r="F19" s="17" t="s">
        <v>100</v>
      </c>
      <c r="G19" s="14" t="s">
        <v>33</v>
      </c>
      <c r="H19" s="14">
        <v>10</v>
      </c>
      <c r="I19" s="14" t="s">
        <v>101</v>
      </c>
      <c r="J19" s="14"/>
      <c r="K19" s="14"/>
    </row>
    <row r="20" spans="1:13" ht="63.65" customHeight="1" x14ac:dyDescent="0.35">
      <c r="A20" s="13" t="s">
        <v>102</v>
      </c>
      <c r="B20" s="16" t="s">
        <v>103</v>
      </c>
      <c r="C20" s="16"/>
      <c r="D20" s="16" t="s">
        <v>104</v>
      </c>
      <c r="E20" s="13" t="s">
        <v>71</v>
      </c>
      <c r="F20" s="17" t="s">
        <v>105</v>
      </c>
      <c r="G20" s="14" t="s">
        <v>33</v>
      </c>
      <c r="H20" s="14">
        <v>10</v>
      </c>
      <c r="I20" s="14" t="s">
        <v>106</v>
      </c>
      <c r="J20" s="14"/>
      <c r="K20" s="14"/>
    </row>
    <row r="21" spans="1:13" ht="64" customHeight="1" x14ac:dyDescent="0.35">
      <c r="A21" s="13" t="s">
        <v>107</v>
      </c>
      <c r="B21" s="16" t="s">
        <v>108</v>
      </c>
      <c r="C21" s="16" t="s">
        <v>30</v>
      </c>
      <c r="D21" s="16" t="s">
        <v>109</v>
      </c>
      <c r="E21" s="13" t="s">
        <v>71</v>
      </c>
      <c r="F21" s="17" t="s">
        <v>110</v>
      </c>
      <c r="G21" s="14" t="s">
        <v>33</v>
      </c>
      <c r="H21" s="14">
        <v>10</v>
      </c>
      <c r="I21" s="14" t="s">
        <v>111</v>
      </c>
      <c r="J21" s="14"/>
      <c r="K21" s="14"/>
    </row>
    <row r="22" spans="1:13" ht="40" x14ac:dyDescent="0.35">
      <c r="A22" s="13" t="s">
        <v>112</v>
      </c>
      <c r="B22" s="16" t="s">
        <v>113</v>
      </c>
      <c r="C22" s="16" t="s">
        <v>58</v>
      </c>
      <c r="D22" s="16" t="s">
        <v>114</v>
      </c>
      <c r="E22" s="13"/>
      <c r="F22" s="19" t="s">
        <v>115</v>
      </c>
      <c r="G22" s="14" t="s">
        <v>33</v>
      </c>
      <c r="H22" s="14">
        <v>200</v>
      </c>
      <c r="I22" s="14"/>
      <c r="J22" s="14"/>
      <c r="K22" s="14"/>
    </row>
    <row r="23" spans="1:13" ht="20" x14ac:dyDescent="0.35">
      <c r="A23" s="13" t="s">
        <v>116</v>
      </c>
      <c r="B23" s="13" t="s">
        <v>117</v>
      </c>
      <c r="C23" s="13" t="s">
        <v>30</v>
      </c>
      <c r="D23" s="13">
        <v>33400</v>
      </c>
      <c r="E23" s="13"/>
      <c r="F23" s="14" t="s">
        <v>118</v>
      </c>
      <c r="G23" s="17" t="s">
        <v>90</v>
      </c>
      <c r="H23" s="14">
        <v>9</v>
      </c>
      <c r="I23" s="14"/>
      <c r="J23" s="14"/>
      <c r="K23" s="14"/>
    </row>
    <row r="24" spans="1:13" ht="70" x14ac:dyDescent="0.35">
      <c r="A24" s="13" t="s">
        <v>119</v>
      </c>
      <c r="B24" s="13" t="s">
        <v>120</v>
      </c>
      <c r="C24" s="13" t="s">
        <v>58</v>
      </c>
      <c r="D24" s="13" t="s">
        <v>121</v>
      </c>
      <c r="E24" s="13" t="s">
        <v>122</v>
      </c>
      <c r="F24" s="14" t="s">
        <v>123</v>
      </c>
      <c r="G24" s="14" t="s">
        <v>33</v>
      </c>
      <c r="H24" s="14">
        <v>100</v>
      </c>
      <c r="I24" s="14"/>
      <c r="J24" s="14"/>
      <c r="K24" s="14"/>
    </row>
    <row r="25" spans="1:13" ht="50" x14ac:dyDescent="0.35">
      <c r="A25" s="13" t="s">
        <v>124</v>
      </c>
      <c r="B25" s="13" t="s">
        <v>125</v>
      </c>
      <c r="C25" s="13" t="s">
        <v>30</v>
      </c>
      <c r="D25" s="13" t="s">
        <v>126</v>
      </c>
      <c r="E25" s="13" t="s">
        <v>71</v>
      </c>
      <c r="F25" s="14" t="s">
        <v>127</v>
      </c>
      <c r="G25" s="14" t="s">
        <v>33</v>
      </c>
      <c r="H25" s="14">
        <v>25</v>
      </c>
      <c r="I25" s="14" t="s">
        <v>128</v>
      </c>
      <c r="J25" s="14"/>
      <c r="K25" s="14"/>
    </row>
    <row r="26" spans="1:13" ht="20" x14ac:dyDescent="0.35">
      <c r="A26" s="13" t="s">
        <v>129</v>
      </c>
      <c r="B26" s="13" t="s">
        <v>130</v>
      </c>
      <c r="C26" s="13" t="s">
        <v>30</v>
      </c>
      <c r="D26" s="13">
        <v>2018</v>
      </c>
      <c r="E26" s="13"/>
      <c r="F26" s="14" t="s">
        <v>131</v>
      </c>
      <c r="G26" s="14" t="s">
        <v>90</v>
      </c>
      <c r="H26" s="14">
        <v>4</v>
      </c>
      <c r="I26" s="14"/>
      <c r="J26" s="14"/>
      <c r="K26" s="14"/>
    </row>
    <row r="27" spans="1:13" ht="40" x14ac:dyDescent="0.35">
      <c r="A27" s="13" t="s">
        <v>132</v>
      </c>
      <c r="B27" s="13" t="s">
        <v>133</v>
      </c>
      <c r="C27" s="13" t="s">
        <v>58</v>
      </c>
      <c r="D27" s="13" t="s">
        <v>134</v>
      </c>
      <c r="E27" s="13"/>
      <c r="F27" s="14" t="s">
        <v>135</v>
      </c>
      <c r="G27" s="14" t="s">
        <v>33</v>
      </c>
      <c r="H27" s="14">
        <v>1000</v>
      </c>
      <c r="I27" s="14"/>
      <c r="J27" s="14"/>
      <c r="K27" s="14"/>
    </row>
    <row r="28" spans="1:13" x14ac:dyDescent="0.35">
      <c r="A28" s="120" t="s">
        <v>136</v>
      </c>
      <c r="B28" s="121"/>
      <c r="C28" s="121"/>
      <c r="D28" s="121"/>
      <c r="E28" s="121"/>
      <c r="F28" s="121"/>
      <c r="G28" s="121"/>
      <c r="H28" s="121"/>
      <c r="I28" s="121"/>
      <c r="J28" s="121"/>
      <c r="K28" s="122"/>
    </row>
    <row r="29" spans="1:13" ht="30" x14ac:dyDescent="0.35">
      <c r="A29" s="13" t="s">
        <v>46</v>
      </c>
      <c r="B29" s="13" t="s">
        <v>137</v>
      </c>
      <c r="C29" s="13" t="s">
        <v>30</v>
      </c>
      <c r="D29" s="13" t="s">
        <v>48</v>
      </c>
      <c r="E29" s="13" t="s">
        <v>138</v>
      </c>
      <c r="F29" s="20" t="s">
        <v>50</v>
      </c>
      <c r="G29" s="20" t="s">
        <v>33</v>
      </c>
      <c r="H29" s="20">
        <v>52</v>
      </c>
      <c r="I29" s="15" t="s">
        <v>51</v>
      </c>
      <c r="J29" s="20"/>
      <c r="K29" s="20"/>
    </row>
    <row r="30" spans="1:13" ht="30" x14ac:dyDescent="0.35">
      <c r="A30" s="13" t="s">
        <v>52</v>
      </c>
      <c r="B30" s="13" t="s">
        <v>139</v>
      </c>
      <c r="C30" s="13" t="s">
        <v>30</v>
      </c>
      <c r="D30" s="13" t="s">
        <v>54</v>
      </c>
      <c r="E30" s="13" t="s">
        <v>138</v>
      </c>
      <c r="F30" s="21" t="s">
        <v>140</v>
      </c>
      <c r="G30" s="14" t="s">
        <v>33</v>
      </c>
      <c r="H30" s="14">
        <v>100</v>
      </c>
      <c r="I30" s="14"/>
      <c r="J30" s="14"/>
      <c r="K30" s="14"/>
    </row>
    <row r="31" spans="1:13" ht="30" customHeight="1" x14ac:dyDescent="0.35">
      <c r="A31" s="13" t="s">
        <v>141</v>
      </c>
      <c r="B31" s="13" t="s">
        <v>142</v>
      </c>
      <c r="C31" s="13" t="s">
        <v>30</v>
      </c>
      <c r="D31" s="22">
        <v>6.7075701760979367</v>
      </c>
      <c r="E31" s="13" t="s">
        <v>143</v>
      </c>
      <c r="F31" s="20" t="s">
        <v>144</v>
      </c>
      <c r="G31" s="14" t="s">
        <v>64</v>
      </c>
      <c r="H31" s="14">
        <v>2.1</v>
      </c>
      <c r="I31" s="14"/>
      <c r="J31" s="14"/>
      <c r="K31" s="14"/>
      <c r="M31" s="10"/>
    </row>
    <row r="32" spans="1:13" ht="30" x14ac:dyDescent="0.35">
      <c r="A32" s="13" t="s">
        <v>145</v>
      </c>
      <c r="B32" s="13" t="s">
        <v>146</v>
      </c>
      <c r="C32" s="13" t="s">
        <v>30</v>
      </c>
      <c r="D32" s="22">
        <v>3</v>
      </c>
      <c r="E32" s="13" t="s">
        <v>143</v>
      </c>
      <c r="F32" s="20" t="s">
        <v>147</v>
      </c>
      <c r="G32" s="14" t="s">
        <v>64</v>
      </c>
      <c r="H32" s="14">
        <v>2.1</v>
      </c>
      <c r="I32" s="14"/>
      <c r="J32" s="14"/>
      <c r="K32" s="14"/>
      <c r="M32" s="10"/>
    </row>
    <row r="33" spans="1:13" ht="50" x14ac:dyDescent="0.35">
      <c r="A33" s="13" t="s">
        <v>148</v>
      </c>
      <c r="B33" s="13" t="s">
        <v>149</v>
      </c>
      <c r="C33" s="13" t="s">
        <v>30</v>
      </c>
      <c r="D33" s="22">
        <v>1</v>
      </c>
      <c r="E33" s="13" t="s">
        <v>143</v>
      </c>
      <c r="F33" s="20" t="s">
        <v>150</v>
      </c>
      <c r="G33" s="14" t="s">
        <v>64</v>
      </c>
      <c r="H33" s="14">
        <v>2.1</v>
      </c>
      <c r="I33" s="14"/>
      <c r="J33" s="14"/>
      <c r="K33" s="14"/>
      <c r="M33" s="10"/>
    </row>
    <row r="34" spans="1:13" ht="130" x14ac:dyDescent="0.35">
      <c r="A34" s="13" t="s">
        <v>151</v>
      </c>
      <c r="B34" s="13" t="s">
        <v>152</v>
      </c>
      <c r="C34" s="13" t="s">
        <v>30</v>
      </c>
      <c r="D34" s="22">
        <v>1</v>
      </c>
      <c r="E34" s="13" t="s">
        <v>143</v>
      </c>
      <c r="F34" s="20" t="s">
        <v>153</v>
      </c>
      <c r="G34" s="14" t="s">
        <v>64</v>
      </c>
      <c r="H34" s="14">
        <v>2.1</v>
      </c>
      <c r="I34" s="14"/>
      <c r="J34" s="14"/>
      <c r="K34" s="14"/>
      <c r="M34" s="10"/>
    </row>
    <row r="35" spans="1:13" ht="32" x14ac:dyDescent="0.35">
      <c r="A35" s="13" t="s">
        <v>154</v>
      </c>
      <c r="B35" s="13" t="s">
        <v>155</v>
      </c>
      <c r="C35" s="13" t="s">
        <v>30</v>
      </c>
      <c r="D35" s="22">
        <v>0</v>
      </c>
      <c r="E35" s="13" t="s">
        <v>143</v>
      </c>
      <c r="F35" s="20" t="s">
        <v>156</v>
      </c>
      <c r="G35" s="14" t="s">
        <v>64</v>
      </c>
      <c r="H35" s="14">
        <v>2.1</v>
      </c>
      <c r="I35" s="14"/>
      <c r="J35" s="14"/>
      <c r="K35" s="14"/>
      <c r="M35" s="10"/>
    </row>
    <row r="36" spans="1:13" ht="50" x14ac:dyDescent="0.35">
      <c r="A36" s="13" t="s">
        <v>157</v>
      </c>
      <c r="B36" s="13" t="s">
        <v>158</v>
      </c>
      <c r="C36" s="13" t="s">
        <v>30</v>
      </c>
      <c r="D36" s="22">
        <v>11.707570176097937</v>
      </c>
      <c r="E36" s="13" t="s">
        <v>159</v>
      </c>
      <c r="F36" s="20" t="s">
        <v>160</v>
      </c>
      <c r="G36" s="14" t="s">
        <v>64</v>
      </c>
      <c r="H36" s="14">
        <v>3.1</v>
      </c>
      <c r="I36" s="14"/>
      <c r="J36" s="14"/>
      <c r="K36" s="14"/>
      <c r="M36" s="10"/>
    </row>
    <row r="37" spans="1:13" ht="63" customHeight="1" x14ac:dyDescent="0.35">
      <c r="A37" s="13" t="s">
        <v>161</v>
      </c>
      <c r="B37" s="13" t="s">
        <v>162</v>
      </c>
      <c r="C37" s="13" t="s">
        <v>30</v>
      </c>
      <c r="D37" s="22">
        <v>5</v>
      </c>
      <c r="E37" s="13" t="s">
        <v>143</v>
      </c>
      <c r="F37" s="20" t="s">
        <v>163</v>
      </c>
      <c r="G37" s="14" t="s">
        <v>64</v>
      </c>
      <c r="H37" s="14">
        <v>2.1</v>
      </c>
      <c r="I37" s="14"/>
      <c r="J37" s="14"/>
      <c r="K37" s="14"/>
      <c r="M37" s="10"/>
    </row>
    <row r="38" spans="1:13" ht="65.5" customHeight="1" x14ac:dyDescent="0.35">
      <c r="A38" s="13" t="s">
        <v>164</v>
      </c>
      <c r="B38" s="13" t="s">
        <v>165</v>
      </c>
      <c r="C38" s="13" t="s">
        <v>30</v>
      </c>
      <c r="D38" s="22">
        <v>3</v>
      </c>
      <c r="E38" s="13" t="s">
        <v>143</v>
      </c>
      <c r="F38" s="20" t="s">
        <v>166</v>
      </c>
      <c r="G38" s="14" t="s">
        <v>64</v>
      </c>
      <c r="H38" s="14">
        <v>2.1</v>
      </c>
      <c r="I38" s="14"/>
      <c r="J38" s="14"/>
      <c r="K38" s="14"/>
      <c r="M38" s="10"/>
    </row>
    <row r="39" spans="1:13" ht="40" x14ac:dyDescent="0.35">
      <c r="A39" s="13" t="s">
        <v>167</v>
      </c>
      <c r="B39" s="13" t="s">
        <v>168</v>
      </c>
      <c r="C39" s="13" t="s">
        <v>30</v>
      </c>
      <c r="D39" s="22">
        <v>8</v>
      </c>
      <c r="E39" s="13" t="s">
        <v>159</v>
      </c>
      <c r="F39" s="20" t="s">
        <v>169</v>
      </c>
      <c r="G39" s="14" t="s">
        <v>64</v>
      </c>
      <c r="H39" s="14">
        <v>2.1</v>
      </c>
      <c r="I39" s="14"/>
      <c r="J39" s="14"/>
      <c r="K39" s="14"/>
      <c r="M39" s="10"/>
    </row>
    <row r="40" spans="1:13" ht="50" x14ac:dyDescent="0.35">
      <c r="A40" s="13" t="s">
        <v>170</v>
      </c>
      <c r="B40" s="13" t="s">
        <v>171</v>
      </c>
      <c r="C40" s="13" t="s">
        <v>30</v>
      </c>
      <c r="D40" s="22">
        <v>19.707570176097938</v>
      </c>
      <c r="E40" s="13" t="s">
        <v>159</v>
      </c>
      <c r="F40" s="20" t="s">
        <v>172</v>
      </c>
      <c r="G40" s="14" t="s">
        <v>64</v>
      </c>
      <c r="H40" s="14">
        <v>3.1</v>
      </c>
      <c r="I40" s="14"/>
      <c r="J40" s="14"/>
      <c r="K40" s="14"/>
      <c r="M40" s="10"/>
    </row>
  </sheetData>
  <sheetProtection formatColumns="0"/>
  <mergeCells count="4">
    <mergeCell ref="G1:H1"/>
    <mergeCell ref="A28:K28"/>
    <mergeCell ref="A2:K2"/>
    <mergeCell ref="A5:K5"/>
  </mergeCells>
  <pageMargins left="0.70866141732283472" right="0.70866141732283472" top="0.74803149606299213" bottom="0.74803149606299213" header="0.31496062992125984" footer="0.31496062992125984"/>
  <pageSetup paperSize="9" scale="90" fitToHeight="0" orientation="landscape" r:id="rId1"/>
  <headerFooter>
    <oddHeader>&amp;L&amp;F&amp;R&amp;A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6" tint="0.79998168889431442"/>
  </sheetPr>
  <dimension ref="A1:C3"/>
  <sheetViews>
    <sheetView workbookViewId="0">
      <selection activeCell="C3" sqref="C3"/>
    </sheetView>
  </sheetViews>
  <sheetFormatPr defaultColWidth="8.84375" defaultRowHeight="15.5" x14ac:dyDescent="0.35"/>
  <cols>
    <col min="1" max="1" width="12.84375" style="1" customWidth="1"/>
    <col min="2" max="2" width="17.3046875" style="1" bestFit="1" customWidth="1"/>
    <col min="3" max="3" width="12.3046875" style="1" customWidth="1"/>
    <col min="4" max="16384" width="8.84375" style="1"/>
  </cols>
  <sheetData>
    <row r="1" spans="1:3" x14ac:dyDescent="0.35">
      <c r="A1" s="23"/>
      <c r="B1" s="24" t="s">
        <v>29</v>
      </c>
      <c r="C1" s="24" t="s">
        <v>34</v>
      </c>
    </row>
    <row r="2" spans="1:3" ht="15.75" customHeight="1" x14ac:dyDescent="0.35">
      <c r="A2" s="23" t="s">
        <v>173</v>
      </c>
      <c r="B2" s="25" t="s">
        <v>32</v>
      </c>
      <c r="C2" s="26" t="s">
        <v>37</v>
      </c>
    </row>
    <row r="3" spans="1:3" x14ac:dyDescent="0.35">
      <c r="A3" s="27" t="str">
        <f>IF(OR(Table_Report[ИМЯ_СТРАНЫ]="",Table_Report[СТРАНА]=""), "данные неполные", "данные полные")</f>
        <v>данные полные</v>
      </c>
      <c r="B3" s="28" t="s">
        <v>31</v>
      </c>
      <c r="C3" s="28" t="s">
        <v>35</v>
      </c>
    </row>
  </sheetData>
  <sheetProtection formatColumns="0"/>
  <conditionalFormatting sqref="A3">
    <cfRule type="cellIs" dxfId="114" priority="1" operator="equal">
      <formula>"complete"</formula>
    </cfRule>
    <cfRule type="cellIs" dxfId="113" priority="2" operator="equal">
      <formula>"incomplete"</formula>
    </cfRule>
  </conditionalFormatting>
  <dataValidations count="2">
    <dataValidation type="textLength" operator="lessThanOrEqual" allowBlank="1" showInputMessage="1" showErrorMessage="1" error="Maximum length: 100 characters" sqref="B3" xr:uid="{773D9BCF-317D-443E-854B-BE042A1A6893}">
      <formula1>100</formula1>
    </dataValidation>
    <dataValidation type="textLength" operator="lessThanOrEqual" allowBlank="1" showInputMessage="1" showErrorMessage="1" error="Maximum length: 3 characters" sqref="C3" xr:uid="{B6F488F9-DF0B-45DA-9990-236BF1B960F5}">
      <formula1>3</formula1>
    </dataValidation>
  </dataValidations>
  <pageMargins left="0.70866141732283472" right="0.70866141732283472" top="0.74803149606299213" bottom="0.74803149606299213" header="0.31496062992125984" footer="0.31496062992125984"/>
  <pageSetup paperSize="9" fitToHeight="0" orientation="landscape" r:id="rId1"/>
  <headerFooter>
    <oddHeader>&amp;L&amp;F&amp;R&amp;A</oddHeader>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2" tint="-0.249977111117893"/>
    <pageSetUpPr fitToPage="1"/>
  </sheetPr>
  <dimension ref="A1:W14"/>
  <sheetViews>
    <sheetView workbookViewId="0">
      <selection activeCell="Q1" sqref="Q1"/>
    </sheetView>
  </sheetViews>
  <sheetFormatPr defaultColWidth="8.84375" defaultRowHeight="15.5" x14ac:dyDescent="0.35"/>
  <cols>
    <col min="1" max="1" width="12.4609375" style="5" customWidth="1"/>
    <col min="2" max="2" width="6.3046875" style="5" customWidth="1"/>
    <col min="3" max="3" width="13" style="5" customWidth="1"/>
    <col min="4" max="4" width="13.84375" style="5" customWidth="1"/>
    <col min="5" max="5" width="13.69140625" style="5" customWidth="1"/>
    <col min="6" max="6" width="10" style="5" customWidth="1"/>
    <col min="7" max="7" width="10.3046875" style="7" customWidth="1"/>
    <col min="8" max="8" width="9.07421875" style="5" customWidth="1"/>
    <col min="9" max="9" width="9.53515625" style="6" customWidth="1"/>
    <col min="10" max="10" width="12.07421875" style="5" customWidth="1"/>
    <col min="11" max="11" width="9" style="5" customWidth="1"/>
    <col min="12" max="12" width="12.53515625" style="5" customWidth="1"/>
    <col min="13" max="13" width="17.3046875" style="5" customWidth="1"/>
    <col min="14" max="14" width="14.07421875" style="6" customWidth="1"/>
    <col min="15" max="15" width="18.3046875" style="5" customWidth="1"/>
    <col min="16" max="16" width="21.07421875" style="5" customWidth="1"/>
    <col min="17" max="17" width="11.84375" style="5" customWidth="1"/>
    <col min="18" max="18" width="23.3046875" style="5" customWidth="1"/>
    <col min="19" max="19" width="12.69140625" style="5" customWidth="1"/>
    <col min="20" max="20" width="14" style="5" bestFit="1" customWidth="1"/>
    <col min="21" max="21" width="20.3046875" style="5" customWidth="1"/>
    <col min="22" max="22" width="12.3046875" style="5" customWidth="1"/>
    <col min="23" max="23" width="18.3046875" style="5" customWidth="1"/>
    <col min="24" max="24" width="8.53515625" style="5" customWidth="1"/>
    <col min="25" max="25" width="8.69140625" style="5" customWidth="1"/>
    <col min="26" max="16384" width="8.84375" style="5"/>
  </cols>
  <sheetData>
    <row r="1" spans="1:23" s="29" customFormat="1" ht="49.5" customHeight="1" x14ac:dyDescent="0.35">
      <c r="B1" s="30" t="s">
        <v>34</v>
      </c>
      <c r="C1" s="30" t="s">
        <v>41</v>
      </c>
      <c r="D1" s="30" t="s">
        <v>174</v>
      </c>
      <c r="E1" s="30" t="s">
        <v>52</v>
      </c>
      <c r="F1" s="116" t="s">
        <v>56</v>
      </c>
      <c r="G1" s="33" t="s">
        <v>61</v>
      </c>
      <c r="H1" s="30" t="s">
        <v>65</v>
      </c>
      <c r="I1" s="117" t="s">
        <v>68</v>
      </c>
      <c r="J1" s="30" t="s">
        <v>74</v>
      </c>
      <c r="K1" s="31" t="s">
        <v>77</v>
      </c>
      <c r="L1" s="32" t="s">
        <v>82</v>
      </c>
      <c r="M1" s="31" t="s">
        <v>86</v>
      </c>
      <c r="N1" s="100" t="s">
        <v>92</v>
      </c>
      <c r="O1" s="31" t="s">
        <v>97</v>
      </c>
      <c r="P1" s="31" t="s">
        <v>175</v>
      </c>
      <c r="Q1" s="31" t="s">
        <v>176</v>
      </c>
      <c r="R1" s="32" t="s">
        <v>112</v>
      </c>
      <c r="S1" s="30" t="s">
        <v>116</v>
      </c>
      <c r="T1" s="32" t="s">
        <v>119</v>
      </c>
      <c r="U1" s="31" t="s">
        <v>177</v>
      </c>
      <c r="V1" s="30" t="s">
        <v>129</v>
      </c>
      <c r="W1" s="32" t="s">
        <v>132</v>
      </c>
    </row>
    <row r="2" spans="1:23" s="29" customFormat="1" ht="14" x14ac:dyDescent="0.35">
      <c r="A2" s="34" t="s">
        <v>173</v>
      </c>
      <c r="B2" s="35" t="s">
        <v>37</v>
      </c>
      <c r="C2" s="35" t="s">
        <v>45</v>
      </c>
      <c r="D2" s="35" t="s">
        <v>50</v>
      </c>
      <c r="E2" s="35" t="s">
        <v>55</v>
      </c>
      <c r="F2" s="35" t="s">
        <v>60</v>
      </c>
      <c r="G2" s="35" t="s">
        <v>63</v>
      </c>
      <c r="H2" s="35" t="s">
        <v>67</v>
      </c>
      <c r="I2" s="35" t="s">
        <v>72</v>
      </c>
      <c r="J2" s="35" t="s">
        <v>76</v>
      </c>
      <c r="K2" s="35" t="s">
        <v>80</v>
      </c>
      <c r="L2" s="35" t="s">
        <v>85</v>
      </c>
      <c r="M2" s="35" t="s">
        <v>89</v>
      </c>
      <c r="N2" s="35" t="s">
        <v>95</v>
      </c>
      <c r="O2" s="35" t="s">
        <v>100</v>
      </c>
      <c r="P2" s="35" t="s">
        <v>105</v>
      </c>
      <c r="Q2" s="35" t="s">
        <v>110</v>
      </c>
      <c r="R2" s="35" t="s">
        <v>115</v>
      </c>
      <c r="S2" s="35" t="s">
        <v>118</v>
      </c>
      <c r="T2" s="35" t="s">
        <v>123</v>
      </c>
      <c r="U2" s="35" t="s">
        <v>127</v>
      </c>
      <c r="V2" s="35" t="s">
        <v>131</v>
      </c>
      <c r="W2" s="35" t="s">
        <v>135</v>
      </c>
    </row>
    <row r="3" spans="1:23" s="29" customFormat="1" ht="14" x14ac:dyDescent="0.35">
      <c r="A3" s="36" t="str">
        <f>IF(COUNTBLANK(Table_TMFData[[#This Row],[НАЦКОД_ХЩА]:[ДОП_ИНФО]])=21,"пусто",
  IF(COUNTIF(Table_TMFData[НАЦКОД_ХЩА],Table_TMFData[[#This Row],[НАЦКОД_ХЩА]])&gt;1, "повтор",
  IF(OR(Table_TMFData[[#This Row],[НАЦКОД_ХЩА]]="",Table_TMFData[[#This Row],[НАЗВАНИЕ]]="",Table_TMFData[[#This Row],[ДОЛГОТА]]="",Table_TMFData[[#This Row],[ШИРОТА]]="",Table_TMFData[[#This Row],[ТИП_ПОЛОЖ]]="",Table_TMFData[[#This Row],[ИСП_ЁМКОСТЬ]]="",Table_TMFData[[#This Row],[ТИП_МАТЕР]]="",Table_TMFData[[#This Row],[КЛАСС_ОПАСН]]="",Table_TMFData[[#This Row],[СТАТ_ХЩА]]="",Table_TMFData[[#This Row],[ЧАСТ_НАВОД]]="",Table_TMFData[[#This Row],[СЕЙСМ_АКТ]]="",Table_TMFData[[#This Row],[УСТ_ДАМБ]]="",Table_TMFData[[#This Row],[ВСЕГО_НАС_РИСК]]="",Table_TMFData[[#This Row],[РАСХОД_ПЛОЩАДЬ]]="",Table_TMFData[[#This Row],[ГОД_ДАННЫЕ]]=""),"данные неполные",
  "данные полные")))</f>
        <v>данные полные</v>
      </c>
      <c r="B3" s="37" t="str">
        <f>CountryCode</f>
        <v>RO</v>
      </c>
      <c r="C3" s="38" t="s">
        <v>43</v>
      </c>
      <c r="D3" s="37" t="str">
        <f>IF(Table_TMFData[[#This Row],[НАЦКОД_ХЩА]]&lt;&gt;"",Table_TMFData[[#This Row],[СТРАНА]]&amp;Table_TMFData[[#This Row],[НАЦКОД_ХЩА]],"")</f>
        <v>ROХвостохранилище1</v>
      </c>
      <c r="E3" s="38" t="s">
        <v>54</v>
      </c>
      <c r="F3" s="38" t="s">
        <v>59</v>
      </c>
      <c r="G3" s="39">
        <v>22.856297000000001</v>
      </c>
      <c r="H3" s="40">
        <v>45.900649999999999</v>
      </c>
      <c r="I3" s="41" t="s">
        <v>70</v>
      </c>
      <c r="J3" s="42">
        <v>5.0999999999999996</v>
      </c>
      <c r="K3" s="38" t="s">
        <v>79</v>
      </c>
      <c r="L3" s="38" t="s">
        <v>84</v>
      </c>
      <c r="M3" s="43">
        <v>3</v>
      </c>
      <c r="N3" s="44" t="s">
        <v>94</v>
      </c>
      <c r="O3" s="41" t="s">
        <v>99</v>
      </c>
      <c r="P3" s="41" t="s">
        <v>104</v>
      </c>
      <c r="Q3" s="41" t="s">
        <v>109</v>
      </c>
      <c r="R3" s="38" t="s">
        <v>114</v>
      </c>
      <c r="S3" s="45">
        <v>33400</v>
      </c>
      <c r="T3" s="38" t="s">
        <v>121</v>
      </c>
      <c r="U3" s="41" t="s">
        <v>126</v>
      </c>
      <c r="V3" s="46">
        <v>2018</v>
      </c>
      <c r="W3" s="38" t="s">
        <v>134</v>
      </c>
    </row>
    <row r="4" spans="1:23" s="29" customFormat="1" ht="14" x14ac:dyDescent="0.35">
      <c r="A4" s="36" t="str">
        <f>IF(COUNTBLANK(Table_TMFData[[#This Row],[НАЦКОД_ХЩА]:[ДОП_ИНФО]])=21,"пусто",
  IF(COUNTIF(Table_TMFData[НАЦКОД_ХЩА],Table_TMFData[[#This Row],[НАЦКОД_ХЩА]])&gt;1, "повтор",
  IF(OR(Table_TMFData[[#This Row],[НАЦКОД_ХЩА]]="",Table_TMFData[[#This Row],[НАЗВАНИЕ]]="",Table_TMFData[[#This Row],[ДОЛГОТА]]="",Table_TMFData[[#This Row],[ШИРОТА]]="",Table_TMFData[[#This Row],[ТИП_ПОЛОЖ]]="",Table_TMFData[[#This Row],[ИСП_ЁМКОСТЬ]]="",Table_TMFData[[#This Row],[ТИП_МАТЕР]]="",Table_TMFData[[#This Row],[КЛАСС_ОПАСН]]="",Table_TMFData[[#This Row],[СТАТ_ХЩА]]="",Table_TMFData[[#This Row],[ЧАСТ_НАВОД]]="",Table_TMFData[[#This Row],[СЕЙСМ_АКТ]]="",Table_TMFData[[#This Row],[УСТ_ДАМБ]]="",Table_TMFData[[#This Row],[ВСЕГО_НАС_РИСК]]="",Table_TMFData[[#This Row],[РАСХОД_ПЛОЩАДЬ]]="",Table_TMFData[[#This Row],[ГОД_ДАННЫЕ]]=""),"данные неполные",
  "данные полные")))</f>
        <v>данные полные</v>
      </c>
      <c r="B4" s="37" t="str">
        <f t="shared" ref="B4:B5" si="0">CountryCode</f>
        <v>RO</v>
      </c>
      <c r="C4" s="38" t="s">
        <v>178</v>
      </c>
      <c r="D4" s="37" t="str">
        <f>IF(Table_TMFData[[#This Row],[НАЦКОД_ХЩА]]&lt;&gt;"",Table_TMFData[[#This Row],[СТРАНА]]&amp;Table_TMFData[[#This Row],[НАЦКОД_ХЩА]],"")</f>
        <v>ROХвостохранилище2</v>
      </c>
      <c r="E4" s="38" t="s">
        <v>179</v>
      </c>
      <c r="F4" s="38" t="s">
        <v>180</v>
      </c>
      <c r="G4" s="47">
        <v>23.070782000000001</v>
      </c>
      <c r="H4" s="48">
        <v>46.290028</v>
      </c>
      <c r="I4" s="41" t="s">
        <v>181</v>
      </c>
      <c r="J4" s="42">
        <v>4</v>
      </c>
      <c r="K4" s="38" t="s">
        <v>182</v>
      </c>
      <c r="L4" s="38"/>
      <c r="M4" s="43">
        <v>2</v>
      </c>
      <c r="N4" s="44" t="s">
        <v>183</v>
      </c>
      <c r="O4" s="41" t="s">
        <v>184</v>
      </c>
      <c r="P4" s="41" t="s">
        <v>184</v>
      </c>
      <c r="Q4" s="41" t="s">
        <v>184</v>
      </c>
      <c r="R4" s="38" t="s">
        <v>185</v>
      </c>
      <c r="S4" s="45">
        <v>800</v>
      </c>
      <c r="T4" s="38"/>
      <c r="U4" s="41" t="s">
        <v>186</v>
      </c>
      <c r="V4" s="46">
        <v>2016</v>
      </c>
      <c r="W4" s="38"/>
    </row>
    <row r="5" spans="1:23" s="29" customFormat="1" ht="14" x14ac:dyDescent="0.35">
      <c r="A5" s="36" t="str">
        <f>IF(COUNTBLANK(Table_TMFData[[#This Row],[НАЦКОД_ХЩА]:[ДОП_ИНФО]])=21,"пусто",
  IF(COUNTIF(Table_TMFData[НАЦКОД_ХЩА],Table_TMFData[[#This Row],[НАЦКОД_ХЩА]])&gt;1, "повтор",
  IF(OR(Table_TMFData[[#This Row],[НАЦКОД_ХЩА]]="",Table_TMFData[[#This Row],[НАЗВАНИЕ]]="",Table_TMFData[[#This Row],[ДОЛГОТА]]="",Table_TMFData[[#This Row],[ШИРОТА]]="",Table_TMFData[[#This Row],[ТИП_ПОЛОЖ]]="",Table_TMFData[[#This Row],[ИСП_ЁМКОСТЬ]]="",Table_TMFData[[#This Row],[ТИП_МАТЕР]]="",Table_TMFData[[#This Row],[КЛАСС_ОПАСН]]="",Table_TMFData[[#This Row],[СТАТ_ХЩА]]="",Table_TMFData[[#This Row],[ЧАСТ_НАВОД]]="",Table_TMFData[[#This Row],[СЕЙСМ_АКТ]]="",Table_TMFData[[#This Row],[УСТ_ДАМБ]]="",Table_TMFData[[#This Row],[ВСЕГО_НАС_РИСК]]="",Table_TMFData[[#This Row],[РАСХОД_ПЛОЩАДЬ]]="",Table_TMFData[[#This Row],[ГОД_ДАННЫЕ]]=""),"данные неполные",
  "данные полные")))</f>
        <v>данные полные</v>
      </c>
      <c r="B5" s="37" t="str">
        <f t="shared" si="0"/>
        <v>RO</v>
      </c>
      <c r="C5" s="38" t="s">
        <v>187</v>
      </c>
      <c r="D5" s="37" t="str">
        <f>IF(Table_TMFData[[#This Row],[НАЦКОД_ХЩА]]&lt;&gt;"",Table_TMFData[[#This Row],[СТРАНА]]&amp;Table_TMFData[[#This Row],[НАЦКОД_ХЩА]],"")</f>
        <v>ROХвостохранилище3</v>
      </c>
      <c r="E5" s="38" t="s">
        <v>188</v>
      </c>
      <c r="F5" s="38"/>
      <c r="G5" s="47">
        <v>25.808248969800001</v>
      </c>
      <c r="H5" s="48">
        <v>46.653021464399998</v>
      </c>
      <c r="I5" s="41" t="s">
        <v>189</v>
      </c>
      <c r="J5" s="42">
        <v>11.2</v>
      </c>
      <c r="K5" s="38" t="s">
        <v>190</v>
      </c>
      <c r="L5" s="38" t="s">
        <v>191</v>
      </c>
      <c r="M5" s="43">
        <v>1</v>
      </c>
      <c r="N5" s="44" t="s">
        <v>192</v>
      </c>
      <c r="O5" s="41" t="s">
        <v>193</v>
      </c>
      <c r="P5" s="41" t="s">
        <v>104</v>
      </c>
      <c r="Q5" s="41" t="s">
        <v>194</v>
      </c>
      <c r="R5" s="38"/>
      <c r="S5" s="45">
        <v>4600</v>
      </c>
      <c r="T5" s="38" t="s">
        <v>195</v>
      </c>
      <c r="U5" s="41" t="s">
        <v>196</v>
      </c>
      <c r="V5" s="46">
        <v>1995</v>
      </c>
      <c r="W5" s="38"/>
    </row>
    <row r="14" spans="1:23" x14ac:dyDescent="0.35">
      <c r="M14" s="114"/>
    </row>
  </sheetData>
  <sheetProtection formatColumns="0"/>
  <phoneticPr fontId="45" type="noConversion"/>
  <conditionalFormatting sqref="A3:A5">
    <cfRule type="cellIs" dxfId="105" priority="1" operator="equal">
      <formula>"повтор"</formula>
    </cfRule>
    <cfRule type="cellIs" dxfId="104" priority="2" operator="equal">
      <formula>"данные полные"</formula>
    </cfRule>
    <cfRule type="cellIs" dxfId="103" priority="3" operator="equal">
      <formula>"данные неполные"</formula>
    </cfRule>
  </conditionalFormatting>
  <dataValidations count="19">
    <dataValidation type="decimal" allowBlank="1" showInputMessage="1" showErrorMessage="1" error="Only decimal numbers between -90 and 90 are allowed." sqref="H3:H5" xr:uid="{00000000-0002-0000-0300-000000000000}">
      <formula1>-90</formula1>
      <formula2>90</formula2>
    </dataValidation>
    <dataValidation type="decimal" allowBlank="1" showInputMessage="1" showErrorMessage="1" error="Only decimal numbers between -180 and 180 are allowed." sqref="G3:G5" xr:uid="{00000000-0002-0000-0300-000001000000}">
      <formula1>-180</formula1>
      <formula2>180</formula2>
    </dataValidation>
    <dataValidation type="textLength" operator="lessThanOrEqual" allowBlank="1" showInputMessage="1" showErrorMessage="1" error="Maximum length: 100 characters" sqref="T3:T5 E3:F5" xr:uid="{00000000-0002-0000-0300-000008000000}">
      <formula1>100</formula1>
    </dataValidation>
    <dataValidation type="textLength" operator="lessThanOrEqual" allowBlank="1" showInputMessage="1" showErrorMessage="1" error="Maximum length: 50 characters" sqref="C3:C5" xr:uid="{00000000-0002-0000-0300-000009000000}">
      <formula1>50</formula1>
    </dataValidation>
    <dataValidation type="whole" allowBlank="1" showInputMessage="1" showErrorMessage="1" error="Please specify a realistic year between 1950 and the current year" sqref="V4:V5" xr:uid="{00000000-0002-0000-0300-00000B000000}">
      <formula1>1950</formula1>
      <formula2>YEAR(NOW())</formula2>
    </dataValidation>
    <dataValidation type="decimal" showInputMessage="1" showErrorMessage="1" error="Please enter value in the range  of 0.001-1,000 (in Million m³)" sqref="J3:J5" xr:uid="{4EE35EA4-A84A-49C3-8426-4281542F8E51}">
      <formula1>0.001</formula1>
      <formula2>1000</formula2>
    </dataValidation>
    <dataValidation type="whole" showInputMessage="1" showErrorMessage="1" error="Please enter value in the range of 0-100,000,000" sqref="S3:S5" xr:uid="{DD0AE790-40C1-47C0-BBA9-41987B1DA8C6}">
      <formula1>0</formula1>
      <formula2>100000000</formula2>
    </dataValidation>
    <dataValidation type="textLength" operator="lessThanOrEqual" allowBlank="1" showInputMessage="1" showErrorMessage="1" error="Maximum length: 100 characters" sqref="W4:W5" xr:uid="{FFE8DA10-7D78-46FC-B80E-F6C03C30A50F}">
      <formula1>1000</formula1>
    </dataValidation>
    <dataValidation type="textLength" operator="lessThanOrEqual" allowBlank="1" showInputMessage="1" showErrorMessage="1" error="Maximum length: 200 characters" sqref="L3:L5 R3:R5" xr:uid="{CDD8CF71-B238-4FE1-9959-CC879384F644}">
      <formula1>200</formula1>
    </dataValidation>
    <dataValidation type="whole" allowBlank="1" showInputMessage="1" showErrorMessage="1" error="Specify a realistic year between 1950 and the current year" sqref="V3" xr:uid="{8A018F28-A8F0-4F82-8210-AC7AC391C117}">
      <formula1>1950</formula1>
      <formula2>YEAR(NOW())</formula2>
    </dataValidation>
    <dataValidation type="textLength" operator="lessThanOrEqual" allowBlank="1" showInputMessage="1" showErrorMessage="1" error="Maximum length: 1000 characters" sqref="W3" xr:uid="{F7667AF0-5B9E-4B9C-AE80-554117115F0E}">
      <formula1>1000</formula1>
    </dataValidation>
    <dataValidation type="list" allowBlank="1" showInputMessage="1" showErrorMessage="1" error="Choose from the dropdown list" sqref="K3:K5" xr:uid="{7CD22660-91F4-4F7D-91F4-DA9231B1AE2F}">
      <formula1>INDIRECT("Table_Material[код]")</formula1>
    </dataValidation>
    <dataValidation type="list" allowBlank="1" showInputMessage="1" showErrorMessage="1" error="Choose from the dropdown list" sqref="N3:N5" xr:uid="{A0340B21-AF21-494F-B051-41301CF08FAA}">
      <formula1>INDIRECT("Table_Status[код]")</formula1>
    </dataValidation>
    <dataValidation type="list" allowBlank="1" showInputMessage="1" showErrorMessage="1" error="Choose from the dropdown list" sqref="O3:O5" xr:uid="{782A475E-5949-4DC9-BBDE-1273211EDA16}">
      <formula1>INDIRECT("Table_HQ500[код]")</formula1>
    </dataValidation>
    <dataValidation type="list" allowBlank="1" showInputMessage="1" showErrorMessage="1" error="Choose from the dropdown list" sqref="P3:P5" xr:uid="{979D2120-EB56-4710-B3E5-3D72E641170B}">
      <formula1>INDIRECT("Table_PGA[код]")</formula1>
    </dataValidation>
    <dataValidation type="list" allowBlank="1" showInputMessage="1" showErrorMessage="1" error="Choose from the dropdown list" sqref="Q3:Q5" xr:uid="{8713F7AF-E9AC-4A9A-B84A-1CBF1CAA9A3D}">
      <formula1>INDIRECT("Table_FoS[код]")</formula1>
    </dataValidation>
    <dataValidation type="list" allowBlank="1" showInputMessage="1" showErrorMessage="1" error="Choose from the dropdown list" sqref="U3:U5" xr:uid="{6AA20AA8-7970-4777-BF17-A351FB2F7A8B}">
      <formula1>INDIRECT("Table_SWB[код]")</formula1>
    </dataValidation>
    <dataValidation type="list" allowBlank="1" showInputMessage="1" showErrorMessage="1" error="Choose from the dropdown list" sqref="M3:M5" xr:uid="{3B904E3B-2578-47FD-A1CA-8CC673FF570E}">
      <formula1>INDIRECT("Table_WHC[код]")</formula1>
    </dataValidation>
    <dataValidation type="list" allowBlank="1" showInputMessage="1" showErrorMessage="1" error="Choose from the dropdown list" sqref="I3:I5" xr:uid="{E11140F0-E9E8-477A-A885-09787BEA21A1}">
      <formula1>INDIRECT("Table_Location[код]")</formula1>
    </dataValidation>
  </dataValidations>
  <pageMargins left="0.70866141732283472" right="0.70866141732283472" top="0.74803149606299213" bottom="0.74803149606299213" header="0.31496062992125984" footer="0.31496062992125984"/>
  <pageSetup paperSize="9" scale="62" fitToHeight="0" orientation="landscape" r:id="rId1"/>
  <headerFooter>
    <oddHeader>&amp;L&amp;F&amp;R&amp;A</oddHeader>
    <oddFoote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B7A60-3CCB-436C-AF0E-6D2BB917199F}">
  <sheetPr codeName="Sheet5">
    <tabColor theme="9" tint="0.59999389629810485"/>
    <pageSetUpPr fitToPage="1"/>
  </sheetPr>
  <dimension ref="A1:M5"/>
  <sheetViews>
    <sheetView workbookViewId="0">
      <selection activeCell="D3" sqref="D3"/>
    </sheetView>
  </sheetViews>
  <sheetFormatPr defaultColWidth="8.84375" defaultRowHeight="15.5" x14ac:dyDescent="0.35"/>
  <cols>
    <col min="1" max="1" width="12.4609375" style="5" customWidth="1"/>
    <col min="2" max="2" width="15.07421875" style="5" customWidth="1"/>
    <col min="3" max="3" width="13.3046875" style="5" customWidth="1"/>
    <col min="4" max="4" width="11.53515625" style="7" customWidth="1"/>
    <col min="5" max="5" width="11.3046875" style="7" customWidth="1"/>
    <col min="6" max="6" width="13.69140625" style="7" customWidth="1"/>
    <col min="7" max="7" width="13.3046875" style="7" customWidth="1"/>
    <col min="8" max="9" width="13.69140625" style="7" customWidth="1"/>
    <col min="10" max="10" width="11.69140625" style="7" customWidth="1"/>
    <col min="11" max="11" width="15.07421875" style="7" customWidth="1"/>
    <col min="12" max="12" width="13.4609375" style="6" customWidth="1"/>
    <col min="13" max="13" width="13.07421875" style="7" customWidth="1"/>
    <col min="14" max="14" width="8.53515625" style="5" customWidth="1"/>
    <col min="15" max="15" width="8.69140625" style="5" customWidth="1"/>
    <col min="16" max="16384" width="8.84375" style="5"/>
  </cols>
  <sheetData>
    <row r="1" spans="1:13" s="29" customFormat="1" ht="49.5" customHeight="1" x14ac:dyDescent="0.35">
      <c r="B1" s="95" t="s">
        <v>174</v>
      </c>
      <c r="C1" s="95" t="s">
        <v>52</v>
      </c>
      <c r="D1" s="96" t="s">
        <v>141</v>
      </c>
      <c r="E1" s="96" t="s">
        <v>145</v>
      </c>
      <c r="F1" s="96" t="s">
        <v>148</v>
      </c>
      <c r="G1" s="96" t="s">
        <v>151</v>
      </c>
      <c r="H1" s="96" t="s">
        <v>154</v>
      </c>
      <c r="I1" s="96" t="s">
        <v>157</v>
      </c>
      <c r="J1" s="96" t="s">
        <v>161</v>
      </c>
      <c r="K1" s="96" t="s">
        <v>164</v>
      </c>
      <c r="L1" s="96" t="s">
        <v>167</v>
      </c>
      <c r="M1" s="96" t="s">
        <v>170</v>
      </c>
    </row>
    <row r="2" spans="1:13" s="29" customFormat="1" ht="14" x14ac:dyDescent="0.35">
      <c r="A2" s="34" t="s">
        <v>173</v>
      </c>
      <c r="B2" s="97" t="s">
        <v>50</v>
      </c>
      <c r="C2" s="97" t="s">
        <v>55</v>
      </c>
      <c r="D2" s="97" t="s">
        <v>144</v>
      </c>
      <c r="E2" s="97" t="s">
        <v>147</v>
      </c>
      <c r="F2" s="97" t="s">
        <v>150</v>
      </c>
      <c r="G2" s="97" t="s">
        <v>153</v>
      </c>
      <c r="H2" s="97" t="s">
        <v>156</v>
      </c>
      <c r="I2" s="97" t="s">
        <v>160</v>
      </c>
      <c r="J2" s="97" t="s">
        <v>163</v>
      </c>
      <c r="K2" s="97" t="s">
        <v>166</v>
      </c>
      <c r="L2" s="97" t="s">
        <v>169</v>
      </c>
      <c r="M2" s="97" t="s">
        <v>172</v>
      </c>
    </row>
    <row r="3" spans="1:13" s="29" customFormat="1" ht="14" x14ac:dyDescent="0.35">
      <c r="A3" s="36" t="str">
        <f>IF(COUNTBLANK(Table_THITRI[[#This Row],[МЕЖДКОД_ХЩА]:[ИРХ]])=12,"пусто",
  IF(COUNTIF(Table_THITRI[МЕЖДКОД_ХЩА],Table_THITRI[[#This Row],[МЕЖДКОД_ХЩА]])&gt;1, "повтор",
  IF(OR(Table_THITRI[[#This Row],[МЕЖДКОД_ХЩА]]="",Table_THITRI[[#This Row],[НАЗВАНИЕ]]="",Table_THITRI[[#This Row],[ИОХ_ЁМК]]="",Table_THITRI[[#This Row],[ИОХ_ТОКС]]="",Table_THITRI[[#This Row],[ИОХ_УПР]]="",Table_THITRI[[#This Row],[ИОХ_ПРИР]]="",Table_THITRI[[#This Row],[ИОХ_ДАМБ]]="",Table_THITRI[[#This Row],[ИОХ]]="",Table_THITRI[[#This Row],[ИВХ_НАС]]="",Table_THITRI[[#This Row],[ИВХ_ОС]]="",Table_THITRI[[#This Row],[ИВХ]]="",Table_THITRI[[#This Row],[ИРХ]]=""),"данные неполные",
  "данные полные")))</f>
        <v>данные полные</v>
      </c>
      <c r="B3" s="49" t="str">
        <f>IF(ISBLANK(Table_TMFData[[#This Row],[МЕЖДКОД_ХЩА]]),"",Table_TMFData[[#This Row],[МЕЖДКОД_ХЩА]])</f>
        <v>ROХвостохранилище1</v>
      </c>
      <c r="C3" s="49" t="str">
        <f>IF(ISBLANK(Table_TMFData[[#This Row],[НАЗВАНИЕ]]),"",Table_TMFData[[#This Row],[НАЗВАНИЕ]])</f>
        <v>Неизвестное1</v>
      </c>
      <c r="D3" s="98">
        <f>IF(ISBLANK(Table_TMFData[[#This Row],[ИСП_ЁМКОСТЬ]]),"",LOG10(Table_TMFData[[#This Row],[ИСП_ЁМКОСТЬ]]*1000000))</f>
        <v>6.7075701760979367</v>
      </c>
      <c r="E3" s="98">
        <f>IF(ISBLANK(Table_TMFData[[#This Row],[КЛАСС_ОПАСН]]),"",Table_TMFData[[#This Row],[КЛАСС_ОПАСН]])</f>
        <v>3</v>
      </c>
      <c r="F3" s="98">
        <f>IF(ISBLANK(Table_TMFData[[#This Row],[СТАТ_ХЩА]]),"",IF(Table_TMFData[[#This Row],[СТАТ_ХЩА]]="rehabilitated",0,IF(Table_TMFData[[#This Row],[СТАТ_ХЩА]]="closed",1,IF(Table_TMFData[[#This Row],[СТАТ_ХЩА]]="active",3,3))))</f>
        <v>3</v>
      </c>
      <c r="G3" s="98">
        <f>IF(OR(ISBLANK(Table_TMFData[[#This Row],[ЧАСТ_НАВОД]]),ISBLANK(Table_TMFData[[#This Row],[СЕЙСМ_АКТ]])),"",IF(Table_TMFData[[#This Row],[ЧАСТ_НАВОД]]="beyond HQ-500",0,1)+IF(Table_TMFData[[#This Row],[СЕЙСМ_АКТ]]="≤1",0,1))</f>
        <v>1</v>
      </c>
      <c r="H3" s="98">
        <f>IF(ISBLANK(Table_TMFData[[#This Row],[УСТ_ДАМБ]]),"",IF(Table_TMFData[[#This Row],[УСТ_ДАМБ]]="&gt;1.5",0,1))</f>
        <v>0</v>
      </c>
      <c r="I3" s="98">
        <f>IF(OR(Table_THITRI[[#This Row],[ИОХ_ЁМК]]="",Table_THITRI[[#This Row],[ИОХ_ТОКС]]=0,Table_THITRI[[#This Row],[ИОХ_УПР]]="",Table_THITRI[[#This Row],[ИОХ_ПРИР]]="",Table_THITRI[[#This Row],[ИОХ_ДАМБ]]=""),"",SUM(Table_THITRI[[#This Row],[ИОХ_ЁМК]:[ИОХ_ДАМБ]]))</f>
        <v>13.707570176097937</v>
      </c>
      <c r="J3" s="98">
        <f>IF(ISBLANK(Table_TMFData[[#This Row],[ВСЕГО_НАС_РИСК]]),"",IF(Table_TMFData[[#This Row],[ВСЕГО_НАС_РИСК]]=0,1,IF(Table_TMFData[[#This Row],[ВСЕГО_НАС_РИСК]]&lt;=100,2,IF(Table_TMFData[[#This Row],[ВСЕГО_НАС_РИСК]]&lt;=1000,3,IF(Table_TMFData[[#This Row],[ВСЕГО_НАС_РИСК]]&lt;=10000,4,IF(Table_TMFData[[#This Row],[ВСЕГО_НАС_РИСК]]&lt;=100000,5,6))))))</f>
        <v>5</v>
      </c>
      <c r="K3" s="98">
        <f>IF(ISBLANK(Table_TMFData[[#This Row],[РАСХОД_ПЛОЩАДЬ]]),"",IF(Table_TMFData[[#This Row],[РАСХОД_ПЛОЩАДЬ]]="no water body",1,IF(Table_TMFData[[#This Row],[РАСХОД_ПЛОЩАДЬ]]="≤100",2,IF(Table_TMFData[[#This Row],[РАСХОД_ПЛОЩАДЬ]]="100-1000",3,4))))</f>
        <v>3</v>
      </c>
      <c r="L3" s="98">
        <f>IF(OR(Table_THITRI[[#This Row],[ИВХ_НАС]]="",Table_THITRI[[#This Row],[ИВХ_ОС]]=""),"",Table_THITRI[[#This Row],[ИВХ_НАС]]+Table_THITRI[[#This Row],[ИВХ_ОС]])</f>
        <v>8</v>
      </c>
      <c r="M3" s="98">
        <f>IF(OR(Table_THITRI[[#This Row],[ИОХ]]="",Table_THITRI[[#This Row],[ИВХ]]=""),"",Table_THITRI[[#This Row],[ИОХ]]+Table_THITRI[[#This Row],[ИВХ]])</f>
        <v>21.707570176097938</v>
      </c>
    </row>
    <row r="4" spans="1:13" s="29" customFormat="1" ht="14" x14ac:dyDescent="0.35">
      <c r="A4" s="36" t="str">
        <f>IF(COUNTBLANK(Table_THITRI[[#This Row],[МЕЖДКОД_ХЩА]:[ИРХ]])=12,"пусто",
  IF(COUNTIF(Table_THITRI[МЕЖДКОД_ХЩА],Table_THITRI[[#This Row],[МЕЖДКОД_ХЩА]])&gt;1, "повтор",
  IF(OR(Table_THITRI[[#This Row],[МЕЖДКОД_ХЩА]]="",Table_THITRI[[#This Row],[НАЗВАНИЕ]]="",Table_THITRI[[#This Row],[ИОХ_ЁМК]]="",Table_THITRI[[#This Row],[ИОХ_ТОКС]]="",Table_THITRI[[#This Row],[ИОХ_УПР]]="",Table_THITRI[[#This Row],[ИОХ_ПРИР]]="",Table_THITRI[[#This Row],[ИОХ_ДАМБ]]="",Table_THITRI[[#This Row],[ИОХ]]="",Table_THITRI[[#This Row],[ИВХ_НАС]]="",Table_THITRI[[#This Row],[ИВХ_ОС]]="",Table_THITRI[[#This Row],[ИВХ]]="",Table_THITRI[[#This Row],[ИРХ]]=""),"данные неполные",
  "данные полные")))</f>
        <v>данные полные</v>
      </c>
      <c r="B4" s="49" t="str">
        <f>IF(ISBLANK(Table_TMFData[[#This Row],[МЕЖДКОД_ХЩА]]),"",Table_TMFData[[#This Row],[МЕЖДКОД_ХЩА]])</f>
        <v>ROХвостохранилище2</v>
      </c>
      <c r="C4" s="37" t="str">
        <f>IF(ISBLANK(Table_TMFData[[#This Row],[НАЗВАНИЕ]]),"",Table_TMFData[[#This Row],[НАЗВАНИЕ]])</f>
        <v>Неизвестное2</v>
      </c>
      <c r="D4" s="99">
        <f>IF(ISBLANK(Table_TMFData[[#This Row],[ИСП_ЁМКОСТЬ]]),"",LOG10(Table_TMFData[[#This Row],[ИСП_ЁМКОСТЬ]]*1000000))</f>
        <v>6.6020599913279625</v>
      </c>
      <c r="E4" s="98">
        <f>IF(ISBLANK(Table_TMFData[[#This Row],[КЛАСС_ОПАСН]]),"",Table_TMFData[[#This Row],[КЛАСС_ОПАСН]])</f>
        <v>2</v>
      </c>
      <c r="F4" s="98">
        <f>IF(ISBLANK(Table_TMFData[[#This Row],[СТАТ_ХЩА]]),"",IF(Table_TMFData[[#This Row],[СТАТ_ХЩА]]="rehabilitated",0,IF(Table_TMFData[[#This Row],[СТАТ_ХЩА]]="closed",1,IF(Table_TMFData[[#This Row],[СТАТ_ХЩА]]="active",3,3))))</f>
        <v>3</v>
      </c>
      <c r="G4" s="98">
        <f>IF(OR(ISBLANK(Table_TMFData[[#This Row],[ЧАСТ_НАВОД]]),ISBLANK(Table_TMFData[[#This Row],[СЕЙСМ_АКТ]])),"",IF(Table_TMFData[[#This Row],[ЧАСТ_НАВОД]]="beyond HQ-500",0,1)+IF(Table_TMFData[[#This Row],[СЕЙСМ_АКТ]]="≤1",0,1))</f>
        <v>2</v>
      </c>
      <c r="H4" s="98">
        <f>IF(ISBLANK(Table_TMFData[[#This Row],[УСТ_ДАМБ]]),"",IF(Table_TMFData[[#This Row],[УСТ_ДАМБ]]="&gt;1.5",0,1))</f>
        <v>1</v>
      </c>
      <c r="I4" s="98">
        <f>IF(OR(Table_THITRI[[#This Row],[ИОХ_ЁМК]]="",Table_THITRI[[#This Row],[ИОХ_ТОКС]]=0,Table_THITRI[[#This Row],[ИОХ_УПР]]="",Table_THITRI[[#This Row],[ИОХ_ПРИР]]="",Table_THITRI[[#This Row],[ИОХ_ДАМБ]]=""),"",SUM(Table_THITRI[[#This Row],[ИОХ_ЁМК]:[ИОХ_ДАМБ]]))</f>
        <v>14.602059991327963</v>
      </c>
      <c r="J4" s="98">
        <f>IF(ISBLANK(Table_TMFData[[#This Row],[ВСЕГО_НАС_РИСК]]),"",IF(Table_TMFData[[#This Row],[ВСЕГО_НАС_РИСК]]=0,1,IF(Table_TMFData[[#This Row],[ВСЕГО_НАС_РИСК]]&lt;=100,2,IF(Table_TMFData[[#This Row],[ВСЕГО_НАС_РИСК]]&lt;=1000,3,IF(Table_TMFData[[#This Row],[ВСЕГО_НАС_РИСК]]&lt;=10000,4,IF(Table_TMFData[[#This Row],[ВСЕГО_НАС_РИСК]]&lt;=100000,5,6))))))</f>
        <v>3</v>
      </c>
      <c r="K4" s="98">
        <f>IF(ISBLANK(Table_TMFData[[#This Row],[РАСХОД_ПЛОЩАДЬ]]),"",IF(Table_TMFData[[#This Row],[РАСХОД_ПЛОЩАДЬ]]="no water body",1,IF(Table_TMFData[[#This Row],[РАСХОД_ПЛОЩАДЬ]]="≤100",2,IF(Table_TMFData[[#This Row],[РАСХОД_ПЛОЩАДЬ]]="100-1000",3,4))))</f>
        <v>4</v>
      </c>
      <c r="L4" s="98">
        <f>IF(OR(Table_THITRI[[#This Row],[ИВХ_НАС]]="",Table_THITRI[[#This Row],[ИВХ_ОС]]=""),"",Table_THITRI[[#This Row],[ИВХ_НАС]]+Table_THITRI[[#This Row],[ИВХ_ОС]])</f>
        <v>7</v>
      </c>
      <c r="M4" s="98">
        <f>IF(OR(Table_THITRI[[#This Row],[ИОХ]]="",Table_THITRI[[#This Row],[ИВХ]]=""),"",Table_THITRI[[#This Row],[ИОХ]]+Table_THITRI[[#This Row],[ИВХ]])</f>
        <v>21.602059991327963</v>
      </c>
    </row>
    <row r="5" spans="1:13" s="29" customFormat="1" ht="14" x14ac:dyDescent="0.35">
      <c r="A5" s="36" t="str">
        <f>IF(COUNTBLANK(Table_THITRI[[#This Row],[МЕЖДКОД_ХЩА]:[ИРХ]])=12,"пусто",
  IF(COUNTIF(Table_THITRI[МЕЖДКОД_ХЩА],Table_THITRI[[#This Row],[МЕЖДКОД_ХЩА]])&gt;1, "повтор",
  IF(OR(Table_THITRI[[#This Row],[МЕЖДКОД_ХЩА]]="",Table_THITRI[[#This Row],[НАЗВАНИЕ]]="",Table_THITRI[[#This Row],[ИОХ_ЁМК]]="",Table_THITRI[[#This Row],[ИОХ_ТОКС]]="",Table_THITRI[[#This Row],[ИОХ_УПР]]="",Table_THITRI[[#This Row],[ИОХ_ПРИР]]="",Table_THITRI[[#This Row],[ИОХ_ДАМБ]]="",Table_THITRI[[#This Row],[ИОХ]]="",Table_THITRI[[#This Row],[ИВХ_НАС]]="",Table_THITRI[[#This Row],[ИВХ_ОС]]="",Table_THITRI[[#This Row],[ИВХ]]="",Table_THITRI[[#This Row],[ИРХ]]=""),"данные неполные",
  "данные полные")))</f>
        <v>данные полные</v>
      </c>
      <c r="B5" s="49" t="str">
        <f>IF(ISBLANK(Table_TMFData[[#This Row],[МЕЖДКОД_ХЩА]]),"",Table_TMFData[[#This Row],[МЕЖДКОД_ХЩА]])</f>
        <v>ROХвостохранилище3</v>
      </c>
      <c r="C5" s="37" t="str">
        <f>IF(ISBLANK(Table_TMFData[[#This Row],[НАЗВАНИЕ]]),"",Table_TMFData[[#This Row],[НАЗВАНИЕ]])</f>
        <v>Неизвестное3</v>
      </c>
      <c r="D5" s="99">
        <f>IF(ISBLANK(Table_TMFData[[#This Row],[ИСП_ЁМКОСТЬ]]),"",LOG10(Table_TMFData[[#This Row],[ИСП_ЁМКОСТЬ]]*1000000))</f>
        <v>7.0492180226701819</v>
      </c>
      <c r="E5" s="98">
        <f>IF(ISBLANK(Table_TMFData[[#This Row],[КЛАСС_ОПАСН]]),"",Table_TMFData[[#This Row],[КЛАСС_ОПАСН]])</f>
        <v>1</v>
      </c>
      <c r="F5" s="98">
        <f>IF(ISBLANK(Table_TMFData[[#This Row],[СТАТ_ХЩА]]),"",IF(Table_TMFData[[#This Row],[СТАТ_ХЩА]]="rehabilitated",0,IF(Table_TMFData[[#This Row],[СТАТ_ХЩА]]="closed",1,IF(Table_TMFData[[#This Row],[СТАТ_ХЩА]]="active",3,3))))</f>
        <v>3</v>
      </c>
      <c r="G5" s="98">
        <f>IF(OR(ISBLANK(Table_TMFData[[#This Row],[ЧАСТ_НАВОД]]),ISBLANK(Table_TMFData[[#This Row],[СЕЙСМ_АКТ]])),"",IF(Table_TMFData[[#This Row],[ЧАСТ_НАВОД]]="beyond HQ-500",0,1)+IF(Table_TMFData[[#This Row],[СЕЙСМ_АКТ]]="≤1",0,1))</f>
        <v>1</v>
      </c>
      <c r="H5" s="98">
        <f>IF(ISBLANK(Table_TMFData[[#This Row],[УСТ_ДАМБ]]),"",IF(Table_TMFData[[#This Row],[УСТ_ДАМБ]]="&gt;1.5",0,1))</f>
        <v>1</v>
      </c>
      <c r="I5" s="98">
        <f>IF(OR(Table_THITRI[[#This Row],[ИОХ_ЁМК]]="",Table_THITRI[[#This Row],[ИОХ_ТОКС]]=0,Table_THITRI[[#This Row],[ИОХ_УПР]]="",Table_THITRI[[#This Row],[ИОХ_ПРИР]]="",Table_THITRI[[#This Row],[ИОХ_ДАМБ]]=""),"",SUM(Table_THITRI[[#This Row],[ИОХ_ЁМК]:[ИОХ_ДАМБ]]))</f>
        <v>13.049218022670182</v>
      </c>
      <c r="J5" s="98">
        <f>IF(ISBLANK(Table_TMFData[[#This Row],[ВСЕГО_НАС_РИСК]]),"",IF(Table_TMFData[[#This Row],[ВСЕГО_НАС_РИСК]]=0,1,IF(Table_TMFData[[#This Row],[ВСЕГО_НАС_РИСК]]&lt;=100,2,IF(Table_TMFData[[#This Row],[ВСЕГО_НАС_РИСК]]&lt;=1000,3,IF(Table_TMFData[[#This Row],[ВСЕГО_НАС_РИСК]]&lt;=10000,4,IF(Table_TMFData[[#This Row],[ВСЕГО_НАС_РИСК]]&lt;=100000,5,6))))))</f>
        <v>4</v>
      </c>
      <c r="K5" s="98">
        <f>IF(ISBLANK(Table_TMFData[[#This Row],[РАСХОД_ПЛОЩАДЬ]]),"",IF(Table_TMFData[[#This Row],[РАСХОД_ПЛОЩАДЬ]]="no water body",1,IF(Table_TMFData[[#This Row],[РАСХОД_ПЛОЩАДЬ]]="≤100",2,IF(Table_TMFData[[#This Row],[РАСХОД_ПЛОЩАДЬ]]="100-1000",3,4))))</f>
        <v>2</v>
      </c>
      <c r="L5" s="98">
        <f>IF(OR(Table_THITRI[[#This Row],[ИВХ_НАС]]="",Table_THITRI[[#This Row],[ИВХ_ОС]]=""),"",Table_THITRI[[#This Row],[ИВХ_НАС]]+Table_THITRI[[#This Row],[ИВХ_ОС]])</f>
        <v>6</v>
      </c>
      <c r="M5" s="98">
        <f>IF(OR(Table_THITRI[[#This Row],[ИОХ]]="",Table_THITRI[[#This Row],[ИВХ]]=""),"",Table_THITRI[[#This Row],[ИОХ]]+Table_THITRI[[#This Row],[ИВХ]])</f>
        <v>19.049218022670182</v>
      </c>
    </row>
  </sheetData>
  <sheetProtection formatColumns="0"/>
  <phoneticPr fontId="45" type="noConversion"/>
  <conditionalFormatting sqref="A3:A5">
    <cfRule type="cellIs" dxfId="77" priority="1" operator="equal">
      <formula>"повтор"</formula>
    </cfRule>
    <cfRule type="cellIs" dxfId="76" priority="2" operator="equal">
      <formula>"данные полные"</formula>
    </cfRule>
    <cfRule type="cellIs" dxfId="75" priority="3" operator="equal">
      <formula>"данные неполные"</formula>
    </cfRule>
  </conditionalFormatting>
  <pageMargins left="0.70866141732283472" right="0.70866141732283472" top="0.74803149606299213" bottom="0.74803149606299213" header="0.31496062992125984" footer="0.31496062992125984"/>
  <pageSetup paperSize="9" scale="62" fitToHeight="0" orientation="landscape" r:id="rId1"/>
  <headerFooter>
    <oddHeader>&amp;L&amp;F&amp;R&amp;A</oddHeader>
    <oddFooter>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6" tint="0.39997558519241921"/>
    <pageSetUpPr fitToPage="1"/>
  </sheetPr>
  <dimension ref="A1:E80"/>
  <sheetViews>
    <sheetView workbookViewId="0">
      <pane xSplit="2" ySplit="1" topLeftCell="C2" activePane="bottomRight" state="frozen"/>
      <selection pane="topRight" activeCell="C1" sqref="C1"/>
      <selection pane="bottomLeft" activeCell="A2" sqref="A2"/>
      <selection pane="bottomRight" activeCell="B60" sqref="B60"/>
    </sheetView>
  </sheetViews>
  <sheetFormatPr defaultColWidth="8.84375" defaultRowHeight="15.5" x14ac:dyDescent="0.35"/>
  <cols>
    <col min="1" max="1" width="16.69140625" style="54" customWidth="1"/>
    <col min="2" max="2" width="27.07421875" style="54" bestFit="1" customWidth="1"/>
    <col min="3" max="3" width="28" style="54" customWidth="1"/>
    <col min="4" max="5" width="22.07421875" style="54" bestFit="1" customWidth="1"/>
    <col min="6" max="16384" width="8.84375" style="54"/>
  </cols>
  <sheetData>
    <row r="1" spans="1:5" x14ac:dyDescent="0.35">
      <c r="A1" s="53" t="s">
        <v>197</v>
      </c>
      <c r="B1" s="53" t="s">
        <v>198</v>
      </c>
      <c r="C1" s="53" t="s">
        <v>199</v>
      </c>
      <c r="D1" s="53" t="s">
        <v>200</v>
      </c>
      <c r="E1" s="53" t="s">
        <v>201</v>
      </c>
    </row>
    <row r="2" spans="1:5" x14ac:dyDescent="0.35">
      <c r="A2" s="135" t="s">
        <v>202</v>
      </c>
      <c r="B2" s="55" t="s">
        <v>203</v>
      </c>
      <c r="C2" s="56" t="str">
        <f>"Хвостохранилища в "&amp;Table_Report[ИМЯ_СТРАНЫ]</f>
        <v>Хвостохранилища в Румыния</v>
      </c>
    </row>
    <row r="3" spans="1:5" ht="62" x14ac:dyDescent="0.35">
      <c r="A3" s="135"/>
      <c r="B3" s="55" t="s">
        <v>204</v>
      </c>
      <c r="C3" s="57" t="s">
        <v>205</v>
      </c>
    </row>
    <row r="4" spans="1:5" x14ac:dyDescent="0.35">
      <c r="A4" s="135"/>
      <c r="B4" s="55" t="s">
        <v>206</v>
      </c>
      <c r="C4" s="56" t="s">
        <v>207</v>
      </c>
    </row>
    <row r="5" spans="1:5" x14ac:dyDescent="0.35">
      <c r="A5" s="135"/>
      <c r="B5" s="58" t="s">
        <v>208</v>
      </c>
      <c r="C5" s="59"/>
    </row>
    <row r="6" spans="1:5" ht="31" x14ac:dyDescent="0.35">
      <c r="A6" s="135"/>
      <c r="B6" s="55" t="s">
        <v>209</v>
      </c>
      <c r="C6" s="56" t="str">
        <f ca="1">MID(CELL("filename"),SEARCH("[",CELL("filename"))+1, SEARCH("]",CELL("filename"))-SEARCH("[",CELL("filename"))-1)</f>
        <v>TEIA_ICPDRUBA_TMF_Template ru.xlsx</v>
      </c>
    </row>
    <row r="7" spans="1:5" ht="16" thickBot="1" x14ac:dyDescent="0.4">
      <c r="A7" s="136"/>
      <c r="B7" s="60" t="s">
        <v>210</v>
      </c>
      <c r="C7" s="59" t="s">
        <v>211</v>
      </c>
    </row>
    <row r="8" spans="1:5" ht="16" thickBot="1" x14ac:dyDescent="0.4">
      <c r="A8" s="61" t="s">
        <v>212</v>
      </c>
      <c r="B8" s="62" t="s">
        <v>213</v>
      </c>
      <c r="C8" s="63" t="s">
        <v>214</v>
      </c>
    </row>
    <row r="9" spans="1:5" x14ac:dyDescent="0.35">
      <c r="A9" s="137" t="s">
        <v>215</v>
      </c>
      <c r="B9" s="64" t="s">
        <v>216</v>
      </c>
      <c r="C9" s="65" t="s">
        <v>217</v>
      </c>
      <c r="D9" s="66" t="s">
        <v>218</v>
      </c>
      <c r="E9" s="66" t="s">
        <v>219</v>
      </c>
    </row>
    <row r="10" spans="1:5" ht="31.5" thickBot="1" x14ac:dyDescent="0.4">
      <c r="A10" s="138"/>
      <c r="B10" s="67" t="s">
        <v>220</v>
      </c>
      <c r="C10" s="68" t="s">
        <v>221</v>
      </c>
      <c r="D10" s="68" t="s">
        <v>221</v>
      </c>
      <c r="E10" s="68" t="s">
        <v>221</v>
      </c>
    </row>
    <row r="11" spans="1:5" ht="16" thickBot="1" x14ac:dyDescent="0.4">
      <c r="A11" s="139"/>
      <c r="B11" s="67" t="s">
        <v>222</v>
      </c>
      <c r="C11" s="69">
        <v>43293</v>
      </c>
      <c r="D11" s="69">
        <v>43293</v>
      </c>
      <c r="E11" s="69">
        <v>43293</v>
      </c>
    </row>
    <row r="12" spans="1:5" ht="31" x14ac:dyDescent="0.35">
      <c r="A12" s="132" t="s">
        <v>223</v>
      </c>
      <c r="B12" s="70" t="s">
        <v>224</v>
      </c>
      <c r="C12" s="71">
        <f>IF(MIN(Table_TMFData[ШИРОТА])=0,"",MIN(Table_TMFData[ШИРОТА]))</f>
        <v>45.900649999999999</v>
      </c>
    </row>
    <row r="13" spans="1:5" ht="31" x14ac:dyDescent="0.35">
      <c r="A13" s="133"/>
      <c r="B13" s="55" t="s">
        <v>225</v>
      </c>
      <c r="C13" s="72">
        <f>IF(MAX(Table_TMFData[ШИРОТА])=0,"",MAX(Table_TMFData[ШИРОТА]))</f>
        <v>46.653021464399998</v>
      </c>
    </row>
    <row r="14" spans="1:5" ht="31" x14ac:dyDescent="0.35">
      <c r="A14" s="133"/>
      <c r="B14" s="55" t="s">
        <v>226</v>
      </c>
      <c r="C14" s="72">
        <f>IF(MAX(Table_TMFData[ДОЛГОТА])=0,"",MAX(Table_TMFData[ДОЛГОТА]))</f>
        <v>25.808248969800001</v>
      </c>
    </row>
    <row r="15" spans="1:5" ht="31.5" thickBot="1" x14ac:dyDescent="0.4">
      <c r="A15" s="134"/>
      <c r="B15" s="60" t="s">
        <v>227</v>
      </c>
      <c r="C15" s="73">
        <f>IF(MIN(Table_TMFData[ДОЛГОТА])=0,"",MIN(Table_TMFData[ДОЛГОТА]))</f>
        <v>22.856297000000001</v>
      </c>
    </row>
    <row r="16" spans="1:5" x14ac:dyDescent="0.35">
      <c r="A16" s="132" t="s">
        <v>228</v>
      </c>
      <c r="B16" s="74" t="s">
        <v>229</v>
      </c>
      <c r="C16" s="75"/>
    </row>
    <row r="17" spans="1:5" x14ac:dyDescent="0.35">
      <c r="A17" s="133"/>
      <c r="B17" s="58" t="s">
        <v>230</v>
      </c>
      <c r="C17" s="76"/>
    </row>
    <row r="18" spans="1:5" x14ac:dyDescent="0.35">
      <c r="A18" s="133"/>
      <c r="B18" s="58" t="s">
        <v>222</v>
      </c>
      <c r="C18" s="77"/>
    </row>
    <row r="19" spans="1:5" ht="16" thickBot="1" x14ac:dyDescent="0.4">
      <c r="A19" s="140"/>
      <c r="B19" s="67" t="s">
        <v>231</v>
      </c>
      <c r="C19" s="105">
        <f>LastSavedTimeStamp()</f>
        <v>44645.686550925922</v>
      </c>
    </row>
    <row r="20" spans="1:5" ht="78.75" customHeight="1" x14ac:dyDescent="0.35">
      <c r="A20" s="141" t="s">
        <v>232</v>
      </c>
      <c r="B20" s="74" t="s">
        <v>233</v>
      </c>
      <c r="C20" s="103"/>
      <c r="D20" s="79"/>
    </row>
    <row r="21" spans="1:5" ht="31.5" thickBot="1" x14ac:dyDescent="0.4">
      <c r="A21" s="142"/>
      <c r="B21" s="58" t="s">
        <v>234</v>
      </c>
      <c r="C21" s="59"/>
    </row>
    <row r="22" spans="1:5" ht="124" x14ac:dyDescent="0.35">
      <c r="A22" s="143" t="s">
        <v>235</v>
      </c>
      <c r="B22" s="70" t="s">
        <v>236</v>
      </c>
      <c r="C22" s="80" t="s">
        <v>237</v>
      </c>
    </row>
    <row r="23" spans="1:5" hidden="1" x14ac:dyDescent="0.35">
      <c r="A23" s="144"/>
      <c r="B23" s="64" t="s">
        <v>238</v>
      </c>
      <c r="C23" s="56" t="s">
        <v>239</v>
      </c>
    </row>
    <row r="24" spans="1:5" hidden="1" x14ac:dyDescent="0.35">
      <c r="A24" s="145"/>
      <c r="B24" s="64" t="s">
        <v>240</v>
      </c>
      <c r="C24" s="81">
        <v>41568</v>
      </c>
    </row>
    <row r="25" spans="1:5" ht="16" thickBot="1" x14ac:dyDescent="0.4">
      <c r="A25" s="139"/>
      <c r="B25" s="60" t="s">
        <v>241</v>
      </c>
      <c r="C25" s="82" t="s">
        <v>242</v>
      </c>
    </row>
    <row r="26" spans="1:5" ht="31" x14ac:dyDescent="0.35">
      <c r="A26" s="129" t="s">
        <v>243</v>
      </c>
      <c r="B26" s="64" t="s">
        <v>244</v>
      </c>
      <c r="C26" s="83"/>
    </row>
    <row r="27" spans="1:5" x14ac:dyDescent="0.35">
      <c r="A27" s="130"/>
      <c r="B27" s="102" t="s">
        <v>245</v>
      </c>
      <c r="C27" s="59"/>
    </row>
    <row r="28" spans="1:5" ht="31.5" customHeight="1" x14ac:dyDescent="0.35">
      <c r="A28" s="130"/>
      <c r="B28" s="58" t="s">
        <v>246</v>
      </c>
      <c r="C28" s="59"/>
    </row>
    <row r="29" spans="1:5" ht="16" thickBot="1" x14ac:dyDescent="0.4">
      <c r="A29" s="131"/>
      <c r="B29" s="115" t="s">
        <v>212</v>
      </c>
      <c r="C29" s="84"/>
      <c r="D29" s="54" t="str">
        <f>IF(C29="","",INDEX(Table_Classification[имя], MATCH(C29,Table_Classification[код])))</f>
        <v/>
      </c>
    </row>
    <row r="30" spans="1:5" x14ac:dyDescent="0.35">
      <c r="A30" s="132" t="s">
        <v>247</v>
      </c>
      <c r="B30" s="70" t="s">
        <v>248</v>
      </c>
      <c r="C30" s="78"/>
      <c r="D30" s="85"/>
      <c r="E30" s="85"/>
    </row>
    <row r="31" spans="1:5" x14ac:dyDescent="0.35">
      <c r="A31" s="133"/>
      <c r="B31" s="55" t="s">
        <v>249</v>
      </c>
      <c r="C31" s="59"/>
      <c r="D31" s="59"/>
      <c r="E31" s="59"/>
    </row>
    <row r="32" spans="1:5" ht="16" thickBot="1" x14ac:dyDescent="0.4">
      <c r="A32" s="134"/>
      <c r="B32" s="60" t="s">
        <v>250</v>
      </c>
      <c r="C32" s="84"/>
      <c r="D32" s="86"/>
      <c r="E32" s="86"/>
    </row>
    <row r="33" spans="1:5" ht="31" x14ac:dyDescent="0.35">
      <c r="A33" s="132" t="s">
        <v>251</v>
      </c>
      <c r="B33" s="70" t="s">
        <v>252</v>
      </c>
      <c r="C33" s="78"/>
      <c r="D33" s="87"/>
      <c r="E33" s="87"/>
    </row>
    <row r="34" spans="1:5" ht="31" x14ac:dyDescent="0.35">
      <c r="A34" s="133"/>
      <c r="B34" s="102" t="s">
        <v>253</v>
      </c>
      <c r="C34" s="59"/>
      <c r="D34" s="59"/>
      <c r="E34" s="59"/>
    </row>
    <row r="35" spans="1:5" ht="31" x14ac:dyDescent="0.35">
      <c r="A35" s="133"/>
      <c r="B35" s="55" t="s">
        <v>254</v>
      </c>
      <c r="C35" s="59"/>
      <c r="D35" s="88"/>
      <c r="E35" s="88"/>
    </row>
    <row r="36" spans="1:5" x14ac:dyDescent="0.35">
      <c r="A36" s="133"/>
      <c r="B36" s="55" t="s">
        <v>255</v>
      </c>
      <c r="C36" s="104">
        <f>LastSavedTimeStamp()</f>
        <v>44645.686550925922</v>
      </c>
    </row>
    <row r="37" spans="1:5" ht="16" thickBot="1" x14ac:dyDescent="0.4">
      <c r="A37" s="134"/>
      <c r="B37" s="60" t="s">
        <v>256</v>
      </c>
      <c r="C37" s="82" t="s">
        <v>257</v>
      </c>
    </row>
    <row r="38" spans="1:5" ht="31" x14ac:dyDescent="0.35">
      <c r="A38" s="89" t="s">
        <v>258</v>
      </c>
      <c r="B38" s="70" t="s">
        <v>259</v>
      </c>
      <c r="C38" s="80" t="s">
        <v>260</v>
      </c>
    </row>
    <row r="39" spans="1:5" ht="31" x14ac:dyDescent="0.35">
      <c r="A39" s="90"/>
      <c r="B39" s="55" t="s">
        <v>261</v>
      </c>
      <c r="C39" s="56" t="s">
        <v>262</v>
      </c>
    </row>
    <row r="40" spans="1:5" x14ac:dyDescent="0.35">
      <c r="A40" s="90"/>
      <c r="B40" s="58" t="s">
        <v>263</v>
      </c>
      <c r="C40" s="59"/>
      <c r="D40" s="88"/>
      <c r="E40" s="88"/>
    </row>
    <row r="41" spans="1:5" x14ac:dyDescent="0.35">
      <c r="A41" s="90"/>
      <c r="B41" s="101" t="s">
        <v>264</v>
      </c>
      <c r="C41" s="59"/>
      <c r="D41" s="59"/>
      <c r="E41" s="59"/>
    </row>
    <row r="42" spans="1:5" x14ac:dyDescent="0.35">
      <c r="A42" s="90"/>
      <c r="B42" s="58" t="s">
        <v>265</v>
      </c>
      <c r="C42" s="59"/>
      <c r="D42" s="88"/>
      <c r="E42" s="88"/>
    </row>
    <row r="43" spans="1:5" ht="46.5" x14ac:dyDescent="0.35">
      <c r="A43" s="90"/>
      <c r="B43" s="55" t="s">
        <v>266</v>
      </c>
      <c r="C43" s="56" t="s">
        <v>267</v>
      </c>
    </row>
    <row r="44" spans="1:5" x14ac:dyDescent="0.35">
      <c r="A44" s="90"/>
      <c r="B44" s="55" t="s">
        <v>268</v>
      </c>
      <c r="C44" s="56" t="s">
        <v>269</v>
      </c>
    </row>
    <row r="45" spans="1:5" x14ac:dyDescent="0.35">
      <c r="A45" s="90"/>
      <c r="B45" s="55" t="s">
        <v>270</v>
      </c>
      <c r="C45" s="56" t="s">
        <v>271</v>
      </c>
    </row>
    <row r="46" spans="1:5" ht="31" x14ac:dyDescent="0.35">
      <c r="A46" s="90"/>
      <c r="B46" s="55" t="s">
        <v>272</v>
      </c>
      <c r="C46" s="56" t="s">
        <v>273</v>
      </c>
    </row>
    <row r="47" spans="1:5" ht="30.75" customHeight="1" x14ac:dyDescent="0.35">
      <c r="A47" s="90"/>
      <c r="B47" s="58" t="s">
        <v>274</v>
      </c>
      <c r="C47" s="59"/>
    </row>
    <row r="48" spans="1:5" ht="33" customHeight="1" thickBot="1" x14ac:dyDescent="0.4">
      <c r="A48" s="91"/>
      <c r="B48" s="67" t="s">
        <v>275</v>
      </c>
      <c r="C48" s="84"/>
    </row>
    <row r="50" spans="1:2" x14ac:dyDescent="0.35">
      <c r="A50" s="92" t="s">
        <v>276</v>
      </c>
    </row>
    <row r="51" spans="1:2" x14ac:dyDescent="0.35">
      <c r="A51" s="93" t="s">
        <v>277</v>
      </c>
      <c r="B51" s="93" t="s">
        <v>278</v>
      </c>
    </row>
    <row r="52" spans="1:2" x14ac:dyDescent="0.35">
      <c r="A52" s="54" t="s">
        <v>279</v>
      </c>
      <c r="B52" s="54" t="s">
        <v>280</v>
      </c>
    </row>
    <row r="53" spans="1:2" x14ac:dyDescent="0.35">
      <c r="A53" s="54" t="s">
        <v>281</v>
      </c>
      <c r="B53" s="54" t="s">
        <v>282</v>
      </c>
    </row>
    <row r="54" spans="1:2" x14ac:dyDescent="0.35">
      <c r="A54" s="54" t="s">
        <v>283</v>
      </c>
      <c r="B54" s="54" t="s">
        <v>284</v>
      </c>
    </row>
    <row r="55" spans="1:2" x14ac:dyDescent="0.35">
      <c r="A55" s="54" t="s">
        <v>285</v>
      </c>
      <c r="B55" s="54" t="s">
        <v>286</v>
      </c>
    </row>
    <row r="56" spans="1:2" x14ac:dyDescent="0.35">
      <c r="A56" s="54" t="s">
        <v>287</v>
      </c>
      <c r="B56" s="54" t="s">
        <v>288</v>
      </c>
    </row>
    <row r="57" spans="1:2" x14ac:dyDescent="0.35">
      <c r="A57" s="54" t="s">
        <v>289</v>
      </c>
      <c r="B57" s="54" t="s">
        <v>290</v>
      </c>
    </row>
    <row r="58" spans="1:2" x14ac:dyDescent="0.35">
      <c r="A58" s="54" t="s">
        <v>291</v>
      </c>
      <c r="B58" s="54" t="s">
        <v>292</v>
      </c>
    </row>
    <row r="59" spans="1:2" x14ac:dyDescent="0.35">
      <c r="A59" s="54" t="s">
        <v>293</v>
      </c>
      <c r="B59" s="54" t="s">
        <v>294</v>
      </c>
    </row>
    <row r="61" spans="1:2" x14ac:dyDescent="0.35">
      <c r="A61" s="92" t="s">
        <v>212</v>
      </c>
      <c r="B61" s="92"/>
    </row>
    <row r="62" spans="1:2" x14ac:dyDescent="0.35">
      <c r="A62" s="93" t="s">
        <v>277</v>
      </c>
      <c r="B62" s="93" t="s">
        <v>278</v>
      </c>
    </row>
    <row r="63" spans="1:2" x14ac:dyDescent="0.35">
      <c r="A63" s="94" t="s">
        <v>295</v>
      </c>
      <c r="B63" s="94" t="s">
        <v>296</v>
      </c>
    </row>
    <row r="64" spans="1:2" x14ac:dyDescent="0.35">
      <c r="A64" s="94" t="s">
        <v>297</v>
      </c>
      <c r="B64" s="94" t="s">
        <v>298</v>
      </c>
    </row>
    <row r="65" spans="1:2" x14ac:dyDescent="0.35">
      <c r="A65" s="94" t="s">
        <v>299</v>
      </c>
      <c r="B65" s="94" t="s">
        <v>300</v>
      </c>
    </row>
    <row r="66" spans="1:2" x14ac:dyDescent="0.35">
      <c r="A66" s="94" t="s">
        <v>301</v>
      </c>
      <c r="B66" s="94" t="s">
        <v>302</v>
      </c>
    </row>
    <row r="68" spans="1:2" x14ac:dyDescent="0.35">
      <c r="A68" s="92" t="s">
        <v>303</v>
      </c>
    </row>
    <row r="69" spans="1:2" x14ac:dyDescent="0.35">
      <c r="A69" s="94" t="s">
        <v>277</v>
      </c>
      <c r="B69" s="94" t="s">
        <v>278</v>
      </c>
    </row>
    <row r="70" spans="1:2" x14ac:dyDescent="0.35">
      <c r="A70" s="54" t="s">
        <v>304</v>
      </c>
      <c r="B70" s="54" t="s">
        <v>305</v>
      </c>
    </row>
    <row r="71" spans="1:2" x14ac:dyDescent="0.35">
      <c r="A71" s="54" t="s">
        <v>306</v>
      </c>
      <c r="B71" s="54" t="s">
        <v>307</v>
      </c>
    </row>
    <row r="72" spans="1:2" x14ac:dyDescent="0.35">
      <c r="A72" s="54" t="s">
        <v>308</v>
      </c>
      <c r="B72" s="54" t="s">
        <v>309</v>
      </c>
    </row>
    <row r="73" spans="1:2" x14ac:dyDescent="0.35">
      <c r="A73" s="54" t="s">
        <v>310</v>
      </c>
      <c r="B73" s="54" t="s">
        <v>311</v>
      </c>
    </row>
    <row r="74" spans="1:2" x14ac:dyDescent="0.35">
      <c r="A74" s="54" t="s">
        <v>312</v>
      </c>
      <c r="B74" s="54" t="s">
        <v>313</v>
      </c>
    </row>
    <row r="75" spans="1:2" x14ac:dyDescent="0.35">
      <c r="A75" s="54" t="s">
        <v>314</v>
      </c>
      <c r="B75" s="54" t="s">
        <v>315</v>
      </c>
    </row>
    <row r="76" spans="1:2" x14ac:dyDescent="0.35">
      <c r="A76" s="54" t="s">
        <v>316</v>
      </c>
      <c r="B76" s="54" t="s">
        <v>317</v>
      </c>
    </row>
    <row r="77" spans="1:2" x14ac:dyDescent="0.35">
      <c r="A77" s="54" t="s">
        <v>318</v>
      </c>
      <c r="B77" s="54" t="s">
        <v>319</v>
      </c>
    </row>
    <row r="78" spans="1:2" x14ac:dyDescent="0.35">
      <c r="A78" s="54" t="s">
        <v>320</v>
      </c>
      <c r="B78" s="54" t="s">
        <v>321</v>
      </c>
    </row>
    <row r="79" spans="1:2" x14ac:dyDescent="0.35">
      <c r="A79" s="54" t="s">
        <v>322</v>
      </c>
      <c r="B79" s="54" t="s">
        <v>323</v>
      </c>
    </row>
    <row r="80" spans="1:2" x14ac:dyDescent="0.35">
      <c r="A80" s="54" t="s">
        <v>324</v>
      </c>
      <c r="B80" s="54" t="s">
        <v>325</v>
      </c>
    </row>
  </sheetData>
  <mergeCells count="9">
    <mergeCell ref="A26:A29"/>
    <mergeCell ref="A30:A32"/>
    <mergeCell ref="A33:A37"/>
    <mergeCell ref="A2:A7"/>
    <mergeCell ref="A9:A11"/>
    <mergeCell ref="A12:A15"/>
    <mergeCell ref="A16:A19"/>
    <mergeCell ref="A20:A21"/>
    <mergeCell ref="A22:A25"/>
  </mergeCells>
  <phoneticPr fontId="45" type="noConversion"/>
  <dataValidations count="9">
    <dataValidation type="whole" operator="greaterThan" allowBlank="1" showInputMessage="1" showErrorMessage="1" error="Specify a whole number" sqref="C21" xr:uid="{00000000-0002-0000-0500-000000000000}">
      <formula1>0</formula1>
    </dataValidation>
    <dataValidation type="list" allowBlank="1" showInputMessage="1" showErrorMessage="1" error="Choose from the dropdown list" sqref="C27" xr:uid="{00000000-0002-0000-0500-000002000000}">
      <formula1>INDIRECT("Table_RestrictionCode[код]")</formula1>
    </dataValidation>
    <dataValidation type="list" allowBlank="1" showInputMessage="1" showErrorMessage="1" error="Choose from the dropdown list" sqref="C29" xr:uid="{00000000-0002-0000-0500-000003000000}">
      <formula1>INDIRECT("Table_Classification[код]")</formula1>
    </dataValidation>
    <dataValidation type="textLength" operator="lessThan" allowBlank="1" showInputMessage="1" showErrorMessage="1" error="Maximum length: 500 characters" sqref="C48 C28 C5" xr:uid="{8EC2AB6D-2C06-4F19-B64A-A6221A94B06A}">
      <formula1>500</formula1>
    </dataValidation>
    <dataValidation type="textLength" operator="lessThan" allowBlank="1" showInputMessage="1" showErrorMessage="1" error="Maximum length: 100 characters" sqref="C30:E30 C7 C40:E40 C42:E42 C35:E35 C32:E33" xr:uid="{561C67A1-1D1F-40F7-BFAF-7E4CAF5AC507}">
      <formula1>100</formula1>
    </dataValidation>
    <dataValidation type="date" operator="lessThanOrEqual" allowBlank="1" showInputMessage="1" showErrorMessage="1" error="Specify a realistic date earlier than today" sqref="C16:C18" xr:uid="{586052B6-B6F7-46A1-AD80-AFBD8B9602C1}">
      <formula1>TODAY()</formula1>
    </dataValidation>
    <dataValidation type="textLength" operator="lessThan" allowBlank="1" showInputMessage="1" showErrorMessage="1" error="Maximum length: 1000 characters" sqref="C47 C26 C20" xr:uid="{1DAA6393-B9A3-4E03-A16C-1238E9FC6595}">
      <formula1>1000</formula1>
    </dataValidation>
    <dataValidation type="list" allowBlank="1" showInputMessage="1" showErrorMessage="1" sqref="C31:E31" xr:uid="{3B2B6199-6637-4C5F-BF6E-2842C9E2D1EB}">
      <formula1>INDIRECT("Table_Roles[код]")</formula1>
    </dataValidation>
    <dataValidation type="list" allowBlank="1" showInputMessage="1" showErrorMessage="1" error="Choose from the dropdown list" sqref="C34:E34 C41:E41" xr:uid="{A5404758-C24E-4626-9F6A-841F1DD6925A}">
      <formula1>INDIRECT("Table_Roles[код]")</formula1>
    </dataValidation>
  </dataValidations>
  <pageMargins left="0.70866141732283472" right="0.70866141732283472" top="0.74803149606299213" bottom="0.74803149606299213" header="0.31496062992125984" footer="0.31496062992125984"/>
  <pageSetup paperSize="9" scale="61" fitToHeight="0" orientation="landscape" r:id="rId1"/>
  <headerFooter>
    <oddHeader>&amp;L&amp;F&amp;R&amp;A</oddHeader>
    <oddFooter>Page &amp;P of &amp;N</oddFooter>
  </headerFooter>
  <ignoredErrors>
    <ignoredError sqref="C19" unlockedFormula="1"/>
  </ignoredErrors>
  <legacyDrawing r:id="rId2"/>
  <tableParts count="3">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D75"/>
  <sheetViews>
    <sheetView topLeftCell="A29" workbookViewId="0">
      <selection activeCell="A9" sqref="A9"/>
    </sheetView>
  </sheetViews>
  <sheetFormatPr defaultColWidth="8.84375" defaultRowHeight="15.5" x14ac:dyDescent="0.35"/>
  <cols>
    <col min="1" max="1" width="25.3046875" style="50" bestFit="1" customWidth="1"/>
    <col min="2" max="2" width="11.3046875" style="50" bestFit="1" customWidth="1"/>
    <col min="3" max="3" width="9.4609375" style="50" customWidth="1"/>
    <col min="4" max="4" width="36.4609375" style="50" customWidth="1"/>
    <col min="5" max="5" width="19.4609375" style="50" bestFit="1" customWidth="1"/>
    <col min="6" max="6" width="12.3046875" style="50" customWidth="1"/>
    <col min="7" max="7" width="19.4609375" style="50" customWidth="1"/>
    <col min="8" max="16384" width="8.84375" style="50"/>
  </cols>
  <sheetData>
    <row r="1" spans="1:4" ht="30.5" x14ac:dyDescent="0.35">
      <c r="A1" s="2" t="s">
        <v>73</v>
      </c>
      <c r="B1" s="3"/>
      <c r="C1" s="3"/>
      <c r="D1" s="3"/>
    </row>
    <row r="2" spans="1:4" x14ac:dyDescent="0.35">
      <c r="A2" s="4" t="s">
        <v>277</v>
      </c>
      <c r="B2" s="4" t="s">
        <v>278</v>
      </c>
      <c r="C2" s="3"/>
      <c r="D2" s="3"/>
    </row>
    <row r="3" spans="1:4" x14ac:dyDescent="0.35">
      <c r="A3" s="3" t="s">
        <v>70</v>
      </c>
      <c r="B3" s="3" t="s">
        <v>70</v>
      </c>
      <c r="C3" s="3"/>
      <c r="D3" s="3"/>
    </row>
    <row r="4" spans="1:4" x14ac:dyDescent="0.35">
      <c r="A4" s="3" t="s">
        <v>181</v>
      </c>
      <c r="B4" s="3" t="s">
        <v>181</v>
      </c>
      <c r="C4" s="3"/>
      <c r="D4" s="3"/>
    </row>
    <row r="5" spans="1:4" x14ac:dyDescent="0.35">
      <c r="A5" s="3" t="s">
        <v>189</v>
      </c>
      <c r="B5" s="3" t="s">
        <v>189</v>
      </c>
      <c r="C5" s="3"/>
      <c r="D5" s="3"/>
    </row>
    <row r="6" spans="1:4" x14ac:dyDescent="0.35">
      <c r="A6" s="3"/>
      <c r="B6" s="3"/>
      <c r="C6" s="3"/>
      <c r="D6" s="3"/>
    </row>
    <row r="8" spans="1:4" ht="30.5" x14ac:dyDescent="0.35">
      <c r="A8" s="2" t="s">
        <v>81</v>
      </c>
    </row>
    <row r="9" spans="1:4" x14ac:dyDescent="0.35">
      <c r="A9" s="4" t="s">
        <v>277</v>
      </c>
      <c r="B9" s="4" t="s">
        <v>278</v>
      </c>
    </row>
    <row r="10" spans="1:4" x14ac:dyDescent="0.35">
      <c r="A10" s="50" t="s">
        <v>326</v>
      </c>
      <c r="B10" s="50" t="s">
        <v>326</v>
      </c>
    </row>
    <row r="11" spans="1:4" x14ac:dyDescent="0.35">
      <c r="A11" s="50" t="s">
        <v>327</v>
      </c>
      <c r="B11" s="50" t="s">
        <v>327</v>
      </c>
    </row>
    <row r="12" spans="1:4" x14ac:dyDescent="0.35">
      <c r="A12" s="50" t="s">
        <v>328</v>
      </c>
      <c r="B12" s="50" t="s">
        <v>328</v>
      </c>
    </row>
    <row r="13" spans="1:4" x14ac:dyDescent="0.35">
      <c r="A13" s="50" t="s">
        <v>329</v>
      </c>
      <c r="B13" s="50" t="s">
        <v>329</v>
      </c>
    </row>
    <row r="14" spans="1:4" x14ac:dyDescent="0.35">
      <c r="A14" s="50" t="s">
        <v>79</v>
      </c>
      <c r="B14" s="50" t="s">
        <v>79</v>
      </c>
    </row>
    <row r="15" spans="1:4" x14ac:dyDescent="0.35">
      <c r="A15" s="50" t="s">
        <v>330</v>
      </c>
      <c r="B15" s="50" t="s">
        <v>330</v>
      </c>
    </row>
    <row r="16" spans="1:4" x14ac:dyDescent="0.35">
      <c r="A16" s="50" t="s">
        <v>182</v>
      </c>
      <c r="B16" s="50" t="s">
        <v>182</v>
      </c>
    </row>
    <row r="17" spans="1:2" x14ac:dyDescent="0.35">
      <c r="A17" s="50" t="s">
        <v>190</v>
      </c>
      <c r="B17" s="50" t="s">
        <v>190</v>
      </c>
    </row>
    <row r="18" spans="1:2" x14ac:dyDescent="0.35">
      <c r="A18" s="50" t="s">
        <v>331</v>
      </c>
      <c r="B18" s="50" t="s">
        <v>331</v>
      </c>
    </row>
    <row r="19" spans="1:2" x14ac:dyDescent="0.35">
      <c r="A19" s="50" t="s">
        <v>184</v>
      </c>
      <c r="B19" s="50" t="s">
        <v>184</v>
      </c>
    </row>
    <row r="22" spans="1:2" ht="30.5" x14ac:dyDescent="0.35">
      <c r="A22" s="2" t="s">
        <v>91</v>
      </c>
    </row>
    <row r="23" spans="1:2" x14ac:dyDescent="0.35">
      <c r="A23" s="4" t="s">
        <v>277</v>
      </c>
      <c r="B23" s="4" t="s">
        <v>278</v>
      </c>
    </row>
    <row r="24" spans="1:2" x14ac:dyDescent="0.35">
      <c r="A24" s="50">
        <v>0</v>
      </c>
      <c r="B24" s="50">
        <v>0</v>
      </c>
    </row>
    <row r="25" spans="1:2" x14ac:dyDescent="0.35">
      <c r="A25" s="50">
        <v>1</v>
      </c>
      <c r="B25" s="50">
        <v>1</v>
      </c>
    </row>
    <row r="26" spans="1:2" x14ac:dyDescent="0.35">
      <c r="A26" s="50">
        <v>2</v>
      </c>
      <c r="B26" s="50">
        <v>2</v>
      </c>
    </row>
    <row r="27" spans="1:2" x14ac:dyDescent="0.35">
      <c r="A27" s="50">
        <v>3</v>
      </c>
      <c r="B27" s="50">
        <v>3</v>
      </c>
    </row>
    <row r="28" spans="1:2" x14ac:dyDescent="0.35">
      <c r="A28" s="51">
        <v>4</v>
      </c>
      <c r="B28" s="51">
        <v>4</v>
      </c>
    </row>
    <row r="31" spans="1:2" ht="30.5" x14ac:dyDescent="0.35">
      <c r="A31" s="2" t="s">
        <v>96</v>
      </c>
    </row>
    <row r="32" spans="1:2" x14ac:dyDescent="0.35">
      <c r="A32" s="4" t="s">
        <v>277</v>
      </c>
      <c r="B32" s="4" t="s">
        <v>278</v>
      </c>
    </row>
    <row r="33" spans="1:2" x14ac:dyDescent="0.35">
      <c r="A33" s="50" t="s">
        <v>183</v>
      </c>
      <c r="B33" s="50" t="s">
        <v>183</v>
      </c>
    </row>
    <row r="34" spans="1:2" x14ac:dyDescent="0.35">
      <c r="A34" s="50" t="s">
        <v>94</v>
      </c>
      <c r="B34" s="50" t="s">
        <v>94</v>
      </c>
    </row>
    <row r="35" spans="1:2" x14ac:dyDescent="0.35">
      <c r="A35" s="50" t="s">
        <v>332</v>
      </c>
      <c r="B35" s="50" t="s">
        <v>332</v>
      </c>
    </row>
    <row r="36" spans="1:2" x14ac:dyDescent="0.35">
      <c r="A36" s="50" t="s">
        <v>192</v>
      </c>
      <c r="B36" s="50" t="s">
        <v>192</v>
      </c>
    </row>
    <row r="39" spans="1:2" ht="30.5" x14ac:dyDescent="0.35">
      <c r="A39" s="2" t="s">
        <v>101</v>
      </c>
    </row>
    <row r="40" spans="1:2" x14ac:dyDescent="0.35">
      <c r="A40" s="4" t="s">
        <v>277</v>
      </c>
      <c r="B40" s="4" t="s">
        <v>278</v>
      </c>
    </row>
    <row r="41" spans="1:2" x14ac:dyDescent="0.35">
      <c r="A41" s="50" t="s">
        <v>99</v>
      </c>
      <c r="B41" s="50" t="s">
        <v>99</v>
      </c>
    </row>
    <row r="42" spans="1:2" x14ac:dyDescent="0.35">
      <c r="A42" s="50" t="s">
        <v>193</v>
      </c>
      <c r="B42" s="50" t="s">
        <v>193</v>
      </c>
    </row>
    <row r="43" spans="1:2" x14ac:dyDescent="0.35">
      <c r="A43" s="50" t="s">
        <v>184</v>
      </c>
      <c r="B43" s="50" t="s">
        <v>184</v>
      </c>
    </row>
    <row r="46" spans="1:2" ht="30.5" x14ac:dyDescent="0.35">
      <c r="A46" s="2" t="s">
        <v>106</v>
      </c>
    </row>
    <row r="47" spans="1:2" x14ac:dyDescent="0.35">
      <c r="A47" s="4" t="s">
        <v>277</v>
      </c>
      <c r="B47" s="4" t="s">
        <v>278</v>
      </c>
    </row>
    <row r="48" spans="1:2" x14ac:dyDescent="0.35">
      <c r="A48" s="50" t="s">
        <v>333</v>
      </c>
      <c r="B48" s="50" t="s">
        <v>333</v>
      </c>
    </row>
    <row r="49" spans="1:2" x14ac:dyDescent="0.35">
      <c r="A49" s="50" t="s">
        <v>334</v>
      </c>
      <c r="B49" s="50" t="s">
        <v>334</v>
      </c>
    </row>
    <row r="50" spans="1:2" x14ac:dyDescent="0.35">
      <c r="A50" s="50" t="s">
        <v>184</v>
      </c>
      <c r="B50" s="50" t="s">
        <v>184</v>
      </c>
    </row>
    <row r="53" spans="1:2" ht="30.5" x14ac:dyDescent="0.35">
      <c r="A53" s="2" t="s">
        <v>111</v>
      </c>
    </row>
    <row r="54" spans="1:2" x14ac:dyDescent="0.35">
      <c r="A54" s="4" t="s">
        <v>277</v>
      </c>
      <c r="B54" s="4" t="s">
        <v>278</v>
      </c>
    </row>
    <row r="55" spans="1:2" x14ac:dyDescent="0.35">
      <c r="A55" s="50" t="s">
        <v>335</v>
      </c>
      <c r="B55" s="50" t="s">
        <v>335</v>
      </c>
    </row>
    <row r="56" spans="1:2" x14ac:dyDescent="0.35">
      <c r="A56" s="50" t="s">
        <v>109</v>
      </c>
      <c r="B56" s="50" t="s">
        <v>109</v>
      </c>
    </row>
    <row r="57" spans="1:2" x14ac:dyDescent="0.35">
      <c r="A57" s="50" t="s">
        <v>184</v>
      </c>
      <c r="B57" s="50" t="s">
        <v>184</v>
      </c>
    </row>
    <row r="60" spans="1:2" ht="30.5" x14ac:dyDescent="0.35">
      <c r="A60" s="2" t="s">
        <v>128</v>
      </c>
    </row>
    <row r="61" spans="1:2" x14ac:dyDescent="0.35">
      <c r="A61" s="4" t="s">
        <v>277</v>
      </c>
      <c r="B61" s="4" t="s">
        <v>278</v>
      </c>
    </row>
    <row r="62" spans="1:2" x14ac:dyDescent="0.35">
      <c r="A62" s="51" t="s">
        <v>186</v>
      </c>
      <c r="B62" s="51" t="s">
        <v>186</v>
      </c>
    </row>
    <row r="63" spans="1:2" x14ac:dyDescent="0.35">
      <c r="A63" s="50" t="s">
        <v>196</v>
      </c>
      <c r="B63" s="50" t="s">
        <v>196</v>
      </c>
    </row>
    <row r="64" spans="1:2" x14ac:dyDescent="0.35">
      <c r="A64" s="50" t="s">
        <v>126</v>
      </c>
      <c r="B64" s="50" t="s">
        <v>126</v>
      </c>
    </row>
    <row r="65" spans="1:2" x14ac:dyDescent="0.35">
      <c r="A65" s="50" t="s">
        <v>336</v>
      </c>
      <c r="B65" s="50" t="s">
        <v>336</v>
      </c>
    </row>
    <row r="73" spans="1:2" s="52" customFormat="1" x14ac:dyDescent="0.35"/>
    <row r="74" spans="1:2" s="52" customFormat="1" x14ac:dyDescent="0.35"/>
    <row r="75" spans="1:2" s="52" customFormat="1" x14ac:dyDescent="0.35"/>
  </sheetData>
  <phoneticPr fontId="45" type="noConversion"/>
  <pageMargins left="0.70866141732283472" right="0.70866141732283472" top="0.74803149606299213" bottom="0.74803149606299213" header="0.31496062992125984" footer="0.31496062992125984"/>
  <pageSetup paperSize="9" scale="80" fitToHeight="0" orientation="landscape" r:id="rId1"/>
  <headerFooter>
    <oddHeader>&amp;L&amp;F&amp;R&amp;A</oddHeader>
    <oddFooter>Page &amp;P of &amp;N</oddFooter>
  </headerFooter>
  <tableParts count="8">
    <tablePart r:id="rId2"/>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02F79B5BE87D40B73359BB004DC9B5" ma:contentTypeVersion="14" ma:contentTypeDescription="Create a new document." ma:contentTypeScope="" ma:versionID="f0c03c5628846417021adc0d19f78fdd">
  <xsd:schema xmlns:xsd="http://www.w3.org/2001/XMLSchema" xmlns:xs="http://www.w3.org/2001/XMLSchema" xmlns:p="http://schemas.microsoft.com/office/2006/metadata/properties" xmlns:ns2="99a2c2c3-fdcf-4e63-9c12-39b3de610a76" xmlns:ns3="a20aa909-956d-4941-9e8e-d4bf2c5fe97e" targetNamespace="http://schemas.microsoft.com/office/2006/metadata/properties" ma:root="true" ma:fieldsID="81a24dde98626d1d660fde7121c7e818" ns2:_="" ns3:_="">
    <xsd:import namespace="99a2c2c3-fdcf-4e63-9c12-39b3de610a76"/>
    <xsd:import namespace="a20aa909-956d-4941-9e8e-d4bf2c5fe9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Dateandtim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a2c2c3-fdcf-4e63-9c12-39b3de610a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Dateandtime" ma:index="20" nillable="true" ma:displayName="Date and time" ma:format="DateOnly" ma:internalName="Dateandtime">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20aa909-956d-4941-9e8e-d4bf2c5fe97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andtime xmlns="99a2c2c3-fdcf-4e63-9c12-39b3de610a76" xsi:nil="true"/>
  </documentManagement>
</p:properties>
</file>

<file path=customXml/itemProps1.xml><?xml version="1.0" encoding="utf-8"?>
<ds:datastoreItem xmlns:ds="http://schemas.openxmlformats.org/officeDocument/2006/customXml" ds:itemID="{EAF8EC52-3D4E-4613-AFDA-3583317C9A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a2c2c3-fdcf-4e63-9c12-39b3de610a76"/>
    <ds:schemaRef ds:uri="a20aa909-956d-4941-9e8e-d4bf2c5fe9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E0FE7D-DDC4-486E-9318-58304E7C5C9D}">
  <ds:schemaRefs>
    <ds:schemaRef ds:uri="http://schemas.microsoft.com/sharepoint/v3/contenttype/forms"/>
  </ds:schemaRefs>
</ds:datastoreItem>
</file>

<file path=customXml/itemProps3.xml><?xml version="1.0" encoding="utf-8"?>
<ds:datastoreItem xmlns:ds="http://schemas.openxmlformats.org/officeDocument/2006/customXml" ds:itemID="{086B44E9-EE1F-4918-8445-1ED45B8E08C0}">
  <ds:schemaRefs>
    <ds:schemaRef ds:uri="http://schemas.microsoft.com/office/2006/metadata/properties"/>
    <ds:schemaRef ds:uri="http://schemas.microsoft.com/office/infopath/2007/PartnerControls"/>
    <ds:schemaRef ds:uri="99a2c2c3-fdcf-4e63-9c12-39b3de610a7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Введение</vt:lpstr>
      <vt:lpstr>Описание данных</vt:lpstr>
      <vt:lpstr>Отчёт</vt:lpstr>
      <vt:lpstr>Данные хвостохранилищ</vt:lpstr>
      <vt:lpstr>ИОХ &amp; ИРХ</vt:lpstr>
      <vt:lpstr>Метаданные</vt:lpstr>
      <vt:lpstr>Таблицы соответствия</vt:lpstr>
      <vt:lpstr>CountryCode</vt:lpstr>
      <vt:lpstr>'ИОХ &amp; ИРХ'!CountryName</vt:lpstr>
      <vt:lpstr>CountryName</vt:lpstr>
      <vt:lpstr>'Данные хвостохранилищ'!Print_Titles</vt:lpstr>
      <vt:lpstr>'ИОХ &amp; ИРХ'!Print_Titles</vt:lpstr>
      <vt:lpstr>'Описание данных'!Print_Titles</vt:lpstr>
    </vt:vector>
  </TitlesOfParts>
  <Manager/>
  <Company>UNOV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 Kovacs</dc:creator>
  <cp:keywords/>
  <dc:description/>
  <cp:lastModifiedBy>Olga PETROVA</cp:lastModifiedBy>
  <cp:revision/>
  <dcterms:created xsi:type="dcterms:W3CDTF">2015-05-11T11:58:09Z</dcterms:created>
  <dcterms:modified xsi:type="dcterms:W3CDTF">2022-03-25T15:28:46Z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0x010100B302F79B5BE87D40B73359BB004DC9B5</vt:lpwstr>
  </property>
</Properties>
</file>