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zhuzh\Desktop\UN\Replies for website\2019 Replies\Cleaned file\"/>
    </mc:Choice>
  </mc:AlternateContent>
  <xr:revisionPtr revIDLastSave="0" documentId="13_ncr:1_{11BF5E2B-432E-445E-8312-C15B6FEFAD0B}" xr6:coauthVersionLast="46" xr6:coauthVersionMax="47" xr10:uidLastSave="{00000000-0000-0000-0000-000000000000}"/>
  <bookViews>
    <workbookView xWindow="-108" yWindow="-108" windowWidth="23256" windowHeight="12576" tabRatio="787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Прил.1 | СВ1-ПЕРЕХОДНЫЕ ТАБЛИЦЫ" sheetId="52" r:id="rId5"/>
    <sheet name="Прил.2 | СВ2-ПЕРЕХОДНЫЕ ТАБЛИЦЫ" sheetId="49" r:id="rId6"/>
    <sheet name="Прил.3 | СВ3-ПЕРЕХОДНЫЕ ТАБЛИЦЫ" sheetId="50" r:id="rId7"/>
    <sheet name="Notes" sheetId="25" state="hidden" r:id="rId8"/>
    <sheet name="Validation" sheetId="21" state="hidden" r:id="rId9"/>
    <sheet name="Upload" sheetId="22" state="hidden" r:id="rId10"/>
    <sheet name="Прил.4 |СВ2-СВ3-ПЕРЕХОДНЫЕ ТАБ." sheetId="53" r:id="rId11"/>
    <sheet name="conversion factors" sheetId="54" r:id="rId12"/>
  </sheets>
  <definedNames>
    <definedName name="_xlnm._FilterDatabase" localSheetId="10" hidden="1">'Прил.4 |СВ2-СВ3-ПЕРЕХОДНЫЕ ТАБ.'!$A$1:$D$1276</definedName>
    <definedName name="_xlnm.Print_Area" localSheetId="0">'CB1-Производство'!$A$1:$L$82</definedName>
    <definedName name="_xlnm.Print_Area" localSheetId="3">'ЕЭК-ЕС | Породы | Торговля'!$A$2:$AM$47</definedName>
    <definedName name="_xlnm.Print_Area" localSheetId="4">'Прил.1 | СВ1-ПЕРЕХОДНЫЕ ТАБЛИЦЫ'!$A$1:$C$88</definedName>
    <definedName name="_xlnm.Print_Area" localSheetId="5">'Прил.2 | СВ2-ПЕРЕХОДНЫЕ ТАБЛИЦЫ'!$A$2:$E$77</definedName>
    <definedName name="_xlnm.Print_Area" localSheetId="1">'СВ2 | Первич. | Торговля'!$A$2:$AE$70</definedName>
    <definedName name="_xlnm.Print_Area" localSheetId="2">'СВ3 | Вторичн.| Торговля'!$A$2:$N$34</definedName>
    <definedName name="_xlnm.Print_Titles" localSheetId="0">'CB1-Производство'!$1:$11</definedName>
    <definedName name="_xlnm.Print_Titles" localSheetId="4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Торговля'!$A$2:$L$70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2" l="1"/>
  <c r="K42" i="2"/>
  <c r="L42" i="2"/>
  <c r="L35" i="2" s="1"/>
  <c r="F42" i="2"/>
  <c r="G42" i="2"/>
  <c r="H42" i="2"/>
  <c r="I42" i="2"/>
  <c r="E42" i="2"/>
  <c r="J11" i="2"/>
  <c r="G15" i="2"/>
  <c r="H15" i="2"/>
  <c r="H11" i="2" s="1"/>
  <c r="L15" i="2"/>
  <c r="L11" i="2" s="1"/>
  <c r="K15" i="2"/>
  <c r="K11" i="2" s="1"/>
  <c r="H57" i="2" l="1"/>
  <c r="G57" i="2"/>
  <c r="J35" i="2" l="1"/>
  <c r="F35" i="2"/>
  <c r="F15" i="2"/>
  <c r="F12" i="2"/>
  <c r="E12" i="2"/>
  <c r="F11" i="2" l="1"/>
  <c r="F124" i="54"/>
  <c r="H45" i="54"/>
  <c r="H42" i="54"/>
  <c r="H41" i="54"/>
  <c r="D26" i="54"/>
  <c r="D24" i="54"/>
  <c r="L47" i="1" l="1"/>
  <c r="K47" i="1"/>
  <c r="L18" i="1" l="1"/>
  <c r="K18" i="1"/>
  <c r="L19" i="1" l="1"/>
  <c r="K19" i="1"/>
  <c r="AM28" i="51" l="1"/>
  <c r="AL28" i="51"/>
  <c r="AK28" i="51"/>
  <c r="AJ28" i="51"/>
  <c r="AI28" i="51"/>
  <c r="AH28" i="51"/>
  <c r="AG28" i="51"/>
  <c r="AF28" i="51"/>
  <c r="AM22" i="51"/>
  <c r="AL22" i="51"/>
  <c r="AK22" i="51"/>
  <c r="AJ22" i="51"/>
  <c r="AI22" i="51"/>
  <c r="AH22" i="51"/>
  <c r="AG22" i="51"/>
  <c r="AF22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U17" i="1"/>
  <c r="S11" i="1"/>
  <c r="T13" i="1"/>
  <c r="S13" i="1"/>
  <c r="T12" i="1"/>
  <c r="S12" i="1"/>
  <c r="N16" i="23"/>
  <c r="M16" i="23"/>
  <c r="L16" i="23"/>
  <c r="K16" i="23"/>
  <c r="AE52" i="2"/>
  <c r="AD52" i="2"/>
  <c r="AE51" i="2"/>
  <c r="AD51" i="2"/>
  <c r="AE50" i="2"/>
  <c r="AD50" i="2"/>
  <c r="AE49" i="2"/>
  <c r="AD49" i="2"/>
  <c r="AE48" i="2"/>
  <c r="AD48" i="2"/>
  <c r="AE47" i="2"/>
  <c r="AD47" i="2"/>
  <c r="AD37" i="2"/>
  <c r="AE37" i="2"/>
  <c r="AD38" i="2"/>
  <c r="AE38" i="2"/>
  <c r="AD39" i="2"/>
  <c r="AE39" i="2"/>
  <c r="AE36" i="2"/>
  <c r="AD36" i="2"/>
  <c r="AE34" i="2"/>
  <c r="AD34" i="2"/>
  <c r="AE33" i="2"/>
  <c r="AD33" i="2"/>
  <c r="AE32" i="2"/>
  <c r="AD32" i="2"/>
  <c r="AE31" i="2"/>
  <c r="AD31" i="2"/>
  <c r="AD20" i="2"/>
  <c r="AE18" i="2"/>
  <c r="AD18" i="2"/>
  <c r="AE17" i="2"/>
  <c r="AD17" i="2"/>
  <c r="AD16" i="2"/>
  <c r="AE15" i="2"/>
  <c r="AD15" i="2"/>
  <c r="AE14" i="2"/>
  <c r="AD14" i="2"/>
  <c r="AD11" i="2"/>
  <c r="Y64" i="2"/>
  <c r="X64" i="2"/>
  <c r="W64" i="2"/>
  <c r="V64" i="2"/>
  <c r="U64" i="2"/>
  <c r="T64" i="2"/>
  <c r="S64" i="2"/>
  <c r="R64" i="2"/>
  <c r="Y58" i="2"/>
  <c r="X58" i="2"/>
  <c r="W58" i="2"/>
  <c r="V58" i="2"/>
  <c r="U58" i="2"/>
  <c r="T58" i="2"/>
  <c r="S58" i="2"/>
  <c r="R58" i="2"/>
  <c r="Y57" i="2"/>
  <c r="X57" i="2"/>
  <c r="W57" i="2"/>
  <c r="V57" i="2"/>
  <c r="U57" i="2"/>
  <c r="T57" i="2"/>
  <c r="S57" i="2"/>
  <c r="R57" i="2"/>
  <c r="Y53" i="2"/>
  <c r="X53" i="2"/>
  <c r="W53" i="2"/>
  <c r="V53" i="2"/>
  <c r="U53" i="2"/>
  <c r="T53" i="2"/>
  <c r="S53" i="2"/>
  <c r="R53" i="2"/>
  <c r="Y48" i="2"/>
  <c r="X48" i="2"/>
  <c r="W48" i="2"/>
  <c r="V48" i="2"/>
  <c r="U48" i="2"/>
  <c r="T48" i="2"/>
  <c r="S48" i="2"/>
  <c r="R48" i="2"/>
  <c r="Y46" i="2"/>
  <c r="X46" i="2"/>
  <c r="W46" i="2"/>
  <c r="V46" i="2"/>
  <c r="U46" i="2"/>
  <c r="T46" i="2"/>
  <c r="S46" i="2"/>
  <c r="R46" i="2"/>
  <c r="Y42" i="2"/>
  <c r="X42" i="2"/>
  <c r="W42" i="2"/>
  <c r="V42" i="2"/>
  <c r="U42" i="2"/>
  <c r="T42" i="2"/>
  <c r="S42" i="2"/>
  <c r="R42" i="2"/>
  <c r="Y36" i="2"/>
  <c r="X36" i="2"/>
  <c r="W36" i="2"/>
  <c r="V36" i="2"/>
  <c r="U36" i="2"/>
  <c r="T36" i="2"/>
  <c r="S36" i="2"/>
  <c r="R36" i="2"/>
  <c r="Y35" i="2"/>
  <c r="X35" i="2"/>
  <c r="W35" i="2"/>
  <c r="V35" i="2"/>
  <c r="U35" i="2"/>
  <c r="T35" i="2"/>
  <c r="S35" i="2"/>
  <c r="R35" i="2"/>
  <c r="Y31" i="2"/>
  <c r="X31" i="2"/>
  <c r="W31" i="2"/>
  <c r="V31" i="2"/>
  <c r="U31" i="2"/>
  <c r="T31" i="2"/>
  <c r="S31" i="2"/>
  <c r="R31" i="2"/>
  <c r="Y27" i="2"/>
  <c r="X27" i="2"/>
  <c r="W27" i="2"/>
  <c r="V27" i="2"/>
  <c r="U27" i="2"/>
  <c r="T27" i="2"/>
  <c r="S27" i="2"/>
  <c r="R27" i="2"/>
  <c r="Y24" i="2"/>
  <c r="X24" i="2"/>
  <c r="W24" i="2"/>
  <c r="V24" i="2"/>
  <c r="U24" i="2"/>
  <c r="T24" i="2"/>
  <c r="S24" i="2"/>
  <c r="R24" i="2"/>
  <c r="Y20" i="2"/>
  <c r="X20" i="2"/>
  <c r="W20" i="2"/>
  <c r="V20" i="2"/>
  <c r="U20" i="2"/>
  <c r="T20" i="2"/>
  <c r="S20" i="2"/>
  <c r="R20" i="2"/>
  <c r="Y15" i="2"/>
  <c r="X15" i="2"/>
  <c r="W15" i="2"/>
  <c r="V15" i="2"/>
  <c r="U15" i="2"/>
  <c r="T15" i="2"/>
  <c r="S15" i="2"/>
  <c r="Y12" i="2"/>
  <c r="X12" i="2"/>
  <c r="W12" i="2"/>
  <c r="V12" i="2"/>
  <c r="U12" i="2"/>
  <c r="T12" i="2"/>
  <c r="S12" i="2"/>
  <c r="R15" i="2"/>
  <c r="R12" i="2"/>
  <c r="Y11" i="2"/>
  <c r="X11" i="2"/>
  <c r="W11" i="2"/>
  <c r="V11" i="2"/>
  <c r="U11" i="2"/>
  <c r="T11" i="2"/>
  <c r="S11" i="2"/>
  <c r="R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U15" i="1" l="1"/>
  <c r="T22" i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E23" i="2"/>
  <c r="AD23" i="2"/>
  <c r="AB23" i="2"/>
  <c r="AA23" i="2"/>
  <c r="P23" i="2"/>
  <c r="O23" i="2"/>
  <c r="AB14" i="2"/>
  <c r="AA14" i="2"/>
  <c r="P14" i="2"/>
  <c r="O14" i="2"/>
  <c r="AE13" i="2"/>
  <c r="AD13" i="2"/>
  <c r="AB13" i="2"/>
  <c r="AA13" i="2"/>
  <c r="P13" i="2"/>
  <c r="O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G9" i="2"/>
  <c r="K9" i="2" s="1"/>
  <c r="X9" i="2" s="1"/>
  <c r="E10" i="1"/>
  <c r="L10" i="1" s="1"/>
  <c r="U12" i="1"/>
  <c r="T11" i="1"/>
  <c r="T24" i="1" s="1"/>
  <c r="S10" i="1"/>
  <c r="AD25" i="51"/>
  <c r="AD15" i="51"/>
  <c r="J13" i="51"/>
  <c r="AJ13" i="51" s="1"/>
  <c r="E14" i="23"/>
  <c r="M14" i="23" s="1"/>
  <c r="I9" i="2"/>
  <c r="AD9" i="2" s="1"/>
  <c r="AD25" i="2"/>
  <c r="AE11" i="2"/>
  <c r="K31" i="23"/>
  <c r="N31" i="23"/>
  <c r="M31" i="23"/>
  <c r="L31" i="23"/>
  <c r="AE26" i="2"/>
  <c r="AD26" i="2"/>
  <c r="AE25" i="2"/>
  <c r="AE24" i="2"/>
  <c r="AD24" i="2"/>
  <c r="AE22" i="2"/>
  <c r="AD22" i="2"/>
  <c r="AE21" i="2"/>
  <c r="AD21" i="2"/>
  <c r="AE20" i="2"/>
  <c r="AB26" i="2"/>
  <c r="AA26" i="2"/>
  <c r="P26" i="2"/>
  <c r="O26" i="2"/>
  <c r="AB25" i="2"/>
  <c r="AA25" i="2"/>
  <c r="P25" i="2"/>
  <c r="O25" i="2"/>
  <c r="AB22" i="2"/>
  <c r="AA22" i="2"/>
  <c r="P22" i="2"/>
  <c r="O22" i="2"/>
  <c r="AB21" i="2"/>
  <c r="AA21" i="2"/>
  <c r="P21" i="2"/>
  <c r="O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Y41" i="2"/>
  <c r="X41" i="2"/>
  <c r="W41" i="2"/>
  <c r="V41" i="2"/>
  <c r="U41" i="2"/>
  <c r="T41" i="2"/>
  <c r="S41" i="2"/>
  <c r="R41" i="2"/>
  <c r="Y39" i="2"/>
  <c r="X39" i="2"/>
  <c r="W39" i="2"/>
  <c r="V39" i="2"/>
  <c r="U39" i="2"/>
  <c r="T39" i="2"/>
  <c r="S39" i="2"/>
  <c r="R39" i="2"/>
  <c r="Y34" i="2"/>
  <c r="X34" i="2"/>
  <c r="W34" i="2"/>
  <c r="V34" i="2"/>
  <c r="U34" i="2"/>
  <c r="T34" i="2"/>
  <c r="S34" i="2"/>
  <c r="R34" i="2"/>
  <c r="Y30" i="2"/>
  <c r="X30" i="2"/>
  <c r="W30" i="2"/>
  <c r="V30" i="2"/>
  <c r="U30" i="2"/>
  <c r="T30" i="2"/>
  <c r="S30" i="2"/>
  <c r="R30" i="2"/>
  <c r="Y18" i="2"/>
  <c r="X18" i="2"/>
  <c r="W18" i="2"/>
  <c r="V18" i="2"/>
  <c r="U18" i="2"/>
  <c r="T18" i="2"/>
  <c r="S18" i="2"/>
  <c r="R18" i="2"/>
  <c r="L53" i="1"/>
  <c r="K53" i="1"/>
  <c r="L51" i="1"/>
  <c r="K51" i="1"/>
  <c r="L42" i="1"/>
  <c r="K42" i="1"/>
  <c r="L2" i="23"/>
  <c r="K14" i="23"/>
  <c r="R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E28" i="2"/>
  <c r="AE29" i="2"/>
  <c r="AE30" i="2"/>
  <c r="AE35" i="2"/>
  <c r="AE40" i="2"/>
  <c r="AE41" i="2"/>
  <c r="AE42" i="2"/>
  <c r="AE43" i="2"/>
  <c r="AE44" i="2"/>
  <c r="AE45" i="2"/>
  <c r="AE46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27" i="2"/>
  <c r="AE19" i="2"/>
  <c r="AE16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28" i="2"/>
  <c r="AD29" i="2"/>
  <c r="AD19" i="2"/>
  <c r="AA8" i="2"/>
  <c r="AA9" i="2"/>
  <c r="AA10" i="2"/>
  <c r="AB12" i="2"/>
  <c r="AB15" i="2"/>
  <c r="AB16" i="2"/>
  <c r="AB17" i="2"/>
  <c r="AB18" i="2"/>
  <c r="AB19" i="2"/>
  <c r="AB20" i="2"/>
  <c r="AB24" i="2"/>
  <c r="AB27" i="2"/>
  <c r="AB28" i="2"/>
  <c r="AB29" i="2"/>
  <c r="AB30" i="2"/>
  <c r="AB35" i="2"/>
  <c r="AB31" i="2"/>
  <c r="AB32" i="2"/>
  <c r="AB33" i="2"/>
  <c r="AB34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12" i="2"/>
  <c r="AA15" i="2"/>
  <c r="AA16" i="2"/>
  <c r="AA17" i="2"/>
  <c r="AA18" i="2"/>
  <c r="AB11" i="2"/>
  <c r="AA11" i="2"/>
  <c r="AE6" i="2"/>
  <c r="AD6" i="2"/>
  <c r="AE12" i="2"/>
  <c r="AD12" i="2"/>
  <c r="O8" i="2"/>
  <c r="O9" i="2"/>
  <c r="O10" i="2"/>
  <c r="V6" i="2"/>
  <c r="U6" i="2"/>
  <c r="X10" i="2"/>
  <c r="Y10" i="2"/>
  <c r="W10" i="2"/>
  <c r="V8" i="2"/>
  <c r="V10" i="2"/>
  <c r="R8" i="2"/>
  <c r="U10" i="2"/>
  <c r="T10" i="2"/>
  <c r="S10" i="2"/>
  <c r="R10" i="2"/>
  <c r="P12" i="2"/>
  <c r="P15" i="2"/>
  <c r="P16" i="2"/>
  <c r="P17" i="2"/>
  <c r="P18" i="2"/>
  <c r="P19" i="2"/>
  <c r="P20" i="2"/>
  <c r="P24" i="2"/>
  <c r="P27" i="2"/>
  <c r="P28" i="2"/>
  <c r="P29" i="2"/>
  <c r="P30" i="2"/>
  <c r="P35" i="2"/>
  <c r="P31" i="2"/>
  <c r="P32" i="2"/>
  <c r="P33" i="2"/>
  <c r="P34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11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E9" i="2"/>
  <c r="V9" i="2"/>
  <c r="T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E82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sharedStrings.xml><?xml version="1.0" encoding="utf-8"?>
<sst xmlns="http://schemas.openxmlformats.org/spreadsheetml/2006/main" count="4504" uniqueCount="874">
  <si>
    <t xml:space="preserve"> </t>
  </si>
  <si>
    <t>Страна:</t>
  </si>
  <si>
    <t>Кыргызстан</t>
  </si>
  <si>
    <t xml:space="preserve">Дата:  август 2020 </t>
  </si>
  <si>
    <t>Фамилия должностного лица, ответственного</t>
  </si>
  <si>
    <t xml:space="preserve">Официальный адрес (полный): 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</si>
  <si>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</si>
  <si>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</si>
  <si>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Not included: trade in chips</t>
  </si>
  <si>
    <t>Industrial Roundwood Balance</t>
  </si>
  <si>
    <t>ЛЕСНЫЕ ТОВАРЫ ПЕРВИЧНОЙ ОБРАБОТКИ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</si>
  <si>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</si>
  <si>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</si>
  <si>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</si>
  <si>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</si>
  <si>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</si>
  <si>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</si>
  <si>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</si>
  <si>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</si>
  <si>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</si>
  <si>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</si>
  <si>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</si>
  <si>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</si>
  <si>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</si>
  <si>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</si>
  <si>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</si>
  <si>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</si>
  <si>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</si>
  <si>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</si>
  <si>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</si>
  <si>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</si>
  <si>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Solid Wood Demand</t>
  </si>
  <si>
    <t>agglomerate production</t>
  </si>
  <si>
    <t>ТОПЛИВНАЯ ДРЕВЕСИНА (ВКЛЮЧАЯ ДРЕВЕСИНУ ДЛЯ ПРОИЗВОДСТВА ДРЕВЕСНОГО УГЛЯ)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</si>
  <si>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</si>
  <si>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</si>
  <si>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</si>
  <si>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</si>
  <si>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</si>
  <si>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</si>
  <si>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</si>
  <si>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</si>
  <si>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</si>
  <si>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</si>
  <si>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</si>
  <si>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</si>
  <si>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</si>
  <si>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</si>
  <si>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</si>
  <si>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</si>
  <si>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</si>
  <si>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</si>
  <si>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</si>
  <si>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</si>
  <si>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</si>
  <si>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</si>
  <si>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</si>
  <si>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</si>
  <si>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</si>
  <si>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</si>
  <si>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</si>
  <si>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</si>
  <si>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</si>
  <si>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</si>
  <si>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</si>
  <si>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</si>
  <si>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</si>
  <si>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</si>
  <si>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</si>
  <si>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</si>
  <si>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</si>
  <si>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</si>
  <si>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</si>
  <si>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</si>
  <si>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метрич.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</si>
  <si>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</si>
  <si>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</si>
  <si>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</si>
  <si>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</si>
  <si>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</si>
  <si>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</si>
  <si>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</si>
  <si>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</si>
  <si>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</si>
  <si>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</si>
  <si>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</si>
  <si>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</si>
  <si>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</si>
  <si>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</si>
  <si>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</si>
  <si>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</si>
  <si>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</si>
  <si>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</si>
  <si>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</si>
  <si>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</si>
  <si>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</si>
  <si>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</si>
  <si>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</si>
  <si>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</si>
  <si>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</si>
  <si>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</si>
  <si>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</si>
  <si>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</si>
  <si>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</si>
  <si>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</si>
  <si>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</si>
  <si>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</si>
  <si>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r>
      <t>1000 m</t>
    </r>
    <r>
      <rPr>
        <vertAlign val="superscript"/>
        <sz val="10"/>
        <rFont val="Univers"/>
        <family val="2"/>
      </rPr>
      <t>3</t>
    </r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</si>
  <si>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</si>
  <si>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</si>
  <si>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</si>
  <si>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</si>
  <si>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</si>
  <si>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</si>
  <si>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</si>
  <si>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</si>
  <si>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</si>
  <si>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</si>
  <si>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</si>
  <si>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</si>
  <si>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</si>
  <si>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</si>
  <si>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</si>
  <si>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</si>
  <si>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</si>
  <si>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</si>
  <si>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</si>
  <si>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</si>
  <si>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</si>
  <si>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</si>
  <si>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</si>
  <si>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</si>
  <si>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</si>
  <si>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</si>
  <si>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</si>
  <si>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</si>
  <si>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</si>
  <si>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</si>
  <si>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</si>
  <si>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</si>
  <si>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</si>
  <si>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</si>
  <si>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</si>
  <si>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</si>
  <si>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</si>
  <si>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</si>
  <si>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</si>
  <si>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</si>
  <si>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</si>
  <si>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</si>
  <si>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</si>
  <si>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</si>
  <si>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</si>
  <si>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</si>
  <si>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</si>
  <si>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</si>
  <si>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</si>
  <si>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</si>
  <si>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</si>
  <si>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</si>
  <si>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</si>
  <si>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</si>
  <si>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</si>
  <si>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 xml:space="preserve">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в кубических метрах без коры (т.е. исключая кору)</t>
    </r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</si>
  <si>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</si>
  <si>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 xml:space="preserve">Кыргызстан </t>
  </si>
  <si>
    <t xml:space="preserve">Дата:  </t>
  </si>
  <si>
    <t>Фамилия должностного лица, ответственного  за предоставление ответа: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</si>
  <si>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</si>
  <si>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</si>
  <si>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 xml:space="preserve">Телефон: </t>
  </si>
  <si>
    <t>Укажите валюту и единицу стоимости (например, 1000 долл. США):</t>
  </si>
  <si>
    <t xml:space="preserve">1000 долл. США </t>
  </si>
  <si>
    <t>Другие единицы измерения</t>
  </si>
  <si>
    <t>ИМПОРТ</t>
  </si>
  <si>
    <t>ЭКСПОРТ</t>
  </si>
  <si>
    <t>Видимое потребление</t>
  </si>
  <si>
    <t>объема</t>
  </si>
  <si>
    <t>Стоимость</t>
  </si>
  <si>
    <t xml:space="preserve">разные ед измерения </t>
  </si>
  <si>
    <t xml:space="preserve">разные ед измер  </t>
  </si>
  <si>
    <t>1000метрич тонн</t>
  </si>
  <si>
    <t>4</t>
  </si>
  <si>
    <t xml:space="preserve">разные ед изм  </t>
  </si>
  <si>
    <t xml:space="preserve">разные ед изм </t>
  </si>
  <si>
    <r>
      <t>1000м</t>
    </r>
    <r>
      <rPr>
        <vertAlign val="superscript"/>
        <sz val="10"/>
        <color rgb="FFFF0000"/>
        <rFont val="Univers"/>
        <family val="2"/>
      </rPr>
      <t>2</t>
    </r>
  </si>
  <si>
    <t>Дата: август 2020</t>
  </si>
  <si>
    <t>Фамилия должностного лица, ответственного за предоставление ответа: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</si>
  <si>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</si>
  <si>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ИЗДЕЛИЯ ИЗ ДРЕВЕСИНЫ, ПРОШЕДШИЕ ВТОРИЧНУЮ ОБРАБОТКУ</t>
  </si>
  <si>
    <t>Телефон:</t>
  </si>
  <si>
    <t>Электронная почта:</t>
  </si>
  <si>
    <t>Если показатель не равен 0 (нулю), просьба проверить его точность!!!</t>
  </si>
  <si>
    <t>1000 долларов США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</si>
  <si>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</si>
  <si>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</si>
  <si>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</si>
  <si>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</si>
  <si>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</si>
  <si>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</si>
  <si>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</si>
  <si>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</si>
  <si>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</si>
  <si>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</si>
  <si>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</si>
  <si>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</si>
  <si>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</si>
  <si>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</si>
  <si>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</si>
  <si>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</si>
  <si>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</si>
  <si>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</si>
  <si>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</si>
  <si>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</si>
  <si>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</si>
  <si>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</si>
  <si>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</si>
  <si>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</si>
  <si>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t>Дата:</t>
  </si>
  <si>
    <t>ТОРГОВЛЯ СТРАН ЕЭК/ЕС В РАЗБИВКЕ ПО ПОРОДАМ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</si>
  <si>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</si>
  <si>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</si>
  <si>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</si>
  <si>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Торговля круглым лесом и пиломатериалами в разбивке по породам</t>
  </si>
  <si>
    <t>Факс:</t>
  </si>
  <si>
    <t>– по необходимости проверить, чтобы итоговый показатель равнялся сумме показателей по подпозициям</t>
  </si>
  <si>
    <t>– убедиться, что во всех клетках проставлены численные данные (пропуски/текстовая информация могут вызвать ошибки)</t>
  </si>
  <si>
    <t>– в случае "в том числе" указать подпозиции, показатели по которым больше или равны итоговому показателю</t>
  </si>
  <si>
    <t xml:space="preserve">_______________________________  </t>
  </si>
  <si>
    <t>Классификация</t>
  </si>
  <si>
    <t>ГС 2017</t>
  </si>
  <si>
    <t>КН 2017</t>
  </si>
  <si>
    <t>4403.11/21/22/23/24/25/26</t>
  </si>
  <si>
    <t>Деловой круглый лес, хвойные породы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</si>
  <si>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</si>
  <si>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t>ex4403.11</t>
  </si>
  <si>
    <t>Пихта/ель (Abies spp., Picea spp.)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</si>
  <si>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</si>
  <si>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4403.23/24</t>
  </si>
  <si>
    <t>4403 23 10</t>
  </si>
  <si>
    <t xml:space="preserve">Пиловочник и фанерный кряж </t>
  </si>
  <si>
    <r>
      <t xml:space="preserve">ex4403 11 00 
</t>
    </r>
    <r>
      <rPr>
        <b/>
        <sz val="11"/>
        <rFont val="Univers"/>
        <family val="2"/>
      </rPr>
      <t>4403 23 90  
4403 24 00</t>
    </r>
  </si>
  <si>
    <t>Балансовая древесина и прочие сортименты делового круглого леса</t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</si>
  <si>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</si>
  <si>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</si>
  <si>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</si>
  <si>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</si>
  <si>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4403.21/22</t>
  </si>
  <si>
    <t>4403 21 10</t>
  </si>
  <si>
    <r>
      <t xml:space="preserve">ex4403 11 00 
</t>
    </r>
    <r>
      <rPr>
        <b/>
        <sz val="11"/>
        <rFont val="Univers"/>
        <family val="2"/>
      </rPr>
      <t>4403 21 90
4403 22 00</t>
    </r>
  </si>
  <si>
    <t>Прочие/без уточнения</t>
  </si>
  <si>
    <t>4403.25/26</t>
  </si>
  <si>
    <t>4403 25 10</t>
  </si>
  <si>
    <t>Пиловочник и фанерный кряж</t>
  </si>
  <si>
    <r>
      <t xml:space="preserve">ex4403 11 00 
</t>
    </r>
    <r>
      <rPr>
        <b/>
        <sz val="11"/>
        <rFont val="Univers"/>
        <family val="2"/>
      </rPr>
      <t>4403 25 90
4403 26 00</t>
    </r>
  </si>
  <si>
    <t>4403.12/41/49/91/93/94
4403.95/96/97/98/99</t>
  </si>
  <si>
    <t>Деловой круглый лес, лиственные породы</t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</si>
  <si>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</si>
  <si>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</si>
  <si>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</si>
  <si>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</si>
  <si>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</si>
  <si>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</si>
  <si>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t>ex4403.12</t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</si>
  <si>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</si>
  <si>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</si>
  <si>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t>4403.95/96</t>
  </si>
  <si>
    <t>4403 95 10</t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</si>
  <si>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</si>
  <si>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</si>
  <si>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</si>
  <si>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</si>
  <si>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 xml:space="preserve">ex4403.12
</t>
    </r>
    <r>
      <rPr>
        <b/>
        <sz val="11"/>
        <rFont val="Univers"/>
        <family val="2"/>
      </rPr>
      <t>4403.98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</si>
  <si>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</si>
  <si>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</si>
  <si>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4406.11/91  4407.11/12/19</t>
  </si>
  <si>
    <t>Пиломатериалы хвойных пород</t>
  </si>
  <si>
    <r>
      <t>1000 м</t>
    </r>
    <r>
      <rPr>
        <vertAlign val="superscript"/>
        <sz val="11"/>
        <rFont val="Univers"/>
        <family val="2"/>
      </rPr>
      <t>3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</si>
  <si>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</si>
  <si>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</si>
  <si>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</si>
  <si>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</si>
  <si>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</si>
  <si>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</si>
  <si>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4406.12/92  4407.21/22/25/26/27/28/29/91/92/93/94/95/96/97/99</t>
  </si>
  <si>
    <t>Пиломатериалы лиственных пород</t>
  </si>
  <si>
    <r>
      <t xml:space="preserve">ex4406.12/92  </t>
    </r>
    <r>
      <rPr>
        <b/>
        <sz val="11"/>
        <rFont val="Univers"/>
        <family val="2"/>
      </rPr>
      <t>4407.91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</si>
  <si>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</si>
  <si>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</si>
  <si>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</si>
  <si>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</si>
  <si>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</si>
  <si>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</si>
  <si>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</si>
  <si>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</si>
  <si>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</si>
  <si>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</si>
  <si>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</si>
  <si>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</si>
  <si>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</si>
  <si>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</si>
  <si>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</si>
  <si>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</si>
  <si>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</si>
  <si>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Коды "ex" означают, что используется лишь часть кода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</si>
  <si>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</si>
  <si>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в кубических метрах без коры (т.е. исключая кору)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</si>
  <si>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</si>
  <si>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t>Вывозки и Производство</t>
  </si>
  <si>
    <t>ПЕРЕХОДНЫЕ ТАБЛИЦЫ СООТВЕТСТВИЯ КОДОВ CPC Вер.2.1</t>
  </si>
  <si>
    <t>Классификация основных продуктов Вер. 2.1
(CPC Вер. 2.1)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</si>
  <si>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</si>
  <si>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</si>
  <si>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</si>
  <si>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</si>
  <si>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</si>
  <si>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</si>
  <si>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</si>
  <si>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</si>
  <si>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</si>
  <si>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</si>
  <si>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</si>
  <si>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</si>
  <si>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</si>
  <si>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</si>
  <si>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</si>
  <si>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</si>
  <si>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</si>
  <si>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</si>
  <si>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</si>
  <si>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</si>
  <si>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</si>
  <si>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</si>
  <si>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</si>
  <si>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</si>
  <si>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</si>
  <si>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</si>
  <si>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</si>
  <si>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</si>
  <si>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</si>
  <si>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</si>
  <si>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</si>
  <si>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</si>
  <si>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</si>
  <si>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3143</t>
  </si>
  <si>
    <t>31432</t>
  </si>
  <si>
    <t>3144</t>
  </si>
  <si>
    <t>31442</t>
  </si>
  <si>
    <t>ex31441</t>
  </si>
  <si>
    <r>
      <t xml:space="preserve">ex31441  </t>
    </r>
    <r>
      <rPr>
        <b/>
        <sz val="11"/>
        <rFont val="Univers"/>
        <family val="2"/>
      </rPr>
      <t>31449</t>
    </r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</si>
  <si>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</si>
  <si>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</si>
  <si>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</si>
  <si>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</si>
  <si>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</si>
  <si>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</si>
  <si>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</si>
  <si>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</si>
  <si>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</si>
  <si>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</si>
  <si>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</si>
  <si>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</si>
  <si>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</si>
  <si>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  <family val="2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</si>
  <si>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</si>
  <si>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</si>
  <si>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</si>
  <si>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</si>
  <si>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</si>
  <si>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t>Примечания: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</si>
  <si>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</si>
  <si>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</si>
  <si>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</si>
  <si>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</si>
  <si>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ГС2017, ГС2012 и МСТК  Rev.4</t>
  </si>
  <si>
    <t>К л а с с и ф и к а ц и и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</si>
  <si>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</si>
  <si>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</si>
  <si>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</si>
  <si>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</si>
  <si>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</si>
  <si>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</si>
  <si>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</si>
  <si>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</si>
  <si>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</si>
  <si>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</si>
  <si>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</si>
  <si>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</si>
  <si>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</si>
  <si>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</si>
  <si>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</si>
  <si>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</si>
  <si>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</si>
  <si>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</si>
  <si>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</si>
  <si>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</si>
  <si>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t>4401.21/22  4401.40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</si>
  <si>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</si>
  <si>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</si>
  <si>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</si>
  <si>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t>ex4401.40</t>
  </si>
  <si>
    <t>ex4401.39</t>
  </si>
  <si>
    <t>ex246.2</t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</si>
  <si>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</si>
  <si>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</si>
  <si>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44.06  44.07</t>
  </si>
  <si>
    <t>248.1  248.2  248.4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</si>
  <si>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</si>
  <si>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</si>
  <si>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</si>
  <si>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</si>
  <si>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</si>
  <si>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</si>
  <si>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</si>
  <si>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</si>
  <si>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</si>
  <si>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</si>
  <si>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</si>
  <si>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</si>
  <si>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 44.11  4412.31/33/34/39/94/99</t>
  </si>
  <si>
    <t>44.10  44.11  4412.31/32/39/94/99</t>
  </si>
  <si>
    <t>634.22/23/31/33/39  634.5</t>
  </si>
  <si>
    <t>4412.31/33/34/39/94/99</t>
  </si>
  <si>
    <t>4412.31/32/39/94/99</t>
  </si>
  <si>
    <t>634.31/33/39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</si>
  <si>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</si>
  <si>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</si>
  <si>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</si>
  <si>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</si>
  <si>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</si>
  <si>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</si>
  <si>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</si>
  <si>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</si>
  <si>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634.22/23</t>
  </si>
  <si>
    <t>4410.12</t>
  </si>
  <si>
    <t>ex634.22</t>
  </si>
  <si>
    <t>4411.92</t>
  </si>
  <si>
    <t>ex634.59</t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</si>
  <si>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</si>
  <si>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ex634.54</t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</si>
  <si>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</si>
  <si>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ex634.54  ex634.59</t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</si>
  <si>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</si>
  <si>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</si>
  <si>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</si>
  <si>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</si>
  <si>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</si>
  <si>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</si>
  <si>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</si>
  <si>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</si>
  <si>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</si>
  <si>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</si>
  <si>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</si>
  <si>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</si>
  <si>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</si>
  <si>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</si>
  <si>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</si>
  <si>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</si>
  <si>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</si>
  <si>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</si>
  <si>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</si>
  <si>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</si>
  <si>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</si>
  <si>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</si>
  <si>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</si>
  <si>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</si>
  <si>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</si>
  <si>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</si>
  <si>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</si>
  <si>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</si>
  <si>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</si>
  <si>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</si>
  <si>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  <family val="2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</si>
  <si>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</si>
  <si>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t>* -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</si>
  <si>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</si>
  <si>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ИЗДЕЛИЯ ИЗ ДРЕВЕСИНЫ И БУМАГИ, ПРОШЕДШИЕ ВТОРИЧНУЮ ОБРАБОТКУ</t>
  </si>
  <si>
    <t>ПЕРЕХОДНЫЕ ТАБЛИЦЫ СООТВЕТСТВИЯ КОДОВ ГС2017, ГС2012 
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</si>
  <si>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</si>
  <si>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</si>
  <si>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</si>
  <si>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</si>
  <si>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</si>
  <si>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</si>
  <si>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</si>
  <si>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</si>
  <si>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</si>
  <si>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</si>
  <si>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</si>
  <si>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</si>
  <si>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</si>
  <si>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</si>
  <si>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</si>
  <si>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</si>
  <si>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</si>
  <si>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</si>
  <si>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</si>
  <si>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</si>
  <si>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</si>
  <si>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</si>
  <si>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</si>
  <si>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</si>
  <si>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</si>
  <si>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</si>
  <si>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</si>
  <si>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</si>
  <si>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</si>
  <si>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</si>
  <si>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</si>
  <si>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</si>
  <si>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</si>
  <si>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</si>
  <si>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</si>
  <si>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</si>
  <si>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</si>
  <si>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</si>
  <si>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</si>
  <si>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</si>
  <si>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</si>
  <si>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</si>
  <si>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</si>
  <si>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</si>
  <si>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</si>
  <si>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</si>
  <si>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</si>
  <si>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</si>
  <si>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</si>
  <si>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</si>
  <si>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</si>
  <si>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</si>
  <si>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</si>
  <si>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>HS2007</t>
  </si>
  <si>
    <t>HS2012</t>
  </si>
  <si>
    <t>HS2017</t>
  </si>
  <si>
    <t>1.1</t>
  </si>
  <si>
    <t>1.1C</t>
  </si>
  <si>
    <t>Только часть кода</t>
  </si>
  <si>
    <t>1.1NC</t>
  </si>
  <si>
    <t>1.2.C</t>
    <phoneticPr fontId="3"/>
  </si>
  <si>
    <t>440320</t>
  </si>
  <si>
    <t>440341</t>
  </si>
  <si>
    <t>440349</t>
  </si>
  <si>
    <t>440391</t>
  </si>
  <si>
    <t>440392</t>
  </si>
  <si>
    <t>1.2.NC</t>
    <phoneticPr fontId="3"/>
  </si>
  <si>
    <t>440399</t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</si>
  <si>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</si>
  <si>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</si>
  <si>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</si>
  <si>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</si>
  <si>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</si>
  <si>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</si>
  <si>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</si>
  <si>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</si>
  <si>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</si>
  <si>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</si>
  <si>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</si>
  <si>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</si>
  <si>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</si>
  <si>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</si>
  <si>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</si>
  <si>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</si>
  <si>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</si>
  <si>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</si>
  <si>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</si>
  <si>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</si>
  <si>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</si>
  <si>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</si>
  <si>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</si>
  <si>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</si>
  <si>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</si>
  <si>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</si>
  <si>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</si>
  <si>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</si>
  <si>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</si>
  <si>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</si>
  <si>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</si>
  <si>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</si>
  <si>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</si>
  <si>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</si>
  <si>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</si>
  <si>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</si>
  <si>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</si>
  <si>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</si>
  <si>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</si>
  <si>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</si>
  <si>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</si>
  <si>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</si>
  <si>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</si>
  <si>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</si>
  <si>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</si>
  <si>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</si>
  <si>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</si>
  <si>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</si>
  <si>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</si>
  <si>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</si>
  <si>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</si>
  <si>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</si>
  <si>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</si>
  <si>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</si>
  <si>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</si>
  <si>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</si>
  <si>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</si>
  <si>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</si>
  <si>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</si>
  <si>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</si>
  <si>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</si>
  <si>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</si>
  <si>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</si>
  <si>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</si>
  <si>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</si>
  <si>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</si>
  <si>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</si>
  <si>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</si>
  <si>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</si>
  <si>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</si>
  <si>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</si>
  <si>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</si>
  <si>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</si>
  <si>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</si>
  <si>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</si>
  <si>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</si>
  <si>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</si>
  <si>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</si>
  <si>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</si>
  <si>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</si>
  <si>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</si>
  <si>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</si>
  <si>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</si>
  <si>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</si>
  <si>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</si>
  <si>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</si>
  <si>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</si>
  <si>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</si>
  <si>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</si>
  <si>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</si>
  <si>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</si>
  <si>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</si>
  <si>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</si>
  <si>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</si>
  <si>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>JFSQ</t>
  </si>
  <si>
    <t>FOREST SECTOR QUESTIONNAIRE</t>
  </si>
  <si>
    <t>Conversion Factors</t>
  </si>
  <si>
    <t>NOTE THESE ARE ONLY GENERAL NUMBERS. IT WOULD BE PREFERABLE TO USE SPECIES- OR COUNTRY-SPECIFIC FACTORS</t>
  </si>
  <si>
    <t>Multiply the quantity expressed in units on the right side of "per" with the factor to get the value expressed in units on left side of "per".</t>
  </si>
  <si>
    <t>FAO and UNECE Statistical Publications</t>
  </si>
  <si>
    <t>Results from UNECE/FAO 2009 Conversion Factors Questionnaire (median)</t>
  </si>
  <si>
    <t>Product</t>
  </si>
  <si>
    <t>volume to weight</t>
  </si>
  <si>
    <t>volume to area</t>
  </si>
  <si>
    <t>volume/weight of finished product to volume of roundwood</t>
  </si>
  <si>
    <t>Code</t>
  </si>
  <si>
    <t>Quantity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</si>
  <si>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</si>
  <si>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</si>
  <si>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Unit</t>
  </si>
  <si>
    <t>equivalent</t>
  </si>
  <si>
    <t>Notes to results of UNECE/FAO Conversion Factor Questionnaire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</si>
  <si>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</si>
  <si>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ROUNDWOOD (WOOD IN THE ROUGH)</t>
  </si>
  <si>
    <t>WOOD FUEL, INCLUDING WOOD FOR CHARCOAL</t>
  </si>
  <si>
    <t>Coniferous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</si>
  <si>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</si>
  <si>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</si>
  <si>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</si>
  <si>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</si>
  <si>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Non-Coniferous</t>
  </si>
  <si>
    <t>Green=1.05</t>
  </si>
  <si>
    <t xml:space="preserve">Based on 1137 kg/m3 green, specific gravity of .55, and 20% moisture seasoned </t>
  </si>
  <si>
    <t>Seasoned=1.43</t>
  </si>
  <si>
    <t>INDUSTRIAL ROUNDWOOD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</si>
  <si>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</si>
  <si>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</si>
  <si>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</si>
  <si>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</si>
  <si>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</si>
  <si>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</si>
  <si>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</si>
  <si>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</si>
  <si>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</si>
  <si>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</si>
  <si>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SAWLOGS AND VENEER LOGS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</si>
  <si>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</si>
  <si>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</si>
  <si>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</si>
  <si>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</si>
  <si>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</si>
  <si>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</si>
  <si>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</si>
  <si>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</si>
  <si>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</si>
  <si>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</si>
  <si>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</si>
  <si>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</si>
  <si>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</si>
  <si>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</si>
  <si>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</si>
  <si>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 xml:space="preserve">PULPWOOD (ROUND &amp; SPLIT) 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</si>
  <si>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</si>
  <si>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</si>
  <si>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</si>
  <si>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OTHER INDUSTRIAL ROUNDWOOD</t>
  </si>
  <si>
    <t>same as 1.2.2.C</t>
  </si>
  <si>
    <t>same as 1.2.2.NC</t>
  </si>
  <si>
    <t>1000 MT</t>
  </si>
  <si>
    <t>WOOD CHARCOAL</t>
  </si>
  <si>
    <t>Does not include the use of any of the wood fiber to generate the heat to make (add about 30% if inputted wood fiber used to provide heat)</t>
  </si>
  <si>
    <t>3</t>
  </si>
  <si>
    <r>
      <t>1000 m</t>
    </r>
    <r>
      <rPr>
        <vertAlign val="superscript"/>
        <sz val="11"/>
        <rFont val="Arial Narrow"/>
        <family val="2"/>
      </rPr>
      <t>3</t>
    </r>
  </si>
  <si>
    <t>WOOD CHIPS, PARTICLES AND RESIDUES</t>
  </si>
  <si>
    <t>WOOD CHIPS AND PARTICLES</t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</si>
  <si>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</si>
  <si>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</si>
  <si>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</si>
  <si>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</si>
  <si>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mix = 1.15</t>
  </si>
  <si>
    <t>WOOD RESIDUES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</si>
  <si>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</si>
  <si>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</si>
  <si>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</si>
  <si>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</si>
  <si>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1000 mt</t>
  </si>
  <si>
    <t>RECOVERED POST-CONSUMER WOOD</t>
  </si>
  <si>
    <t>Delivered MT (12-20% atmospheric moisture). Convert to dry weight for energy purposes (multiply by 0.88 - 0.80)</t>
  </si>
  <si>
    <t>WOOD PELLETS AND OTHER AGGLOMERATES</t>
  </si>
  <si>
    <t>WOOD PELLETS</t>
  </si>
  <si>
    <t>Bulk (loose) volume, 5-10% moisture</t>
  </si>
  <si>
    <t>OTHER AGGLOMERATES</t>
  </si>
  <si>
    <t>roundwood equivalent is m3rw/odmt, volume to weight is bulk (loose volume)</t>
  </si>
  <si>
    <t xml:space="preserve">SAWNWOOD </t>
  </si>
  <si>
    <t>1.6 / 1.82*</t>
  </si>
  <si>
    <t>Green=1.202</t>
  </si>
  <si>
    <t>RoughGreen=1.67</t>
  </si>
  <si>
    <t>Green sawnwood based on basic density of .94, less bark (11%)</t>
  </si>
  <si>
    <t>Dry = 1.99</t>
  </si>
  <si>
    <t>RoughDry=1.99</t>
  </si>
  <si>
    <t>Dry sawnwood weight based on basic density of .42, 4% shrinkage and 15% moisture content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</si>
  <si>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</si>
  <si>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</si>
  <si>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</si>
  <si>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</si>
  <si>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</si>
  <si>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Green=1.04</t>
  </si>
  <si>
    <t>RoughGreen=1.86</t>
  </si>
  <si>
    <t>Green sawnwood based on basic density of 1.09, less bark (12%)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</si>
  <si>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</si>
  <si>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</si>
  <si>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</si>
  <si>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</si>
  <si>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</si>
  <si>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</si>
  <si>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</si>
  <si>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</si>
  <si>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</si>
  <si>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</si>
  <si>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</si>
  <si>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</si>
  <si>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</si>
  <si>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</si>
  <si>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</si>
  <si>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</si>
  <si>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</si>
  <si>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</si>
  <si>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Based on FP Conversion Factors (2019), Asia (720 kg / m3)</t>
  </si>
  <si>
    <t>VENEER SHEETS</t>
  </si>
  <si>
    <t>1.9*</t>
  </si>
  <si>
    <t>Green=1.20</t>
  </si>
  <si>
    <t>1.5***</t>
  </si>
  <si>
    <t>Green veneer based on basic density of .94, less bark (11%)</t>
  </si>
  <si>
    <t>Seasoned=2.06</t>
  </si>
  <si>
    <t>1.6***</t>
  </si>
  <si>
    <t>Dry veneer weight based on basic density of .42, 9% shrinkage and 5% moisture content</t>
  </si>
  <si>
    <t>Green veneer based on basic density of 1.09, less bark (11%)</t>
  </si>
  <si>
    <t>Seasoned=1.53</t>
  </si>
  <si>
    <t>Dry veneer weight based on basic density of .55, 11.5% shrinkage and 5% moisture content</t>
  </si>
  <si>
    <t>WOOD-BASED PANELS</t>
  </si>
  <si>
    <t xml:space="preserve">PLYWOOD </t>
  </si>
  <si>
    <t>2.3*</t>
  </si>
  <si>
    <t>8,1.C</t>
  </si>
  <si>
    <t>0.0165***</t>
  </si>
  <si>
    <t>dried, sanded, peeled</t>
  </si>
  <si>
    <t>0.0215***</t>
  </si>
  <si>
    <t>dried, sanded, sliced</t>
  </si>
  <si>
    <t>PARTICLE BOARD (including OSB)</t>
  </si>
  <si>
    <t>8.2x</t>
  </si>
  <si>
    <t>PARTICLE BOARD (excluding OSB)</t>
  </si>
  <si>
    <t>0.018***</t>
  </si>
  <si>
    <t>of which: OSB</t>
  </si>
  <si>
    <t xml:space="preserve">FIBREBOARD </t>
  </si>
  <si>
    <t xml:space="preserve">HARDBOARD </t>
  </si>
  <si>
    <t>solid wood per m3 of product</t>
  </si>
  <si>
    <t>MEDIUM/HIGH DENSITY FIBREBOARD (MDF/HDF)</t>
  </si>
  <si>
    <t>OTHER FIBREBOARD</t>
  </si>
  <si>
    <t>solid wood per m3 of product, mostly insulating board</t>
  </si>
  <si>
    <t>WOOD PULP</t>
  </si>
  <si>
    <t>MECHANICAL AND SEMI-CHEMICAL</t>
  </si>
  <si>
    <t>air-dried metric ton (mechanical 2.50, semi-chemical 2.70)</t>
  </si>
  <si>
    <t>9..2</t>
  </si>
  <si>
    <t>CHEMICAL</t>
  </si>
  <si>
    <t>SULPHATE</t>
  </si>
  <si>
    <t>air-dried metric ton (unbleached 4.63, bleached 4.50)</t>
  </si>
  <si>
    <t>of which: bleached</t>
  </si>
  <si>
    <t>air-dried metric ton</t>
  </si>
  <si>
    <t>SULPHITE</t>
  </si>
  <si>
    <t>air-dried metric ton (unbleached 4.64 and bleached 5.01)</t>
  </si>
  <si>
    <t>DISSOLVING GRADES</t>
  </si>
  <si>
    <t xml:space="preserve">OTHER PULP </t>
  </si>
  <si>
    <t>PULP FROM FIBRES OTHER THAN WOOD</t>
  </si>
  <si>
    <t>RECOVERED FIBRE PULP</t>
  </si>
  <si>
    <t>RECOVERED PAPER</t>
  </si>
  <si>
    <t>1.28 MT in per MT out</t>
  </si>
  <si>
    <t>PAPER AND PAPERBOARD</t>
  </si>
  <si>
    <t>GRAPHIC PAPERS</t>
  </si>
  <si>
    <t>NEWSPRINT</t>
  </si>
  <si>
    <t>UNCOATED MECHANICAL</t>
  </si>
  <si>
    <t>UNCOATED WOODFREE</t>
  </si>
  <si>
    <t>COATED PAPERS</t>
  </si>
  <si>
    <t>12.2</t>
  </si>
  <si>
    <t>SANITARY AND HOUSEHOLD PAPERS</t>
  </si>
  <si>
    <t>12.3</t>
  </si>
  <si>
    <t>PACKAGING MATERIALS</t>
  </si>
  <si>
    <t>CASE MATERIALS</t>
  </si>
  <si>
    <t>CARTONBOARD</t>
  </si>
  <si>
    <t>WRAPPING PAPERS</t>
  </si>
  <si>
    <t>OTHER PAPERS MAINLY FOR PACKAGING</t>
  </si>
  <si>
    <t>12.4</t>
  </si>
  <si>
    <t>OTHER PAPER AND PAPERBOARD N.E.S</t>
  </si>
  <si>
    <t>For inverse relationships divide 1 by the factor given, e.g. to convert m3 of wood charcoal to mt divide 1 by m3/mt factor of 6 = 0.167</t>
  </si>
  <si>
    <t>Notes:</t>
  </si>
  <si>
    <t>Forest Measures</t>
  </si>
  <si>
    <t>MT = metric tonnes (1000 kg)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</si>
  <si>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</si>
  <si>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</si>
  <si>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</si>
  <si>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</si>
  <si>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</si>
  <si>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</si>
  <si>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nominal board feet to actual m3</t>
  </si>
  <si>
    <t>(s) = solid volume</t>
  </si>
  <si>
    <t>1000 square feet (1/8 inch thickness)</t>
  </si>
  <si>
    <t>cord</t>
  </si>
  <si>
    <t>Unit Conversion</t>
  </si>
  <si>
    <t>cord (pulpwood)</t>
  </si>
  <si>
    <t>1 inch = 25.4 millimetres</t>
  </si>
  <si>
    <t>cord (wood fuel)</t>
  </si>
  <si>
    <t>1 square foot = 0.0929 square metre</t>
  </si>
  <si>
    <t>cubic foot</t>
  </si>
  <si>
    <t>1 pound = 0.454 kilograms</t>
  </si>
  <si>
    <t>cubic foot (stacked)</t>
  </si>
  <si>
    <t>1 short ton (2000 pounds) = 0.9072 metric ton</t>
  </si>
  <si>
    <t>cunit</t>
  </si>
  <si>
    <t>1 long ton (2240 pounds) = 1.016 metric ton</t>
  </si>
  <si>
    <t>fathom</t>
  </si>
  <si>
    <r>
      <t>Bold</t>
    </r>
    <r>
      <rPr>
        <sz val="12"/>
        <rFont val="Arial Narrow"/>
        <family val="2"/>
      </rPr>
      <t xml:space="preserve"> = FAO published figure</t>
    </r>
  </si>
  <si>
    <t>hoppus cubic foot</t>
  </si>
  <si>
    <t>hoppus super(ficial) foot</t>
  </si>
  <si>
    <t>*  = ITTO</t>
  </si>
  <si>
    <t>hoppus ton (50 hoppus cubic feet)</t>
  </si>
  <si>
    <t>** = obolete - more recent figures would be</t>
  </si>
  <si>
    <t>Petrograd Standard</t>
  </si>
  <si>
    <t>for OR, WA, AK (west of Cascades), SE US (Doyle region):  6.3</t>
  </si>
  <si>
    <t>stere</t>
  </si>
  <si>
    <t>Inland west US, Great Lakes US, E. Can.:  5.7</t>
  </si>
  <si>
    <t>stere (pulpwood)</t>
  </si>
  <si>
    <t>NE US Int 1/4": 5</t>
  </si>
  <si>
    <t>stere (wood fuel)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</si>
  <si>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</si>
  <si>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</si>
  <si>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</si>
  <si>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</si>
  <si>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</si>
  <si>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</si>
  <si>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 xml:space="preserve">за предоставление ответа: </t>
  </si>
  <si>
    <t xml:space="preserve">Факс: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</si>
</sst>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#,##0.0"/>
  </numFmts>
  <fonts count="9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vertAlign val="superscript"/>
      <sz val="12"/>
      <name val="Univers"/>
      <family val="2"/>
    </font>
    <font>
      <sz val="10"/>
      <name val="Univers"/>
      <family val="2"/>
    </font>
    <font>
      <sz val="14"/>
      <color indexed="12"/>
      <name val="Univers"/>
      <family val="2"/>
    </font>
    <font>
      <sz val="18"/>
      <color indexed="12"/>
      <name val="Univers"/>
      <family val="2"/>
    </font>
    <font>
      <sz val="12"/>
      <color indexed="12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color rgb="FFFF0000"/>
      <name val="Univers"/>
      <family val="2"/>
    </font>
    <font>
      <u/>
      <sz val="10"/>
      <color theme="10"/>
      <name val="Courier"/>
    </font>
    <font>
      <b/>
      <sz val="10"/>
      <name val="Univers"/>
      <family val="2"/>
      <charset val="204"/>
    </font>
    <font>
      <sz val="10"/>
      <name val="Univers"/>
      <family val="2"/>
      <charset val="204"/>
    </font>
    <font>
      <sz val="11"/>
      <name val="Univers"/>
      <family val="2"/>
      <charset val="204"/>
    </font>
    <font>
      <b/>
      <sz val="11"/>
      <name val="Univers"/>
      <family val="2"/>
      <charset val="204"/>
    </font>
    <font>
      <sz val="24"/>
      <color rgb="FFFF0000"/>
      <name val="Courier"/>
      <family val="3"/>
    </font>
    <font>
      <sz val="10"/>
      <color rgb="FFFF0000"/>
      <name val="Univers"/>
      <family val="2"/>
      <charset val="204"/>
    </font>
    <font>
      <sz val="11"/>
      <color rgb="FFFF0000"/>
      <name val="Courier"/>
      <family val="3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9" fontId="2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1388">
    <xf numFmtId="0" fontId="0" fillId="0" borderId="0" xfId="0"/>
    <xf numFmtId="0" fontId="5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left" vertical="center" indent="1"/>
    </xf>
    <xf numFmtId="0" fontId="18" fillId="0" borderId="3" xfId="0" applyFont="1" applyFill="1" applyBorder="1" applyAlignment="1" applyProtection="1">
      <alignment horizontal="left" vertical="center" indent="2"/>
    </xf>
    <xf numFmtId="0" fontId="18" fillId="0" borderId="3" xfId="0" applyFont="1" applyFill="1" applyBorder="1" applyAlignment="1" applyProtection="1">
      <alignment horizontal="left" vertical="center" indent="3"/>
    </xf>
    <xf numFmtId="0" fontId="18" fillId="0" borderId="3" xfId="0" applyFont="1" applyFill="1" applyBorder="1" applyAlignment="1" applyProtection="1">
      <alignment horizontal="left" vertical="center" indent="1"/>
    </xf>
    <xf numFmtId="0" fontId="18" fillId="0" borderId="14" xfId="0" applyFont="1" applyFill="1" applyBorder="1" applyAlignment="1" applyProtection="1">
      <alignment horizontal="left" vertical="center" indent="2"/>
    </xf>
    <xf numFmtId="0" fontId="18" fillId="0" borderId="3" xfId="0" applyFont="1" applyBorder="1" applyAlignment="1" applyProtection="1">
      <alignment horizontal="left" vertical="center" indent="2"/>
    </xf>
    <xf numFmtId="0" fontId="18" fillId="0" borderId="14" xfId="0" applyFont="1" applyFill="1" applyBorder="1" applyAlignment="1" applyProtection="1">
      <alignment horizontal="left" vertical="center" indent="1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 indent="1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3" fontId="17" fillId="0" borderId="1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3" fontId="17" fillId="0" borderId="3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Protection="1">
      <protection locked="0"/>
    </xf>
    <xf numFmtId="0" fontId="18" fillId="0" borderId="14" xfId="0" applyFont="1" applyFill="1" applyBorder="1" applyAlignment="1" applyProtection="1">
      <alignment horizontal="left" vertical="center" indent="3"/>
    </xf>
    <xf numFmtId="0" fontId="23" fillId="0" borderId="0" xfId="0" applyFont="1" applyFill="1" applyProtection="1"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18" fillId="0" borderId="3" xfId="0" quotePrefix="1" applyFont="1" applyFill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indent="3"/>
    </xf>
    <xf numFmtId="0" fontId="4" fillId="0" borderId="14" xfId="0" applyFont="1" applyBorder="1" applyAlignment="1" applyProtection="1">
      <alignment horizontal="left" vertical="center" indent="3"/>
    </xf>
    <xf numFmtId="0" fontId="4" fillId="0" borderId="16" xfId="0" applyFont="1" applyBorder="1" applyAlignment="1" applyProtection="1">
      <alignment horizontal="left" vertical="center"/>
    </xf>
    <xf numFmtId="0" fontId="4" fillId="0" borderId="14" xfId="0" quotePrefix="1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2"/>
    </xf>
    <xf numFmtId="0" fontId="4" fillId="0" borderId="14" xfId="0" applyFont="1" applyFill="1" applyBorder="1" applyAlignment="1" applyProtection="1">
      <alignment horizontal="left" vertical="center" indent="2"/>
    </xf>
    <xf numFmtId="0" fontId="4" fillId="0" borderId="12" xfId="0" applyFont="1" applyFill="1" applyBorder="1" applyAlignment="1" applyProtection="1">
      <alignment horizontal="left" vertical="center" indent="1"/>
    </xf>
    <xf numFmtId="0" fontId="4" fillId="0" borderId="2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18" fillId="0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3" fillId="0" borderId="0" xfId="0" applyFont="1" applyFill="1" applyBorder="1" applyProtection="1"/>
    <xf numFmtId="0" fontId="15" fillId="0" borderId="21" xfId="0" applyFont="1" applyBorder="1" applyAlignment="1" applyProtection="1">
      <alignment horizontal="left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/>
    </xf>
    <xf numFmtId="0" fontId="5" fillId="0" borderId="22" xfId="0" applyFont="1" applyFill="1" applyBorder="1" applyProtection="1"/>
    <xf numFmtId="0" fontId="18" fillId="0" borderId="2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  <protection locked="0"/>
    </xf>
    <xf numFmtId="0" fontId="18" fillId="2" borderId="3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  <protection locked="0"/>
    </xf>
    <xf numFmtId="0" fontId="18" fillId="2" borderId="16" xfId="0" applyFont="1" applyFill="1" applyBorder="1" applyAlignment="1" applyProtection="1">
      <alignment horizontal="left" vertical="center"/>
    </xf>
    <xf numFmtId="0" fontId="18" fillId="2" borderId="14" xfId="0" applyFont="1" applyFill="1" applyBorder="1" applyAlignment="1" applyProtection="1">
      <alignment horizontal="left" vertical="center"/>
    </xf>
    <xf numFmtId="0" fontId="18" fillId="2" borderId="12" xfId="0" applyFont="1" applyFill="1" applyBorder="1" applyAlignment="1" applyProtection="1">
      <alignment horizontal="left" vertical="center"/>
    </xf>
    <xf numFmtId="0" fontId="17" fillId="0" borderId="38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9" fillId="0" borderId="22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/>
    </xf>
    <xf numFmtId="0" fontId="5" fillId="0" borderId="41" xfId="0" applyFont="1" applyFill="1" applyBorder="1" applyProtection="1"/>
    <xf numFmtId="0" fontId="4" fillId="0" borderId="42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 applyProtection="1">
      <alignment horizontal="center" vertical="center"/>
    </xf>
    <xf numFmtId="3" fontId="17" fillId="0" borderId="48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17" fillId="0" borderId="51" xfId="0" applyNumberFormat="1" applyFont="1" applyFill="1" applyBorder="1" applyAlignment="1" applyProtection="1">
      <alignment horizontal="right" vertical="center"/>
      <protection locked="0"/>
    </xf>
    <xf numFmtId="3" fontId="17" fillId="0" borderId="53" xfId="0" applyNumberFormat="1" applyFont="1" applyFill="1" applyBorder="1" applyAlignment="1" applyProtection="1">
      <alignment horizontal="right" vertical="center"/>
      <protection locked="0"/>
    </xf>
    <xf numFmtId="3" fontId="17" fillId="0" borderId="5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5" fillId="0" borderId="21" xfId="0" applyFont="1" applyBorder="1" applyProtection="1"/>
    <xf numFmtId="0" fontId="4" fillId="0" borderId="0" xfId="0" applyFont="1" applyAlignment="1" applyProtection="1">
      <alignment horizontal="left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3" fontId="4" fillId="0" borderId="16" xfId="0" applyNumberFormat="1" applyFont="1" applyBorder="1" applyAlignment="1" applyProtection="1">
      <alignment horizontal="right" vertical="center"/>
    </xf>
    <xf numFmtId="3" fontId="4" fillId="0" borderId="17" xfId="0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 applyProtection="1">
      <alignment vertical="center"/>
    </xf>
    <xf numFmtId="3" fontId="4" fillId="0" borderId="17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4" fillId="0" borderId="30" xfId="0" applyFont="1" applyFill="1" applyBorder="1" applyAlignment="1" applyProtection="1">
      <alignment vertical="center"/>
    </xf>
    <xf numFmtId="0" fontId="4" fillId="0" borderId="55" xfId="0" applyFont="1" applyFill="1" applyBorder="1" applyProtection="1"/>
    <xf numFmtId="0" fontId="23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3" fontId="4" fillId="2" borderId="12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3" fontId="4" fillId="0" borderId="14" xfId="0" applyNumberFormat="1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24" fillId="0" borderId="59" xfId="0" applyFont="1" applyFill="1" applyBorder="1" applyAlignment="1" applyProtection="1">
      <alignment horizontal="center"/>
    </xf>
    <xf numFmtId="3" fontId="30" fillId="0" borderId="14" xfId="0" applyNumberFormat="1" applyFont="1" applyBorder="1" applyAlignment="1" applyProtection="1">
      <alignment horizontal="right" vertical="center"/>
      <protection locked="0"/>
    </xf>
    <xf numFmtId="3" fontId="30" fillId="0" borderId="32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/>
    <xf numFmtId="0" fontId="5" fillId="0" borderId="14" xfId="0" applyFont="1" applyBorder="1" applyAlignment="1" applyProtection="1">
      <alignment horizontal="center" vertical="center"/>
    </xf>
    <xf numFmtId="49" fontId="5" fillId="0" borderId="0" xfId="0" applyNumberFormat="1" applyFont="1" applyFill="1" applyProtection="1">
      <protection locked="0"/>
    </xf>
    <xf numFmtId="0" fontId="4" fillId="0" borderId="0" xfId="0" applyFont="1" applyFill="1" applyBorder="1" applyAlignment="1" applyProtection="1">
      <alignment vertical="center"/>
    </xf>
    <xf numFmtId="3" fontId="5" fillId="0" borderId="38" xfId="0" applyNumberFormat="1" applyFont="1" applyFill="1" applyBorder="1" applyProtection="1">
      <protection locked="0"/>
    </xf>
    <xf numFmtId="0" fontId="24" fillId="0" borderId="10" xfId="0" applyFont="1" applyFill="1" applyBorder="1" applyAlignment="1" applyProtection="1">
      <alignment horizontal="center"/>
    </xf>
    <xf numFmtId="0" fontId="5" fillId="0" borderId="61" xfId="0" applyFont="1" applyFill="1" applyBorder="1" applyProtection="1">
      <protection locked="0"/>
    </xf>
    <xf numFmtId="0" fontId="5" fillId="0" borderId="62" xfId="0" applyFont="1" applyFill="1" applyBorder="1" applyProtection="1">
      <protection locked="0"/>
    </xf>
    <xf numFmtId="0" fontId="5" fillId="0" borderId="63" xfId="0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49" fontId="4" fillId="2" borderId="6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vertical="center"/>
    </xf>
    <xf numFmtId="49" fontId="4" fillId="2" borderId="64" xfId="0" applyNumberFormat="1" applyFont="1" applyFill="1" applyBorder="1" applyAlignment="1" applyProtection="1">
      <alignment vertical="center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/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 locked="0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0" fontId="34" fillId="0" borderId="0" xfId="7" applyFont="1" applyBorder="1" applyAlignment="1" applyProtection="1">
      <alignment vertical="center"/>
    </xf>
    <xf numFmtId="0" fontId="35" fillId="0" borderId="0" xfId="7" applyFont="1" applyFill="1" applyBorder="1" applyAlignment="1" applyProtection="1">
      <alignment horizontal="left"/>
    </xf>
    <xf numFmtId="0" fontId="12" fillId="0" borderId="0" xfId="0" applyFont="1"/>
    <xf numFmtId="0" fontId="1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7" applyFont="1" applyFill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vertical="center"/>
    </xf>
    <xf numFmtId="0" fontId="5" fillId="0" borderId="14" xfId="0" applyFont="1" applyFill="1" applyBorder="1" applyProtection="1">
      <protection locked="0"/>
    </xf>
    <xf numFmtId="0" fontId="5" fillId="0" borderId="32" xfId="0" applyFont="1" applyFill="1" applyBorder="1" applyProtection="1"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vertical="center"/>
    </xf>
    <xf numFmtId="49" fontId="4" fillId="0" borderId="29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41" fillId="0" borderId="0" xfId="0" applyFont="1" applyFill="1" applyAlignment="1">
      <alignment horizontal="left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 applyProtection="1">
      <alignment horizontal="left" vertical="center"/>
    </xf>
    <xf numFmtId="0" fontId="42" fillId="0" borderId="0" xfId="0" applyFont="1" applyFill="1"/>
    <xf numFmtId="0" fontId="13" fillId="0" borderId="0" xfId="7" applyFont="1" applyFill="1" applyProtection="1">
      <protection locked="0"/>
    </xf>
    <xf numFmtId="0" fontId="7" fillId="0" borderId="2" xfId="7" applyFont="1" applyFill="1" applyBorder="1" applyAlignment="1" applyProtection="1">
      <alignment horizontal="center" vertical="center"/>
    </xf>
    <xf numFmtId="0" fontId="7" fillId="0" borderId="14" xfId="7" applyFont="1" applyFill="1" applyBorder="1" applyAlignment="1" applyProtection="1">
      <alignment horizontal="center"/>
      <protection locked="0"/>
    </xf>
    <xf numFmtId="0" fontId="9" fillId="4" borderId="0" xfId="2" applyFont="1" applyFill="1" applyAlignment="1" applyProtection="1">
      <alignment horizontal="left"/>
    </xf>
    <xf numFmtId="0" fontId="4" fillId="0" borderId="56" xfId="0" applyFont="1" applyBorder="1" applyAlignment="1" applyProtection="1">
      <alignment horizontal="center" vertical="center"/>
    </xf>
    <xf numFmtId="0" fontId="24" fillId="0" borderId="7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9" fillId="0" borderId="24" xfId="2" applyFont="1" applyFill="1" applyBorder="1" applyAlignment="1" applyProtection="1">
      <alignment horizontal="left" vertical="center" indent="2"/>
    </xf>
    <xf numFmtId="0" fontId="9" fillId="0" borderId="12" xfId="2" applyFont="1" applyFill="1" applyBorder="1" applyAlignment="1" applyProtection="1">
      <alignment horizontal="left" vertical="center" indent="2"/>
    </xf>
    <xf numFmtId="0" fontId="9" fillId="0" borderId="24" xfId="2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2"/>
    </xf>
    <xf numFmtId="0" fontId="9" fillId="0" borderId="15" xfId="2" applyFont="1" applyFill="1" applyBorder="1" applyAlignment="1" applyProtection="1">
      <alignment horizontal="left" vertical="center" indent="2"/>
    </xf>
    <xf numFmtId="0" fontId="9" fillId="0" borderId="0" xfId="0" applyFont="1" applyFill="1" applyBorder="1" applyAlignment="1" applyProtection="1">
      <alignment vertical="center"/>
    </xf>
    <xf numFmtId="0" fontId="9" fillId="0" borderId="3" xfId="2" applyFont="1" applyFill="1" applyBorder="1" applyAlignment="1" applyProtection="1">
      <alignment horizontal="left" vertical="center" indent="2"/>
    </xf>
    <xf numFmtId="0" fontId="18" fillId="0" borderId="12" xfId="0" applyFont="1" applyFill="1" applyBorder="1" applyAlignment="1" applyProtection="1">
      <alignment horizontal="left" vertical="center" indent="1"/>
    </xf>
    <xf numFmtId="3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24" fillId="0" borderId="19" xfId="0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56" fillId="0" borderId="0" xfId="0" applyFont="1" applyFill="1" applyAlignment="1">
      <alignment horizontal="left"/>
    </xf>
    <xf numFmtId="0" fontId="54" fillId="0" borderId="0" xfId="0" applyFont="1" applyFill="1" applyBorder="1"/>
    <xf numFmtId="0" fontId="56" fillId="0" borderId="0" xfId="0" applyFont="1"/>
    <xf numFmtId="0" fontId="54" fillId="0" borderId="0" xfId="0" applyFont="1" applyFill="1" applyBorder="1" applyAlignment="1" applyProtection="1">
      <alignment horizontal="center"/>
    </xf>
    <xf numFmtId="0" fontId="54" fillId="0" borderId="21" xfId="0" applyFont="1" applyFill="1" applyBorder="1" applyAlignment="1" applyProtection="1">
      <alignment horizontal="centerContinuous"/>
    </xf>
    <xf numFmtId="0" fontId="56" fillId="0" borderId="0" xfId="0" applyFont="1" applyFill="1"/>
    <xf numFmtId="0" fontId="56" fillId="0" borderId="0" xfId="0" applyFont="1" applyAlignment="1">
      <alignment vertical="top"/>
    </xf>
    <xf numFmtId="0" fontId="54" fillId="0" borderId="0" xfId="0" applyFont="1" applyFill="1" applyBorder="1" applyAlignment="1" applyProtection="1">
      <alignment horizontal="left" vertical="top" wrapText="1"/>
    </xf>
    <xf numFmtId="0" fontId="56" fillId="0" borderId="0" xfId="0" applyFont="1" applyFill="1" applyBorder="1" applyAlignment="1" applyProtection="1">
      <alignment horizontal="left" vertical="top" wrapText="1" indent="2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9" fillId="0" borderId="14" xfId="0" applyFont="1" applyFill="1" applyBorder="1"/>
    <xf numFmtId="0" fontId="18" fillId="0" borderId="73" xfId="0" applyFont="1" applyFill="1" applyBorder="1" applyAlignment="1" applyProtection="1">
      <alignment horizontal="left" vertical="center"/>
    </xf>
    <xf numFmtId="0" fontId="18" fillId="0" borderId="74" xfId="0" applyFont="1" applyFill="1" applyBorder="1" applyAlignment="1" applyProtection="1">
      <alignment horizontal="left" vertical="center"/>
    </xf>
    <xf numFmtId="0" fontId="18" fillId="0" borderId="12" xfId="0" applyFont="1" applyFill="1" applyBorder="1" applyAlignment="1" applyProtection="1">
      <alignment horizontal="left" vertical="center"/>
    </xf>
    <xf numFmtId="0" fontId="18" fillId="0" borderId="16" xfId="0" applyFont="1" applyFill="1" applyBorder="1" applyAlignment="1" applyProtection="1">
      <alignment horizontal="left" vertical="center"/>
    </xf>
    <xf numFmtId="0" fontId="18" fillId="0" borderId="74" xfId="0" applyFont="1" applyFill="1" applyBorder="1" applyAlignment="1" applyProtection="1">
      <alignment horizontal="left" vertical="top" indent="3"/>
    </xf>
    <xf numFmtId="0" fontId="18" fillId="0" borderId="74" xfId="0" applyFont="1" applyFill="1" applyBorder="1" applyAlignment="1" applyProtection="1">
      <alignment horizontal="left" vertical="center" indent="2"/>
    </xf>
    <xf numFmtId="0" fontId="18" fillId="0" borderId="74" xfId="0" applyFont="1" applyFill="1" applyBorder="1" applyAlignment="1" applyProtection="1">
      <alignment horizontal="left" vertical="center" indent="1"/>
    </xf>
    <xf numFmtId="0" fontId="18" fillId="0" borderId="16" xfId="0" applyFont="1" applyFill="1" applyBorder="1" applyAlignment="1" applyProtection="1">
      <alignment horizontal="left" vertical="top" indent="1"/>
    </xf>
    <xf numFmtId="0" fontId="18" fillId="0" borderId="3" xfId="0" applyFont="1" applyFill="1" applyBorder="1" applyAlignment="1" applyProtection="1">
      <alignment horizontal="left" vertical="top" indent="2"/>
    </xf>
    <xf numFmtId="0" fontId="18" fillId="0" borderId="12" xfId="0" applyFont="1" applyFill="1" applyBorder="1" applyAlignment="1" applyProtection="1">
      <alignment horizontal="left" vertical="top"/>
    </xf>
    <xf numFmtId="0" fontId="18" fillId="0" borderId="19" xfId="0" applyFont="1" applyFill="1" applyBorder="1" applyAlignment="1" applyProtection="1">
      <alignment horizontal="left" vertical="center" wrapText="1"/>
    </xf>
    <xf numFmtId="0" fontId="58" fillId="0" borderId="0" xfId="0" applyFont="1" applyAlignment="1">
      <alignment vertical="center"/>
    </xf>
    <xf numFmtId="0" fontId="45" fillId="0" borderId="75" xfId="6" applyFont="1" applyFill="1" applyBorder="1" applyAlignment="1">
      <alignment horizontal="center"/>
    </xf>
    <xf numFmtId="0" fontId="45" fillId="0" borderId="76" xfId="6" applyFont="1" applyFill="1" applyBorder="1" applyAlignment="1">
      <alignment horizontal="center"/>
    </xf>
    <xf numFmtId="0" fontId="58" fillId="0" borderId="76" xfId="0" applyFont="1" applyBorder="1" applyAlignment="1">
      <alignment vertical="center"/>
    </xf>
    <xf numFmtId="0" fontId="45" fillId="0" borderId="76" xfId="6" applyFont="1" applyFill="1" applyBorder="1" applyAlignment="1">
      <alignment wrapText="1"/>
    </xf>
    <xf numFmtId="0" fontId="45" fillId="6" borderId="77" xfId="5" applyFont="1" applyFill="1" applyBorder="1" applyAlignment="1">
      <alignment wrapText="1"/>
    </xf>
    <xf numFmtId="0" fontId="45" fillId="6" borderId="78" xfId="5" applyFont="1" applyFill="1" applyBorder="1" applyAlignment="1">
      <alignment wrapText="1"/>
    </xf>
    <xf numFmtId="0" fontId="49" fillId="0" borderId="0" xfId="3" applyFont="1" applyProtection="1">
      <protection locked="0"/>
    </xf>
    <xf numFmtId="9" fontId="50" fillId="7" borderId="0" xfId="8" applyFont="1" applyFill="1" applyBorder="1" applyProtection="1">
      <protection locked="0"/>
    </xf>
    <xf numFmtId="0" fontId="50" fillId="0" borderId="0" xfId="3" applyFont="1" applyAlignment="1" applyProtection="1">
      <alignment horizontal="center" vertical="center"/>
      <protection locked="0"/>
    </xf>
    <xf numFmtId="0" fontId="50" fillId="0" borderId="0" xfId="3" applyFont="1" applyAlignment="1" applyProtection="1">
      <alignment vertical="center"/>
      <protection locked="0"/>
    </xf>
    <xf numFmtId="9" fontId="50" fillId="0" borderId="0" xfId="8" applyFont="1" applyBorder="1" applyProtection="1">
      <protection locked="0"/>
    </xf>
    <xf numFmtId="0" fontId="50" fillId="0" borderId="0" xfId="3" applyFont="1" applyAlignment="1" applyProtection="1">
      <alignment horizontal="right" vertical="center"/>
      <protection locked="0"/>
    </xf>
    <xf numFmtId="0" fontId="50" fillId="0" borderId="21" xfId="3" applyFont="1" applyBorder="1" applyAlignment="1" applyProtection="1">
      <alignment horizontal="right" vertical="center"/>
      <protection locked="0"/>
    </xf>
    <xf numFmtId="0" fontId="50" fillId="0" borderId="4" xfId="3" applyFont="1" applyBorder="1" applyAlignment="1" applyProtection="1">
      <alignment horizontal="center" vertical="center"/>
      <protection locked="0"/>
    </xf>
    <xf numFmtId="0" fontId="50" fillId="0" borderId="0" xfId="3" applyFont="1" applyFill="1" applyAlignment="1" applyProtection="1">
      <alignment vertical="center"/>
      <protection locked="0"/>
    </xf>
    <xf numFmtId="3" fontId="50" fillId="0" borderId="21" xfId="3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53" fillId="0" borderId="0" xfId="3" applyFont="1" applyAlignment="1" applyProtection="1">
      <alignment vertical="center"/>
      <protection locked="0"/>
    </xf>
    <xf numFmtId="0" fontId="59" fillId="0" borderId="0" xfId="3" applyFont="1" applyAlignment="1" applyProtection="1">
      <alignment vertical="center"/>
      <protection locked="0"/>
    </xf>
    <xf numFmtId="9" fontId="59" fillId="0" borderId="0" xfId="8" applyFont="1" applyAlignment="1" applyProtection="1">
      <alignment vertical="center"/>
      <protection locked="0"/>
    </xf>
    <xf numFmtId="164" fontId="59" fillId="0" borderId="0" xfId="8" applyNumberFormat="1" applyFont="1" applyAlignment="1" applyProtection="1">
      <alignment vertical="center"/>
      <protection locked="0"/>
    </xf>
    <xf numFmtId="0" fontId="5" fillId="8" borderId="0" xfId="0" applyFont="1" applyFill="1" applyProtection="1">
      <protection locked="0"/>
    </xf>
    <xf numFmtId="9" fontId="50" fillId="0" borderId="30" xfId="8" applyFont="1" applyBorder="1" applyAlignment="1" applyProtection="1">
      <alignment vertical="center"/>
      <protection locked="0"/>
    </xf>
    <xf numFmtId="0" fontId="46" fillId="5" borderId="112" xfId="6" applyFont="1" applyFill="1" applyBorder="1" applyAlignment="1" applyProtection="1">
      <alignment horizontal="center" vertical="top"/>
      <protection locked="0"/>
    </xf>
    <xf numFmtId="0" fontId="18" fillId="0" borderId="116" xfId="0" applyFont="1" applyFill="1" applyBorder="1" applyAlignment="1" applyProtection="1">
      <alignment horizontal="left" vertical="center"/>
    </xf>
    <xf numFmtId="49" fontId="55" fillId="0" borderId="18" xfId="0" applyNumberFormat="1" applyFont="1" applyFill="1" applyBorder="1" applyAlignment="1" applyProtection="1">
      <alignment horizontal="left" vertical="center" wrapText="1"/>
    </xf>
    <xf numFmtId="49" fontId="18" fillId="0" borderId="8" xfId="0" applyNumberFormat="1" applyFont="1" applyFill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left" vertical="center" wrapText="1"/>
    </xf>
    <xf numFmtId="49" fontId="18" fillId="0" borderId="32" xfId="0" applyNumberFormat="1" applyFont="1" applyFill="1" applyBorder="1" applyAlignment="1">
      <alignment horizontal="left" vertical="center" wrapText="1"/>
    </xf>
    <xf numFmtId="49" fontId="55" fillId="0" borderId="31" xfId="0" applyNumberFormat="1" applyFont="1" applyFill="1" applyBorder="1" applyAlignment="1">
      <alignment horizontal="left" vertical="center" wrapText="1"/>
    </xf>
    <xf numFmtId="49" fontId="18" fillId="0" borderId="35" xfId="0" applyNumberFormat="1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55" fillId="0" borderId="8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3" fontId="5" fillId="2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2" borderId="37" xfId="0" applyNumberFormat="1" applyFont="1" applyFill="1" applyBorder="1" applyAlignment="1" applyProtection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49" fontId="55" fillId="0" borderId="35" xfId="0" applyNumberFormat="1" applyFont="1" applyFill="1" applyBorder="1" applyAlignment="1">
      <alignment horizontal="left" vertical="center" wrapText="1"/>
    </xf>
    <xf numFmtId="0" fontId="18" fillId="2" borderId="27" xfId="7" applyFont="1" applyFill="1" applyBorder="1" applyAlignment="1" applyProtection="1">
      <alignment horizontal="left" vertical="center"/>
    </xf>
    <xf numFmtId="0" fontId="18" fillId="2" borderId="12" xfId="2" applyFont="1" applyFill="1" applyBorder="1" applyAlignment="1" applyProtection="1">
      <alignment vertical="center"/>
    </xf>
    <xf numFmtId="0" fontId="18" fillId="2" borderId="23" xfId="2" applyFont="1" applyFill="1" applyBorder="1" applyAlignment="1" applyProtection="1">
      <alignment vertical="center"/>
    </xf>
    <xf numFmtId="0" fontId="17" fillId="2" borderId="2" xfId="2" applyFont="1" applyFill="1" applyBorder="1" applyAlignment="1" applyProtection="1">
      <alignment horizontal="center" vertical="center"/>
    </xf>
    <xf numFmtId="0" fontId="18" fillId="0" borderId="5" xfId="7" applyFont="1" applyFill="1" applyBorder="1" applyAlignment="1" applyProtection="1">
      <alignment horizontal="left" vertical="center"/>
    </xf>
    <xf numFmtId="0" fontId="55" fillId="0" borderId="16" xfId="2" applyFont="1" applyFill="1" applyBorder="1" applyAlignment="1" applyProtection="1">
      <alignment horizontal="left" vertical="center"/>
    </xf>
    <xf numFmtId="0" fontId="18" fillId="0" borderId="12" xfId="2" applyFont="1" applyFill="1" applyBorder="1" applyAlignment="1" applyProtection="1">
      <alignment vertical="center"/>
    </xf>
    <xf numFmtId="0" fontId="17" fillId="0" borderId="24" xfId="2" applyFont="1" applyFill="1" applyBorder="1" applyAlignment="1" applyProtection="1">
      <alignment horizontal="left" vertical="center" indent="1"/>
    </xf>
    <xf numFmtId="0" fontId="17" fillId="0" borderId="24" xfId="2" applyFont="1" applyFill="1" applyBorder="1" applyAlignment="1" applyProtection="1">
      <alignment horizontal="center" vertical="center"/>
    </xf>
    <xf numFmtId="0" fontId="17" fillId="0" borderId="24" xfId="2" applyFont="1" applyFill="1" applyBorder="1" applyAlignment="1" applyProtection="1">
      <alignment horizontal="left" vertical="center" indent="2"/>
    </xf>
    <xf numFmtId="0" fontId="55" fillId="0" borderId="14" xfId="2" applyFont="1" applyFill="1" applyBorder="1" applyAlignment="1" applyProtection="1">
      <alignment horizontal="left" vertical="center"/>
    </xf>
    <xf numFmtId="0" fontId="17" fillId="0" borderId="14" xfId="2" applyFont="1" applyFill="1" applyBorder="1" applyAlignment="1" applyProtection="1">
      <alignment horizontal="left" vertical="center" indent="2"/>
    </xf>
    <xf numFmtId="0" fontId="17" fillId="0" borderId="24" xfId="2" applyNumberFormat="1" applyFont="1" applyFill="1" applyBorder="1" applyAlignment="1" applyProtection="1">
      <alignment horizontal="left" vertical="center" indent="1"/>
    </xf>
    <xf numFmtId="0" fontId="18" fillId="0" borderId="14" xfId="2" applyFont="1" applyFill="1" applyBorder="1" applyAlignment="1" applyProtection="1">
      <alignment horizontal="left" vertical="center"/>
    </xf>
    <xf numFmtId="0" fontId="18" fillId="0" borderId="3" xfId="2" applyFont="1" applyFill="1" applyBorder="1" applyAlignment="1" applyProtection="1">
      <alignment horizontal="left" vertical="center"/>
    </xf>
    <xf numFmtId="49" fontId="18" fillId="0" borderId="12" xfId="2" applyNumberFormat="1" applyFont="1" applyFill="1" applyBorder="1" applyAlignment="1" applyProtection="1">
      <alignment vertical="center"/>
    </xf>
    <xf numFmtId="0" fontId="17" fillId="0" borderId="24" xfId="2" applyFont="1" applyFill="1" applyBorder="1" applyAlignment="1" applyProtection="1">
      <alignment horizontal="left" vertical="center" indent="3"/>
    </xf>
    <xf numFmtId="0" fontId="17" fillId="0" borderId="12" xfId="2" applyFont="1" applyFill="1" applyBorder="1" applyAlignment="1" applyProtection="1">
      <alignment horizontal="left" vertical="center" indent="2"/>
    </xf>
    <xf numFmtId="0" fontId="18" fillId="0" borderId="6" xfId="7" applyFont="1" applyFill="1" applyBorder="1" applyAlignment="1" applyProtection="1">
      <alignment horizontal="left" vertical="center"/>
    </xf>
    <xf numFmtId="0" fontId="18" fillId="2" borderId="16" xfId="2" applyFont="1" applyFill="1" applyBorder="1" applyAlignment="1" applyProtection="1">
      <alignment horizontal="left" vertical="center"/>
    </xf>
    <xf numFmtId="0" fontId="18" fillId="2" borderId="2" xfId="2" applyFont="1" applyFill="1" applyBorder="1" applyAlignment="1" applyProtection="1">
      <alignment vertical="center"/>
    </xf>
    <xf numFmtId="0" fontId="55" fillId="0" borderId="12" xfId="2" applyFont="1" applyFill="1" applyBorder="1" applyAlignment="1" applyProtection="1">
      <alignment horizontal="left" vertical="center"/>
    </xf>
    <xf numFmtId="0" fontId="17" fillId="0" borderId="24" xfId="2" applyNumberFormat="1" applyFont="1" applyFill="1" applyBorder="1" applyAlignment="1" applyProtection="1">
      <alignment horizontal="left" vertical="center" indent="2"/>
    </xf>
    <xf numFmtId="0" fontId="17" fillId="0" borderId="14" xfId="2" applyNumberFormat="1" applyFont="1" applyFill="1" applyBorder="1" applyAlignment="1" applyProtection="1">
      <alignment horizontal="center" vertical="center"/>
    </xf>
    <xf numFmtId="0" fontId="18" fillId="2" borderId="3" xfId="2" applyFont="1" applyFill="1" applyBorder="1" applyAlignment="1" applyProtection="1">
      <alignment horizontal="left" vertical="center"/>
    </xf>
    <xf numFmtId="0" fontId="17" fillId="0" borderId="3" xfId="2" applyFont="1" applyFill="1" applyBorder="1" applyAlignment="1" applyProtection="1">
      <alignment horizontal="left" vertical="center" indent="2"/>
    </xf>
    <xf numFmtId="0" fontId="18" fillId="0" borderId="29" xfId="7" applyFont="1" applyFill="1" applyBorder="1" applyAlignment="1" applyProtection="1">
      <alignment horizontal="left" vertical="center"/>
    </xf>
    <xf numFmtId="0" fontId="55" fillId="0" borderId="20" xfId="2" applyFont="1" applyFill="1" applyBorder="1" applyAlignment="1" applyProtection="1">
      <alignment horizontal="left" vertical="center"/>
    </xf>
    <xf numFmtId="0" fontId="18" fillId="0" borderId="15" xfId="2" applyFont="1" applyFill="1" applyBorder="1" applyAlignment="1" applyProtection="1">
      <alignment horizontal="left" vertical="center"/>
    </xf>
    <xf numFmtId="0" fontId="17" fillId="0" borderId="15" xfId="2" applyFont="1" applyFill="1" applyBorder="1" applyAlignment="1" applyProtection="1">
      <alignment horizontal="left" vertical="center" indent="2"/>
    </xf>
    <xf numFmtId="0" fontId="17" fillId="0" borderId="15" xfId="2" applyFont="1" applyFill="1" applyBorder="1" applyAlignment="1" applyProtection="1">
      <alignment horizontal="center" vertical="center"/>
    </xf>
    <xf numFmtId="0" fontId="55" fillId="0" borderId="12" xfId="2" applyFont="1" applyFill="1" applyBorder="1" applyAlignment="1" applyProtection="1">
      <alignment horizontal="left" vertical="center" wrapText="1"/>
    </xf>
    <xf numFmtId="0" fontId="55" fillId="0" borderId="16" xfId="2" applyFont="1" applyFill="1" applyBorder="1" applyAlignment="1" applyProtection="1">
      <alignment horizontal="left" vertical="center" wrapText="1"/>
    </xf>
    <xf numFmtId="49" fontId="55" fillId="0" borderId="12" xfId="2" applyNumberFormat="1" applyFont="1" applyFill="1" applyBorder="1" applyAlignment="1" applyProtection="1">
      <alignment vertical="center" wrapText="1"/>
    </xf>
    <xf numFmtId="0" fontId="55" fillId="0" borderId="14" xfId="2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>
      <alignment vertical="center" wrapText="1"/>
    </xf>
    <xf numFmtId="49" fontId="18" fillId="0" borderId="18" xfId="0" applyNumberFormat="1" applyFont="1" applyFill="1" applyBorder="1" applyAlignment="1" applyProtection="1">
      <alignment horizontal="left" vertical="center" wrapText="1"/>
    </xf>
    <xf numFmtId="0" fontId="55" fillId="0" borderId="18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0" fontId="55" fillId="0" borderId="2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left" vertical="center" wrapText="1"/>
    </xf>
    <xf numFmtId="0" fontId="55" fillId="0" borderId="23" xfId="0" applyFont="1" applyFill="1" applyBorder="1" applyAlignment="1" applyProtection="1">
      <alignment horizontal="left" vertical="center" wrapText="1"/>
    </xf>
    <xf numFmtId="0" fontId="55" fillId="0" borderId="12" xfId="0" applyFont="1" applyFill="1" applyBorder="1" applyAlignment="1" applyProtection="1">
      <alignment horizontal="left" vertical="center" wrapText="1"/>
    </xf>
    <xf numFmtId="49" fontId="18" fillId="0" borderId="12" xfId="0" applyNumberFormat="1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 indent="1"/>
    </xf>
    <xf numFmtId="0" fontId="25" fillId="0" borderId="7" xfId="0" applyFont="1" applyFill="1" applyBorder="1" applyAlignment="1">
      <alignment horizontal="center"/>
    </xf>
    <xf numFmtId="0" fontId="39" fillId="0" borderId="0" xfId="0" applyFont="1"/>
    <xf numFmtId="0" fontId="18" fillId="0" borderId="3" xfId="0" applyFont="1" applyFill="1" applyBorder="1" applyAlignment="1" applyProtection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left" vertical="center" wrapText="1"/>
    </xf>
    <xf numFmtId="49" fontId="55" fillId="0" borderId="18" xfId="0" applyNumberFormat="1" applyFont="1" applyFill="1" applyBorder="1" applyAlignment="1">
      <alignment vertical="center" wrapText="1"/>
    </xf>
    <xf numFmtId="0" fontId="18" fillId="0" borderId="74" xfId="0" applyFont="1" applyFill="1" applyBorder="1" applyAlignment="1" applyProtection="1">
      <alignment vertical="center" wrapText="1"/>
    </xf>
    <xf numFmtId="49" fontId="55" fillId="0" borderId="19" xfId="0" applyNumberFormat="1" applyFont="1" applyFill="1" applyBorder="1" applyAlignment="1" applyProtection="1">
      <alignment horizontal="left" vertical="center" wrapText="1"/>
    </xf>
    <xf numFmtId="49" fontId="18" fillId="0" borderId="2" xfId="0" applyNumberFormat="1" applyFont="1" applyFill="1" applyBorder="1" applyAlignment="1" applyProtection="1">
      <alignment horizontal="left" vertical="center" wrapText="1"/>
    </xf>
    <xf numFmtId="49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 indent="2"/>
    </xf>
    <xf numFmtId="0" fontId="12" fillId="0" borderId="0" xfId="0" applyFont="1" applyFill="1"/>
    <xf numFmtId="0" fontId="12" fillId="0" borderId="0" xfId="0" applyFont="1" applyFill="1" applyAlignment="1">
      <alignment vertical="top"/>
    </xf>
    <xf numFmtId="0" fontId="18" fillId="2" borderId="16" xfId="2" applyFont="1" applyFill="1" applyBorder="1" applyAlignment="1" applyProtection="1">
      <alignment horizontal="left" vertical="center" wrapText="1"/>
    </xf>
    <xf numFmtId="0" fontId="63" fillId="0" borderId="76" xfId="0" applyFont="1" applyFill="1" applyBorder="1" applyAlignment="1">
      <alignment horizontal="right" vertical="center"/>
    </xf>
    <xf numFmtId="0" fontId="63" fillId="0" borderId="76" xfId="0" applyFont="1" applyBorder="1" applyAlignment="1">
      <alignment vertical="center"/>
    </xf>
    <xf numFmtId="0" fontId="63" fillId="0" borderId="76" xfId="6" applyFont="1" applyFill="1" applyBorder="1" applyAlignment="1">
      <alignment horizontal="right" wrapText="1"/>
    </xf>
    <xf numFmtId="0" fontId="63" fillId="0" borderId="85" xfId="6" applyFont="1" applyFill="1" applyBorder="1" applyAlignment="1">
      <alignment horizontal="right" wrapText="1"/>
    </xf>
    <xf numFmtId="0" fontId="63" fillId="0" borderId="79" xfId="0" applyFont="1" applyFill="1" applyBorder="1" applyAlignment="1">
      <alignment horizontal="right" vertical="center"/>
    </xf>
    <xf numFmtId="0" fontId="63" fillId="0" borderId="75" xfId="6" applyFont="1" applyFill="1" applyBorder="1" applyAlignment="1">
      <alignment horizontal="right" wrapText="1"/>
    </xf>
    <xf numFmtId="0" fontId="64" fillId="0" borderId="40" xfId="6" applyFont="1" applyFill="1" applyBorder="1" applyAlignment="1">
      <alignment horizontal="left" wrapText="1"/>
    </xf>
    <xf numFmtId="0" fontId="64" fillId="0" borderId="41" xfId="6" applyFont="1" applyFill="1" applyBorder="1" applyAlignment="1">
      <alignment wrapText="1"/>
    </xf>
    <xf numFmtId="0" fontId="63" fillId="0" borderId="79" xfId="6" applyFont="1" applyFill="1" applyBorder="1" applyAlignment="1">
      <alignment horizontal="right" wrapText="1"/>
    </xf>
    <xf numFmtId="0" fontId="64" fillId="0" borderId="42" xfId="6" applyFont="1" applyFill="1" applyBorder="1" applyAlignment="1">
      <alignment horizontal="left" wrapText="1"/>
    </xf>
    <xf numFmtId="0" fontId="64" fillId="0" borderId="0" xfId="6" applyFont="1" applyFill="1" applyBorder="1" applyAlignment="1">
      <alignment wrapText="1"/>
    </xf>
    <xf numFmtId="0" fontId="64" fillId="0" borderId="76" xfId="6" applyFont="1" applyFill="1" applyBorder="1" applyAlignment="1">
      <alignment horizontal="right" wrapText="1"/>
    </xf>
    <xf numFmtId="0" fontId="63" fillId="0" borderId="88" xfId="6" applyFont="1" applyFill="1" applyBorder="1" applyAlignment="1">
      <alignment horizontal="right" wrapText="1"/>
    </xf>
    <xf numFmtId="0" fontId="63" fillId="0" borderId="76" xfId="6" applyFont="1" applyFill="1" applyBorder="1" applyAlignment="1">
      <alignment wrapText="1"/>
    </xf>
    <xf numFmtId="0" fontId="63" fillId="0" borderId="92" xfId="6" applyFont="1" applyFill="1" applyBorder="1" applyAlignment="1">
      <alignment horizontal="right" wrapText="1"/>
    </xf>
    <xf numFmtId="0" fontId="63" fillId="0" borderId="97" xfId="6" applyFont="1" applyFill="1" applyBorder="1" applyAlignment="1">
      <alignment horizontal="right" wrapText="1"/>
    </xf>
    <xf numFmtId="0" fontId="63" fillId="0" borderId="98" xfId="6" applyFont="1" applyFill="1" applyBorder="1" applyAlignment="1">
      <alignment horizontal="right" wrapText="1"/>
    </xf>
    <xf numFmtId="0" fontId="63" fillId="0" borderId="96" xfId="6" applyFont="1" applyFill="1" applyBorder="1" applyAlignment="1">
      <alignment horizontal="right" wrapText="1"/>
    </xf>
    <xf numFmtId="0" fontId="63" fillId="0" borderId="101" xfId="6" applyFont="1" applyFill="1" applyBorder="1" applyAlignment="1">
      <alignment horizontal="right" wrapText="1"/>
    </xf>
    <xf numFmtId="0" fontId="64" fillId="0" borderId="96" xfId="6" applyFont="1" applyFill="1" applyBorder="1" applyAlignment="1">
      <alignment horizontal="right" wrapText="1"/>
    </xf>
    <xf numFmtId="0" fontId="63" fillId="0" borderId="106" xfId="6" applyFont="1" applyFill="1" applyBorder="1" applyAlignment="1">
      <alignment horizontal="right" wrapText="1"/>
    </xf>
    <xf numFmtId="0" fontId="63" fillId="0" borderId="93" xfId="6" applyFont="1" applyFill="1" applyBorder="1" applyAlignment="1">
      <alignment horizontal="right" wrapText="1"/>
    </xf>
    <xf numFmtId="0" fontId="58" fillId="0" borderId="76" xfId="0" applyFont="1" applyFill="1" applyBorder="1" applyAlignment="1">
      <alignment vertical="center"/>
    </xf>
    <xf numFmtId="0" fontId="63" fillId="0" borderId="97" xfId="5" applyFont="1" applyFill="1" applyBorder="1" applyAlignment="1">
      <alignment horizontal="right" wrapText="1"/>
    </xf>
    <xf numFmtId="0" fontId="63" fillId="0" borderId="101" xfId="5" applyFont="1" applyFill="1" applyBorder="1" applyAlignment="1">
      <alignment horizontal="right" wrapText="1"/>
    </xf>
    <xf numFmtId="0" fontId="63" fillId="0" borderId="93" xfId="5" applyFont="1" applyFill="1" applyBorder="1" applyAlignment="1">
      <alignment horizontal="right" wrapText="1"/>
    </xf>
    <xf numFmtId="0" fontId="63" fillId="0" borderId="96" xfId="5" applyFont="1" applyFill="1" applyBorder="1" applyAlignment="1">
      <alignment horizontal="right" wrapText="1"/>
    </xf>
    <xf numFmtId="0" fontId="63" fillId="6" borderId="77" xfId="5" applyFont="1" applyFill="1" applyBorder="1" applyAlignment="1">
      <alignment wrapText="1"/>
    </xf>
    <xf numFmtId="0" fontId="63" fillId="0" borderId="76" xfId="5" applyFont="1" applyFill="1" applyBorder="1" applyAlignment="1">
      <alignment horizontal="right" wrapText="1"/>
    </xf>
    <xf numFmtId="0" fontId="63" fillId="0" borderId="79" xfId="5" applyFont="1" applyFill="1" applyBorder="1" applyAlignment="1">
      <alignment horizontal="right" wrapText="1"/>
    </xf>
    <xf numFmtId="0" fontId="63" fillId="0" borderId="98" xfId="5" applyFont="1" applyFill="1" applyBorder="1" applyAlignment="1">
      <alignment horizontal="right" wrapText="1"/>
    </xf>
    <xf numFmtId="0" fontId="45" fillId="6" borderId="90" xfId="5" applyFont="1" applyFill="1" applyBorder="1" applyAlignment="1">
      <alignment wrapText="1"/>
    </xf>
    <xf numFmtId="3" fontId="5" fillId="0" borderId="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horizontal="right" vertical="center" wrapText="1"/>
      <protection locked="0"/>
    </xf>
    <xf numFmtId="1" fontId="5" fillId="0" borderId="3" xfId="0" applyNumberFormat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indent="3"/>
    </xf>
    <xf numFmtId="49" fontId="4" fillId="2" borderId="64" xfId="0" applyNumberFormat="1" applyFont="1" applyFill="1" applyBorder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indent="2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6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0" fontId="50" fillId="0" borderId="4" xfId="3" applyFont="1" applyBorder="1" applyAlignment="1" applyProtection="1">
      <alignment vertical="center" wrapText="1"/>
      <protection locked="0"/>
    </xf>
    <xf numFmtId="0" fontId="50" fillId="0" borderId="0" xfId="3" applyFont="1" applyBorder="1" applyAlignment="1" applyProtection="1">
      <alignment vertical="center" wrapText="1"/>
      <protection locked="0"/>
    </xf>
    <xf numFmtId="0" fontId="50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49" fontId="4" fillId="0" borderId="44" xfId="0" applyNumberFormat="1" applyFont="1" applyFill="1" applyBorder="1" applyAlignment="1" applyProtection="1">
      <alignment horizontal="left" vertical="center"/>
    </xf>
    <xf numFmtId="49" fontId="4" fillId="2" borderId="115" xfId="0" applyNumberFormat="1" applyFont="1" applyFill="1" applyBorder="1" applyAlignment="1" applyProtection="1">
      <alignment horizontal="left" vertical="center"/>
    </xf>
    <xf numFmtId="49" fontId="4" fillId="2" borderId="44" xfId="0" applyNumberFormat="1" applyFont="1" applyFill="1" applyBorder="1" applyAlignment="1" applyProtection="1">
      <alignment horizontal="left" vertical="center"/>
    </xf>
    <xf numFmtId="49" fontId="4" fillId="2" borderId="50" xfId="0" applyNumberFormat="1" applyFont="1" applyFill="1" applyBorder="1" applyAlignment="1" applyProtection="1">
      <alignment horizontal="left" vertical="center"/>
    </xf>
    <xf numFmtId="49" fontId="4" fillId="0" borderId="45" xfId="0" applyNumberFormat="1" applyFont="1" applyFill="1" applyBorder="1" applyAlignment="1" applyProtection="1">
      <alignment horizontal="left" vertical="center"/>
    </xf>
    <xf numFmtId="49" fontId="4" fillId="2" borderId="42" xfId="0" applyNumberFormat="1" applyFont="1" applyFill="1" applyBorder="1" applyAlignment="1" applyProtection="1">
      <alignment horizontal="left" vertical="center"/>
    </xf>
    <xf numFmtId="49" fontId="4" fillId="0" borderId="42" xfId="0" applyNumberFormat="1" applyFont="1" applyFill="1" applyBorder="1" applyAlignment="1" applyProtection="1">
      <alignment horizontal="left" vertical="center"/>
    </xf>
    <xf numFmtId="49" fontId="4" fillId="2" borderId="49" xfId="0" applyNumberFormat="1" applyFont="1" applyFill="1" applyBorder="1" applyAlignment="1" applyProtection="1">
      <alignment horizontal="left" vertical="center"/>
    </xf>
    <xf numFmtId="49" fontId="4" fillId="0" borderId="52" xfId="0" applyNumberFormat="1" applyFont="1" applyFill="1" applyBorder="1" applyAlignment="1" applyProtection="1">
      <alignment horizontal="left" vertical="center"/>
    </xf>
    <xf numFmtId="0" fontId="18" fillId="0" borderId="7" xfId="0" applyFont="1" applyFill="1" applyBorder="1" applyAlignment="1" applyProtection="1">
      <alignment horizontal="left" vertical="center"/>
    </xf>
    <xf numFmtId="0" fontId="17" fillId="0" borderId="18" xfId="0" applyNumberFormat="1" applyFont="1" applyFill="1" applyBorder="1" applyAlignment="1" applyProtection="1">
      <alignment vertical="center"/>
      <protection locked="0"/>
    </xf>
    <xf numFmtId="0" fontId="17" fillId="0" borderId="31" xfId="0" applyNumberFormat="1" applyFont="1" applyFill="1" applyBorder="1" applyAlignment="1" applyProtection="1">
      <alignment vertical="center"/>
      <protection locked="0"/>
    </xf>
    <xf numFmtId="0" fontId="17" fillId="0" borderId="19" xfId="0" applyNumberFormat="1" applyFont="1" applyFill="1" applyBorder="1" applyAlignment="1" applyProtection="1">
      <alignment vertical="center"/>
      <protection locked="0"/>
    </xf>
    <xf numFmtId="0" fontId="17" fillId="0" borderId="32" xfId="0" applyNumberFormat="1" applyFont="1" applyFill="1" applyBorder="1" applyAlignment="1" applyProtection="1">
      <alignment vertical="center"/>
      <protection locked="0"/>
    </xf>
    <xf numFmtId="0" fontId="17" fillId="0" borderId="2" xfId="0" applyNumberFormat="1" applyFont="1" applyFill="1" applyBorder="1" applyAlignment="1" applyProtection="1">
      <alignment vertical="center"/>
      <protection locked="0"/>
    </xf>
    <xf numFmtId="0" fontId="18" fillId="3" borderId="7" xfId="0" applyFont="1" applyFill="1" applyBorder="1" applyAlignment="1" applyProtection="1">
      <alignment horizontal="left" vertical="center"/>
    </xf>
    <xf numFmtId="0" fontId="7" fillId="0" borderId="14" xfId="2" applyFont="1" applyBorder="1" applyAlignment="1" applyProtection="1">
      <alignment horizontal="center" vertical="center"/>
    </xf>
    <xf numFmtId="49" fontId="18" fillId="2" borderId="16" xfId="2" applyNumberFormat="1" applyFont="1" applyFill="1" applyBorder="1" applyAlignment="1" applyProtection="1">
      <alignment horizontal="left" vertical="center" wrapText="1"/>
    </xf>
    <xf numFmtId="3" fontId="17" fillId="2" borderId="14" xfId="7" applyNumberFormat="1" applyFont="1" applyFill="1" applyBorder="1" applyAlignment="1" applyProtection="1">
      <alignment horizontal="right" vertical="center"/>
      <protection locked="0"/>
    </xf>
    <xf numFmtId="3" fontId="17" fillId="2" borderId="21" xfId="7" applyNumberFormat="1" applyFont="1" applyFill="1" applyBorder="1" applyAlignment="1" applyProtection="1">
      <alignment horizontal="right" vertical="center"/>
      <protection locked="0"/>
    </xf>
    <xf numFmtId="3" fontId="17" fillId="2" borderId="19" xfId="7" applyNumberFormat="1" applyFont="1" applyFill="1" applyBorder="1" applyAlignment="1" applyProtection="1">
      <alignment horizontal="right" vertical="center"/>
      <protection locked="0"/>
    </xf>
    <xf numFmtId="3" fontId="17" fillId="2" borderId="32" xfId="7" applyNumberFormat="1" applyFont="1" applyFill="1" applyBorder="1" applyAlignment="1" applyProtection="1">
      <alignment horizontal="right" vertical="center"/>
      <protection locked="0"/>
    </xf>
    <xf numFmtId="3" fontId="17" fillId="0" borderId="14" xfId="7" applyNumberFormat="1" applyFont="1" applyFill="1" applyBorder="1" applyAlignment="1" applyProtection="1">
      <alignment horizontal="right" vertical="center"/>
      <protection locked="0"/>
    </xf>
    <xf numFmtId="3" fontId="17" fillId="0" borderId="21" xfId="7" applyNumberFormat="1" applyFont="1" applyFill="1" applyBorder="1" applyAlignment="1" applyProtection="1">
      <alignment horizontal="right" vertical="center"/>
      <protection locked="0"/>
    </xf>
    <xf numFmtId="3" fontId="17" fillId="0" borderId="19" xfId="7" applyNumberFormat="1" applyFont="1" applyFill="1" applyBorder="1" applyAlignment="1" applyProtection="1">
      <alignment horizontal="right" vertical="center"/>
      <protection locked="0"/>
    </xf>
    <xf numFmtId="3" fontId="17" fillId="0" borderId="32" xfId="7" applyNumberFormat="1" applyFont="1" applyFill="1" applyBorder="1" applyAlignment="1" applyProtection="1">
      <alignment horizontal="right" vertical="center"/>
      <protection locked="0"/>
    </xf>
    <xf numFmtId="3" fontId="17" fillId="4" borderId="12" xfId="7" applyNumberFormat="1" applyFont="1" applyFill="1" applyBorder="1" applyAlignment="1" applyProtection="1">
      <alignment horizontal="left" vertical="center"/>
      <protection locked="0"/>
    </xf>
    <xf numFmtId="3" fontId="17" fillId="4" borderId="30" xfId="7" applyNumberFormat="1" applyFont="1" applyFill="1" applyBorder="1" applyAlignment="1" applyProtection="1">
      <alignment horizontal="left" vertical="center"/>
      <protection locked="0"/>
    </xf>
    <xf numFmtId="3" fontId="17" fillId="4" borderId="18" xfId="7" applyNumberFormat="1" applyFont="1" applyFill="1" applyBorder="1" applyAlignment="1" applyProtection="1">
      <alignment horizontal="left" vertical="center"/>
      <protection locked="0"/>
    </xf>
    <xf numFmtId="3" fontId="17" fillId="4" borderId="31" xfId="7" applyNumberFormat="1" applyFont="1" applyFill="1" applyBorder="1" applyAlignment="1" applyProtection="1">
      <alignment horizontal="left" vertical="center"/>
      <protection locked="0"/>
    </xf>
    <xf numFmtId="3" fontId="17" fillId="0" borderId="16" xfId="7" applyNumberFormat="1" applyFont="1" applyFill="1" applyBorder="1" applyAlignment="1" applyProtection="1">
      <alignment horizontal="right" vertical="center"/>
      <protection locked="0"/>
    </xf>
    <xf numFmtId="3" fontId="17" fillId="0" borderId="30" xfId="7" applyNumberFormat="1" applyFont="1" applyFill="1" applyBorder="1" applyAlignment="1" applyProtection="1">
      <alignment horizontal="right" vertical="center"/>
      <protection locked="0"/>
    </xf>
    <xf numFmtId="3" fontId="17" fillId="0" borderId="12" xfId="7" applyNumberFormat="1" applyFont="1" applyFill="1" applyBorder="1" applyAlignment="1" applyProtection="1">
      <alignment horizontal="right" vertical="center"/>
      <protection locked="0"/>
    </xf>
    <xf numFmtId="3" fontId="17" fillId="0" borderId="18" xfId="7" applyNumberFormat="1" applyFont="1" applyFill="1" applyBorder="1" applyAlignment="1" applyProtection="1">
      <alignment horizontal="right" vertical="center"/>
      <protection locked="0"/>
    </xf>
    <xf numFmtId="3" fontId="17" fillId="0" borderId="31" xfId="7" applyNumberFormat="1" applyFont="1" applyFill="1" applyBorder="1" applyAlignment="1" applyProtection="1">
      <alignment horizontal="right" vertical="center"/>
      <protection locked="0"/>
    </xf>
    <xf numFmtId="3" fontId="17" fillId="2" borderId="12" xfId="7" applyNumberFormat="1" applyFont="1" applyFill="1" applyBorder="1" applyAlignment="1" applyProtection="1">
      <alignment horizontal="right" vertical="center"/>
      <protection locked="0"/>
    </xf>
    <xf numFmtId="3" fontId="17" fillId="0" borderId="12" xfId="7" applyNumberFormat="1" applyFont="1" applyFill="1" applyBorder="1" applyAlignment="1" applyProtection="1">
      <alignment horizontal="left" vertical="center"/>
      <protection locked="0"/>
    </xf>
    <xf numFmtId="3" fontId="17" fillId="0" borderId="30" xfId="7" applyNumberFormat="1" applyFont="1" applyFill="1" applyBorder="1" applyAlignment="1" applyProtection="1">
      <alignment horizontal="left" vertical="center"/>
      <protection locked="0"/>
    </xf>
    <xf numFmtId="3" fontId="17" fillId="0" borderId="18" xfId="7" applyNumberFormat="1" applyFont="1" applyFill="1" applyBorder="1" applyAlignment="1" applyProtection="1">
      <alignment horizontal="left" vertical="center"/>
      <protection locked="0"/>
    </xf>
    <xf numFmtId="3" fontId="17" fillId="0" borderId="31" xfId="7" applyNumberFormat="1" applyFont="1" applyFill="1" applyBorder="1" applyAlignment="1" applyProtection="1">
      <alignment horizontal="left" vertical="center"/>
      <protection locked="0"/>
    </xf>
    <xf numFmtId="3" fontId="17" fillId="0" borderId="20" xfId="7" applyNumberFormat="1" applyFont="1" applyFill="1" applyBorder="1" applyAlignment="1" applyProtection="1">
      <alignment horizontal="right" vertical="center"/>
      <protection locked="0"/>
    </xf>
    <xf numFmtId="3" fontId="17" fillId="0" borderId="33" xfId="7" applyNumberFormat="1" applyFont="1" applyFill="1" applyBorder="1" applyAlignment="1" applyProtection="1">
      <alignment horizontal="right" vertical="center"/>
      <protection locked="0"/>
    </xf>
    <xf numFmtId="3" fontId="17" fillId="0" borderId="60" xfId="7" applyNumberFormat="1" applyFont="1" applyFill="1" applyBorder="1" applyAlignment="1" applyProtection="1">
      <alignment horizontal="right" vertical="center"/>
      <protection locked="0"/>
    </xf>
    <xf numFmtId="0" fontId="18" fillId="0" borderId="12" xfId="2" applyFont="1" applyFill="1" applyBorder="1" applyAlignment="1" applyProtection="1">
      <alignment horizontal="left" vertical="center"/>
    </xf>
    <xf numFmtId="0" fontId="18" fillId="2" borderId="12" xfId="2" applyFont="1" applyFill="1" applyBorder="1" applyAlignment="1" applyProtection="1">
      <alignment horizontal="left" vertical="center" wrapText="1"/>
    </xf>
    <xf numFmtId="0" fontId="18" fillId="2" borderId="5" xfId="7" applyFont="1" applyFill="1" applyBorder="1" applyAlignment="1" applyProtection="1">
      <alignment horizontal="left" vertical="center"/>
    </xf>
    <xf numFmtId="49" fontId="18" fillId="2" borderId="14" xfId="2" applyNumberFormat="1" applyFont="1" applyFill="1" applyBorder="1" applyAlignment="1" applyProtection="1">
      <alignment horizontal="left" vertical="center" wrapText="1"/>
    </xf>
    <xf numFmtId="0" fontId="18" fillId="0" borderId="24" xfId="0" applyFont="1" applyFill="1" applyBorder="1" applyAlignment="1" applyProtection="1">
      <alignment horizontal="left" vertical="center" indent="2"/>
    </xf>
    <xf numFmtId="0" fontId="18" fillId="0" borderId="74" xfId="0" applyFont="1" applyFill="1" applyBorder="1" applyAlignment="1" applyProtection="1">
      <alignment horizontal="left" vertical="center" indent="3"/>
    </xf>
    <xf numFmtId="0" fontId="18" fillId="0" borderId="18" xfId="0" applyFont="1" applyFill="1" applyBorder="1" applyAlignment="1">
      <alignment horizontal="left" vertical="center" wrapText="1"/>
    </xf>
    <xf numFmtId="2" fontId="55" fillId="0" borderId="18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quotePrefix="1" applyFont="1" applyFill="1" applyBorder="1" applyAlignment="1" applyProtection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 applyProtection="1">
      <alignment horizontal="left" vertical="center" wrapText="1"/>
    </xf>
    <xf numFmtId="49" fontId="18" fillId="0" borderId="18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55" fillId="0" borderId="18" xfId="0" applyNumberFormat="1" applyFont="1" applyFill="1" applyBorder="1" applyAlignment="1">
      <alignment horizontal="left" vertical="center" wrapText="1"/>
    </xf>
    <xf numFmtId="0" fontId="66" fillId="5" borderId="110" xfId="6" applyFont="1" applyFill="1" applyBorder="1" applyAlignment="1" applyProtection="1">
      <alignment horizontal="center" vertical="top"/>
      <protection locked="0"/>
    </xf>
    <xf numFmtId="0" fontId="64" fillId="0" borderId="40" xfId="6" applyFont="1" applyFill="1" applyBorder="1" applyAlignment="1">
      <alignment horizontal="left"/>
    </xf>
    <xf numFmtId="0" fontId="64" fillId="0" borderId="42" xfId="6" applyFont="1" applyFill="1" applyBorder="1" applyAlignment="1">
      <alignment horizontal="left"/>
    </xf>
    <xf numFmtId="0" fontId="64" fillId="0" borderId="80" xfId="6" applyFont="1" applyFill="1" applyBorder="1" applyAlignment="1">
      <alignment horizontal="left" wrapText="1"/>
    </xf>
    <xf numFmtId="0" fontId="64" fillId="0" borderId="82" xfId="6" applyFont="1" applyFill="1" applyBorder="1" applyAlignment="1">
      <alignment horizontal="left" wrapText="1"/>
    </xf>
    <xf numFmtId="0" fontId="64" fillId="0" borderId="52" xfId="6" applyFont="1" applyFill="1" applyBorder="1" applyAlignment="1">
      <alignment horizontal="left" wrapText="1"/>
    </xf>
    <xf numFmtId="0" fontId="64" fillId="0" borderId="118" xfId="6" applyFont="1" applyFill="1" applyBorder="1" applyAlignment="1">
      <alignment horizontal="left" wrapText="1"/>
    </xf>
    <xf numFmtId="0" fontId="64" fillId="0" borderId="120" xfId="6" applyFont="1" applyFill="1" applyBorder="1" applyAlignment="1">
      <alignment horizontal="left" wrapText="1"/>
    </xf>
    <xf numFmtId="0" fontId="64" fillId="0" borderId="87" xfId="6" applyFont="1" applyFill="1" applyBorder="1" applyAlignment="1">
      <alignment horizontal="left" wrapText="1"/>
    </xf>
    <xf numFmtId="0" fontId="64" fillId="0" borderId="89" xfId="6" applyFont="1" applyFill="1" applyBorder="1" applyAlignment="1">
      <alignment horizontal="left" wrapText="1"/>
    </xf>
    <xf numFmtId="0" fontId="64" fillId="0" borderId="91" xfId="6" applyFont="1" applyFill="1" applyBorder="1" applyAlignment="1">
      <alignment horizontal="left" wrapText="1"/>
    </xf>
    <xf numFmtId="0" fontId="64" fillId="0" borderId="94" xfId="6" applyFont="1" applyFill="1" applyBorder="1" applyAlignment="1">
      <alignment horizontal="left" wrapText="1"/>
    </xf>
    <xf numFmtId="0" fontId="64" fillId="0" borderId="99" xfId="6" applyFont="1" applyFill="1" applyBorder="1" applyAlignment="1">
      <alignment horizontal="left" wrapText="1"/>
    </xf>
    <xf numFmtId="0" fontId="64" fillId="0" borderId="83" xfId="6" applyFont="1" applyFill="1" applyBorder="1" applyAlignment="1">
      <alignment horizontal="left" wrapText="1"/>
    </xf>
    <xf numFmtId="0" fontId="64" fillId="0" borderId="102" xfId="6" applyFont="1" applyFill="1" applyBorder="1" applyAlignment="1">
      <alignment horizontal="left" wrapText="1"/>
    </xf>
    <xf numFmtId="0" fontId="64" fillId="0" borderId="104" xfId="6" applyFont="1" applyFill="1" applyBorder="1" applyAlignment="1">
      <alignment horizontal="left" wrapText="1"/>
    </xf>
    <xf numFmtId="0" fontId="64" fillId="0" borderId="108" xfId="6" applyFont="1" applyFill="1" applyBorder="1" applyAlignment="1">
      <alignment horizontal="left" wrapText="1"/>
    </xf>
    <xf numFmtId="0" fontId="64" fillId="0" borderId="80" xfId="5" applyFont="1" applyFill="1" applyBorder="1" applyAlignment="1">
      <alignment horizontal="left" wrapText="1"/>
    </xf>
    <xf numFmtId="0" fontId="64" fillId="0" borderId="99" xfId="5" applyFont="1" applyFill="1" applyBorder="1" applyAlignment="1">
      <alignment horizontal="left" wrapText="1"/>
    </xf>
    <xf numFmtId="0" fontId="64" fillId="0" borderId="83" xfId="5" applyFont="1" applyFill="1" applyBorder="1" applyAlignment="1">
      <alignment horizontal="left" wrapText="1"/>
    </xf>
    <xf numFmtId="0" fontId="64" fillId="0" borderId="104" xfId="5" applyFont="1" applyFill="1" applyBorder="1" applyAlignment="1">
      <alignment horizontal="left" wrapText="1"/>
    </xf>
    <xf numFmtId="0" fontId="64" fillId="0" borderId="42" xfId="5" applyFont="1" applyFill="1" applyBorder="1" applyAlignment="1">
      <alignment horizontal="left" wrapText="1"/>
    </xf>
    <xf numFmtId="0" fontId="64" fillId="0" borderId="40" xfId="5" applyFont="1" applyFill="1" applyBorder="1" applyAlignment="1">
      <alignment horizontal="left" wrapText="1"/>
    </xf>
    <xf numFmtId="0" fontId="64" fillId="0" borderId="52" xfId="5" applyFont="1" applyFill="1" applyBorder="1" applyAlignment="1">
      <alignment horizontal="left" wrapText="1"/>
    </xf>
    <xf numFmtId="0" fontId="64" fillId="0" borderId="82" xfId="5" applyFont="1" applyFill="1" applyBorder="1" applyAlignment="1">
      <alignment horizontal="left" wrapText="1"/>
    </xf>
    <xf numFmtId="0" fontId="64" fillId="0" borderId="82" xfId="5" applyFont="1" applyFill="1" applyBorder="1" applyAlignment="1">
      <alignment wrapText="1"/>
    </xf>
    <xf numFmtId="0" fontId="64" fillId="0" borderId="94" xfId="5" applyFont="1" applyFill="1" applyBorder="1" applyAlignment="1">
      <alignment wrapText="1"/>
    </xf>
    <xf numFmtId="0" fontId="64" fillId="0" borderId="83" xfId="5" applyFont="1" applyFill="1" applyBorder="1" applyAlignment="1">
      <alignment wrapText="1"/>
    </xf>
    <xf numFmtId="0" fontId="64" fillId="0" borderId="0" xfId="0" applyFont="1" applyAlignment="1">
      <alignment vertical="center"/>
    </xf>
    <xf numFmtId="0" fontId="66" fillId="5" borderId="111" xfId="6" applyFont="1" applyFill="1" applyBorder="1" applyAlignment="1" applyProtection="1">
      <alignment horizontal="center" vertical="top"/>
      <protection locked="0"/>
    </xf>
    <xf numFmtId="0" fontId="64" fillId="0" borderId="41" xfId="6" applyFont="1" applyFill="1" applyBorder="1" applyAlignment="1">
      <alignment horizontal="left"/>
    </xf>
    <xf numFmtId="0" fontId="64" fillId="0" borderId="0" xfId="6" applyFont="1" applyFill="1" applyBorder="1" applyAlignment="1">
      <alignment horizontal="left"/>
    </xf>
    <xf numFmtId="0" fontId="64" fillId="0" borderId="81" xfId="6" applyFont="1" applyFill="1" applyBorder="1" applyAlignment="1">
      <alignment wrapText="1"/>
    </xf>
    <xf numFmtId="0" fontId="64" fillId="0" borderId="1" xfId="6" applyFont="1" applyFill="1" applyBorder="1" applyAlignment="1">
      <alignment wrapText="1"/>
    </xf>
    <xf numFmtId="0" fontId="64" fillId="0" borderId="0" xfId="6" applyFont="1" applyFill="1" applyBorder="1" applyAlignment="1">
      <alignment horizontal="left" wrapText="1"/>
    </xf>
    <xf numFmtId="0" fontId="64" fillId="0" borderId="34" xfId="6" applyFont="1" applyFill="1" applyBorder="1" applyAlignment="1">
      <alignment wrapText="1"/>
    </xf>
    <xf numFmtId="0" fontId="64" fillId="0" borderId="9" xfId="6" applyFont="1" applyFill="1" applyBorder="1" applyAlignment="1">
      <alignment wrapText="1"/>
    </xf>
    <xf numFmtId="0" fontId="64" fillId="0" borderId="86" xfId="6" applyFont="1" applyFill="1" applyBorder="1" applyAlignment="1">
      <alignment wrapText="1"/>
    </xf>
    <xf numFmtId="0" fontId="64" fillId="0" borderId="95" xfId="6" applyFont="1" applyFill="1" applyBorder="1" applyAlignment="1">
      <alignment wrapText="1"/>
    </xf>
    <xf numFmtId="0" fontId="64" fillId="0" borderId="100" xfId="6" applyFont="1" applyFill="1" applyBorder="1" applyAlignment="1">
      <alignment wrapText="1"/>
    </xf>
    <xf numFmtId="0" fontId="64" fillId="0" borderId="84" xfId="6" applyFont="1" applyFill="1" applyBorder="1" applyAlignment="1">
      <alignment wrapText="1"/>
    </xf>
    <xf numFmtId="0" fontId="64" fillId="0" borderId="103" xfId="6" applyFont="1" applyFill="1" applyBorder="1" applyAlignment="1">
      <alignment wrapText="1"/>
    </xf>
    <xf numFmtId="0" fontId="64" fillId="0" borderId="105" xfId="6" applyFont="1" applyFill="1" applyBorder="1" applyAlignment="1">
      <alignment wrapText="1"/>
    </xf>
    <xf numFmtId="0" fontId="64" fillId="0" borderId="109" xfId="6" applyFont="1" applyFill="1" applyBorder="1" applyAlignment="1">
      <alignment wrapText="1"/>
    </xf>
    <xf numFmtId="0" fontId="64" fillId="0" borderId="81" xfId="5" applyFont="1" applyFill="1" applyBorder="1" applyAlignment="1">
      <alignment wrapText="1"/>
    </xf>
    <xf numFmtId="0" fontId="64" fillId="0" borderId="100" xfId="5" applyFont="1" applyFill="1" applyBorder="1" applyAlignment="1">
      <alignment wrapText="1"/>
    </xf>
    <xf numFmtId="0" fontId="64" fillId="0" borderId="84" xfId="5" applyFont="1" applyFill="1" applyBorder="1" applyAlignment="1">
      <alignment wrapText="1"/>
    </xf>
    <xf numFmtId="0" fontId="64" fillId="0" borderId="105" xfId="5" applyFont="1" applyFill="1" applyBorder="1" applyAlignment="1">
      <alignment wrapText="1"/>
    </xf>
    <xf numFmtId="0" fontId="64" fillId="0" borderId="1" xfId="5" applyFont="1" applyFill="1" applyBorder="1" applyAlignment="1">
      <alignment wrapText="1"/>
    </xf>
    <xf numFmtId="0" fontId="64" fillId="0" borderId="95" xfId="5" applyFont="1" applyFill="1" applyBorder="1" applyAlignment="1">
      <alignment wrapText="1"/>
    </xf>
    <xf numFmtId="0" fontId="64" fillId="0" borderId="0" xfId="5" applyFont="1" applyFill="1" applyBorder="1" applyAlignment="1">
      <alignment wrapText="1"/>
    </xf>
    <xf numFmtId="0" fontId="64" fillId="0" borderId="86" xfId="5" applyFont="1" applyFill="1" applyBorder="1" applyAlignment="1">
      <alignment wrapText="1"/>
    </xf>
    <xf numFmtId="0" fontId="64" fillId="0" borderId="41" xfId="5" applyFont="1" applyFill="1" applyBorder="1" applyAlignment="1">
      <alignment wrapText="1"/>
    </xf>
    <xf numFmtId="0" fontId="64" fillId="0" borderId="79" xfId="0" applyFont="1" applyFill="1" applyBorder="1" applyAlignment="1">
      <alignment horizontal="right" vertical="center"/>
    </xf>
    <xf numFmtId="0" fontId="64" fillId="0" borderId="76" xfId="0" applyFont="1" applyFill="1" applyBorder="1" applyAlignment="1">
      <alignment horizontal="right" vertical="center"/>
    </xf>
    <xf numFmtId="0" fontId="64" fillId="0" borderId="85" xfId="6" applyFont="1" applyFill="1" applyBorder="1" applyAlignment="1">
      <alignment horizontal="right" wrapText="1"/>
    </xf>
    <xf numFmtId="0" fontId="64" fillId="0" borderId="119" xfId="6" applyFont="1" applyFill="1" applyBorder="1" applyAlignment="1">
      <alignment horizontal="right" wrapText="1"/>
    </xf>
    <xf numFmtId="0" fontId="64" fillId="0" borderId="79" xfId="6" applyFont="1" applyFill="1" applyBorder="1" applyAlignment="1">
      <alignment horizontal="right" wrapText="1"/>
    </xf>
    <xf numFmtId="0" fontId="64" fillId="0" borderId="88" xfId="6" applyFont="1" applyFill="1" applyBorder="1" applyAlignment="1">
      <alignment horizontal="right" wrapText="1"/>
    </xf>
    <xf numFmtId="0" fontId="64" fillId="0" borderId="90" xfId="6" applyFont="1" applyFill="1" applyBorder="1" applyAlignment="1">
      <alignment horizontal="right" wrapText="1"/>
    </xf>
    <xf numFmtId="0" fontId="64" fillId="0" borderId="93" xfId="6" applyFont="1" applyFill="1" applyBorder="1" applyAlignment="1">
      <alignment horizontal="right" wrapText="1"/>
    </xf>
    <xf numFmtId="0" fontId="64" fillId="0" borderId="101" xfId="6" applyFont="1" applyFill="1" applyBorder="1" applyAlignment="1">
      <alignment horizontal="right" wrapText="1"/>
    </xf>
    <xf numFmtId="0" fontId="64" fillId="0" borderId="97" xfId="6" applyFont="1" applyFill="1" applyBorder="1" applyAlignment="1">
      <alignment horizontal="right" wrapText="1"/>
    </xf>
    <xf numFmtId="0" fontId="64" fillId="0" borderId="98" xfId="6" applyFont="1" applyFill="1" applyBorder="1" applyAlignment="1">
      <alignment horizontal="right" wrapText="1"/>
    </xf>
    <xf numFmtId="0" fontId="64" fillId="0" borderId="106" xfId="6" applyFont="1" applyFill="1" applyBorder="1" applyAlignment="1">
      <alignment horizontal="right" wrapText="1"/>
    </xf>
    <xf numFmtId="0" fontId="64" fillId="0" borderId="106" xfId="6" applyFont="1" applyFill="1" applyBorder="1" applyAlignment="1">
      <alignment wrapText="1"/>
    </xf>
    <xf numFmtId="0" fontId="64" fillId="0" borderId="101" xfId="6" applyFont="1" applyFill="1" applyBorder="1" applyAlignment="1">
      <alignment wrapText="1"/>
    </xf>
    <xf numFmtId="0" fontId="64" fillId="0" borderId="107" xfId="6" applyFont="1" applyFill="1" applyBorder="1" applyAlignment="1">
      <alignment horizontal="right" wrapText="1"/>
    </xf>
    <xf numFmtId="0" fontId="64" fillId="0" borderId="101" xfId="0" applyFont="1" applyFill="1" applyBorder="1" applyAlignment="1">
      <alignment horizontal="right" vertical="center"/>
    </xf>
    <xf numFmtId="0" fontId="64" fillId="0" borderId="93" xfId="6" applyNumberFormat="1" applyFont="1" applyFill="1" applyBorder="1" applyAlignment="1">
      <alignment horizontal="right" wrapText="1"/>
    </xf>
    <xf numFmtId="0" fontId="64" fillId="0" borderId="76" xfId="0" applyNumberFormat="1" applyFont="1" applyFill="1" applyBorder="1" applyAlignment="1">
      <alignment horizontal="right" vertical="center"/>
    </xf>
    <xf numFmtId="0" fontId="64" fillId="0" borderId="85" xfId="0" applyFont="1" applyFill="1" applyBorder="1" applyAlignment="1">
      <alignment horizontal="right" vertical="center"/>
    </xf>
    <xf numFmtId="0" fontId="64" fillId="0" borderId="98" xfId="6" applyNumberFormat="1" applyFont="1" applyFill="1" applyBorder="1" applyAlignment="1">
      <alignment horizontal="right" wrapText="1"/>
    </xf>
    <xf numFmtId="0" fontId="64" fillId="0" borderId="96" xfId="6" applyNumberFormat="1" applyFont="1" applyFill="1" applyBorder="1" applyAlignment="1">
      <alignment horizontal="right" wrapText="1"/>
    </xf>
    <xf numFmtId="0" fontId="64" fillId="0" borderId="78" xfId="6" applyFont="1" applyFill="1" applyBorder="1" applyAlignment="1">
      <alignment horizontal="right" wrapText="1"/>
    </xf>
    <xf numFmtId="0" fontId="64" fillId="0" borderId="93" xfId="5" applyFont="1" applyFill="1" applyBorder="1" applyAlignment="1">
      <alignment horizontal="right" wrapText="1"/>
    </xf>
    <xf numFmtId="0" fontId="64" fillId="0" borderId="101" xfId="5" applyFont="1" applyFill="1" applyBorder="1" applyAlignment="1">
      <alignment horizontal="right" wrapText="1"/>
    </xf>
    <xf numFmtId="0" fontId="64" fillId="0" borderId="97" xfId="5" applyFont="1" applyFill="1" applyBorder="1" applyAlignment="1">
      <alignment horizontal="right" wrapText="1"/>
    </xf>
    <xf numFmtId="0" fontId="64" fillId="0" borderId="106" xfId="5" applyFont="1" applyFill="1" applyBorder="1" applyAlignment="1">
      <alignment horizontal="right" wrapText="1"/>
    </xf>
    <xf numFmtId="0" fontId="64" fillId="0" borderId="98" xfId="5" applyNumberFormat="1" applyFont="1" applyFill="1" applyBorder="1" applyAlignment="1">
      <alignment horizontal="right" wrapText="1"/>
    </xf>
    <xf numFmtId="0" fontId="64" fillId="0" borderId="93" xfId="5" applyNumberFormat="1" applyFont="1" applyFill="1" applyBorder="1" applyAlignment="1">
      <alignment horizontal="right" wrapText="1"/>
    </xf>
    <xf numFmtId="0" fontId="64" fillId="0" borderId="96" xfId="5" applyFont="1" applyFill="1" applyBorder="1" applyAlignment="1">
      <alignment horizontal="right" wrapText="1"/>
    </xf>
    <xf numFmtId="0" fontId="64" fillId="0" borderId="76" xfId="5" applyNumberFormat="1" applyFont="1" applyFill="1" applyBorder="1" applyAlignment="1">
      <alignment horizontal="right" wrapText="1"/>
    </xf>
    <xf numFmtId="0" fontId="64" fillId="0" borderId="76" xfId="5" applyFont="1" applyFill="1" applyBorder="1" applyAlignment="1">
      <alignment horizontal="right" wrapText="1"/>
    </xf>
    <xf numFmtId="0" fontId="64" fillId="0" borderId="85" xfId="5" applyFont="1" applyFill="1" applyBorder="1" applyAlignment="1">
      <alignment horizontal="right" wrapText="1"/>
    </xf>
    <xf numFmtId="0" fontId="64" fillId="0" borderId="79" xfId="5" applyFont="1" applyFill="1" applyBorder="1" applyAlignment="1">
      <alignment horizontal="right" wrapText="1"/>
    </xf>
    <xf numFmtId="0" fontId="64" fillId="0" borderId="98" xfId="5" applyFont="1" applyFill="1" applyBorder="1" applyAlignment="1">
      <alignment horizontal="right" wrapText="1"/>
    </xf>
    <xf numFmtId="0" fontId="64" fillId="0" borderId="0" xfId="0" applyFont="1" applyAlignment="1">
      <alignment horizontal="right" vertical="center"/>
    </xf>
    <xf numFmtId="0" fontId="63" fillId="0" borderId="98" xfId="5" applyNumberFormat="1" applyFont="1" applyFill="1" applyBorder="1" applyAlignment="1">
      <alignment horizontal="right" wrapText="1"/>
    </xf>
    <xf numFmtId="0" fontId="63" fillId="0" borderId="96" xfId="5" applyNumberFormat="1" applyFont="1" applyFill="1" applyBorder="1" applyAlignment="1">
      <alignment horizontal="right" wrapText="1"/>
    </xf>
    <xf numFmtId="0" fontId="63" fillId="0" borderId="93" xfId="6" applyNumberFormat="1" applyFont="1" applyFill="1" applyBorder="1" applyAlignment="1">
      <alignment horizontal="right" wrapText="1"/>
    </xf>
    <xf numFmtId="0" fontId="63" fillId="0" borderId="101" xfId="6" applyNumberFormat="1" applyFont="1" applyFill="1" applyBorder="1" applyAlignment="1">
      <alignment horizontal="right" wrapText="1"/>
    </xf>
    <xf numFmtId="0" fontId="18" fillId="0" borderId="2" xfId="0" applyFont="1" applyBorder="1" applyAlignment="1" applyProtection="1">
      <alignment horizontal="left" vertical="center" indent="1"/>
    </xf>
    <xf numFmtId="0" fontId="4" fillId="0" borderId="59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vertical="center"/>
    </xf>
    <xf numFmtId="0" fontId="4" fillId="0" borderId="62" xfId="7" applyFont="1" applyBorder="1" applyAlignment="1" applyProtection="1">
      <alignment horizontal="left" vertical="center"/>
    </xf>
    <xf numFmtId="0" fontId="4" fillId="0" borderId="19" xfId="7" applyFont="1" applyFill="1" applyBorder="1" applyAlignment="1" applyProtection="1">
      <alignment vertical="center"/>
      <protection locked="0"/>
    </xf>
    <xf numFmtId="0" fontId="50" fillId="0" borderId="18" xfId="7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7" fillId="0" borderId="5" xfId="7" applyFont="1" applyFill="1" applyBorder="1" applyAlignment="1" applyProtection="1">
      <alignment horizontal="center" vertical="center"/>
    </xf>
    <xf numFmtId="0" fontId="7" fillId="0" borderId="6" xfId="7" applyFont="1" applyFill="1" applyBorder="1" applyAlignment="1" applyProtection="1">
      <alignment horizontal="center" vertical="center"/>
    </xf>
    <xf numFmtId="0" fontId="17" fillId="0" borderId="24" xfId="2" quotePrefix="1" applyFont="1" applyFill="1" applyBorder="1" applyAlignment="1" applyProtection="1">
      <alignment horizontal="center" vertical="center"/>
    </xf>
    <xf numFmtId="0" fontId="17" fillId="0" borderId="14" xfId="2" quotePrefix="1" applyFont="1" applyFill="1" applyBorder="1" applyAlignment="1" applyProtection="1">
      <alignment horizontal="center" vertical="center"/>
    </xf>
    <xf numFmtId="0" fontId="17" fillId="0" borderId="16" xfId="2" quotePrefix="1" applyFont="1" applyFill="1" applyBorder="1" applyAlignment="1" applyProtection="1">
      <alignment horizontal="center" vertical="center"/>
    </xf>
    <xf numFmtId="0" fontId="17" fillId="0" borderId="3" xfId="2" quotePrefix="1" applyFont="1" applyFill="1" applyBorder="1" applyAlignment="1" applyProtection="1">
      <alignment horizontal="center" vertical="center"/>
    </xf>
    <xf numFmtId="0" fontId="17" fillId="2" borderId="2" xfId="2" quotePrefix="1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vertical="center"/>
    </xf>
    <xf numFmtId="0" fontId="7" fillId="2" borderId="23" xfId="2" applyFont="1" applyFill="1" applyBorder="1" applyAlignment="1" applyProtection="1">
      <alignment vertical="center"/>
    </xf>
    <xf numFmtId="0" fontId="18" fillId="0" borderId="2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18" fillId="0" borderId="23" xfId="0" applyFont="1" applyFill="1" applyBorder="1" applyAlignment="1" applyProtection="1">
      <alignment horizontal="center" vertical="center"/>
    </xf>
    <xf numFmtId="0" fontId="9" fillId="0" borderId="0" xfId="7" quotePrefix="1" applyFont="1" applyFill="1" applyProtection="1">
      <protection locked="0"/>
    </xf>
    <xf numFmtId="0" fontId="5" fillId="0" borderId="16" xfId="0" applyFont="1" applyFill="1" applyBorder="1" applyProtection="1"/>
    <xf numFmtId="0" fontId="24" fillId="0" borderId="23" xfId="0" quotePrefix="1" applyFont="1" applyFill="1" applyBorder="1" applyAlignment="1" applyProtection="1">
      <alignment horizontal="center" vertical="center"/>
    </xf>
    <xf numFmtId="0" fontId="5" fillId="0" borderId="17" xfId="0" applyFont="1" applyFill="1" applyBorder="1" applyProtection="1"/>
    <xf numFmtId="0" fontId="18" fillId="0" borderId="3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3" fontId="4" fillId="0" borderId="38" xfId="0" applyNumberFormat="1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54" fillId="0" borderId="23" xfId="0" applyFont="1" applyFill="1" applyBorder="1" applyAlignment="1">
      <alignment horizontal="center"/>
    </xf>
    <xf numFmtId="0" fontId="54" fillId="0" borderId="4" xfId="0" applyFont="1" applyFill="1" applyBorder="1" applyAlignment="1" applyProtection="1">
      <alignment horizontal="left"/>
    </xf>
    <xf numFmtId="0" fontId="56" fillId="0" borderId="17" xfId="0" applyFont="1" applyBorder="1" applyAlignment="1">
      <alignment horizontal="center"/>
    </xf>
    <xf numFmtId="0" fontId="54" fillId="0" borderId="2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/>
    </xf>
    <xf numFmtId="49" fontId="18" fillId="0" borderId="3" xfId="0" applyNumberFormat="1" applyFont="1" applyFill="1" applyBorder="1" applyAlignment="1" applyProtection="1">
      <alignment horizontal="left" vertical="center"/>
    </xf>
    <xf numFmtId="49" fontId="18" fillId="0" borderId="1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18" fillId="0" borderId="14" xfId="0" applyNumberFormat="1" applyFont="1" applyFill="1" applyBorder="1" applyAlignment="1">
      <alignment horizontal="left" vertical="top" wrapText="1"/>
    </xf>
    <xf numFmtId="49" fontId="55" fillId="0" borderId="14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 applyProtection="1">
      <alignment horizontal="left" vertical="center"/>
    </xf>
    <xf numFmtId="49" fontId="55" fillId="0" borderId="12" xfId="0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left" vertical="center"/>
    </xf>
    <xf numFmtId="49" fontId="18" fillId="0" borderId="18" xfId="0" applyNumberFormat="1" applyFont="1" applyFill="1" applyBorder="1" applyAlignment="1" applyProtection="1">
      <alignment horizontal="left" vertical="center"/>
    </xf>
    <xf numFmtId="49" fontId="18" fillId="0" borderId="16" xfId="0" applyNumberFormat="1" applyFont="1" applyFill="1" applyBorder="1" applyAlignment="1" applyProtection="1">
      <alignment horizontal="left" vertical="center"/>
    </xf>
    <xf numFmtId="49" fontId="18" fillId="0" borderId="14" xfId="0" quotePrefix="1" applyNumberFormat="1" applyFont="1" applyFill="1" applyBorder="1" applyAlignment="1">
      <alignment horizontal="left" vertical="top" wrapText="1"/>
    </xf>
    <xf numFmtId="49" fontId="18" fillId="0" borderId="14" xfId="0" applyNumberFormat="1" applyFont="1" applyFill="1" applyBorder="1" applyAlignment="1" applyProtection="1">
      <alignment horizontal="left" vertical="center"/>
    </xf>
    <xf numFmtId="49" fontId="18" fillId="0" borderId="16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 applyProtection="1">
      <alignment horizontal="left" vertical="top"/>
    </xf>
    <xf numFmtId="49" fontId="18" fillId="0" borderId="3" xfId="0" applyNumberFormat="1" applyFont="1" applyFill="1" applyBorder="1" applyAlignment="1">
      <alignment horizontal="left" vertical="top" wrapText="1"/>
    </xf>
    <xf numFmtId="49" fontId="55" fillId="0" borderId="16" xfId="0" applyNumberFormat="1" applyFont="1" applyFill="1" applyBorder="1" applyAlignment="1">
      <alignment horizontal="left" vertical="top" wrapText="1"/>
    </xf>
    <xf numFmtId="49" fontId="18" fillId="0" borderId="23" xfId="0" applyNumberFormat="1" applyFont="1" applyFill="1" applyBorder="1" applyAlignment="1" applyProtection="1">
      <alignment horizontal="left" vertical="center"/>
    </xf>
    <xf numFmtId="49" fontId="18" fillId="0" borderId="3" xfId="0" applyNumberFormat="1" applyFont="1" applyFill="1" applyBorder="1" applyAlignment="1" applyProtection="1">
      <alignment horizontal="left" vertical="top"/>
    </xf>
    <xf numFmtId="49" fontId="18" fillId="0" borderId="19" xfId="0" applyNumberFormat="1" applyFont="1" applyFill="1" applyBorder="1" applyAlignment="1" applyProtection="1">
      <alignment horizontal="left" vertical="top"/>
    </xf>
    <xf numFmtId="0" fontId="18" fillId="0" borderId="14" xfId="0" applyFont="1" applyFill="1" applyBorder="1" applyAlignment="1" applyProtection="1">
      <alignment horizontal="left" vertical="top" indent="1"/>
    </xf>
    <xf numFmtId="0" fontId="56" fillId="0" borderId="38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 vertical="center" wrapText="1" indent="1"/>
    </xf>
    <xf numFmtId="0" fontId="4" fillId="0" borderId="3" xfId="0" quotePrefix="1" applyFont="1" applyFill="1" applyBorder="1" applyAlignment="1" applyProtection="1">
      <alignment horizontal="left" vertical="center" wrapText="1" indent="1"/>
    </xf>
    <xf numFmtId="0" fontId="5" fillId="0" borderId="3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 indent="1"/>
    </xf>
    <xf numFmtId="0" fontId="4" fillId="0" borderId="14" xfId="0" applyFont="1" applyFill="1" applyBorder="1" applyAlignment="1" applyProtection="1">
      <alignment horizontal="left" vertical="center" wrapText="1" indent="2"/>
    </xf>
    <xf numFmtId="0" fontId="23" fillId="0" borderId="0" xfId="0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3" fontId="68" fillId="2" borderId="14" xfId="0" applyNumberFormat="1" applyFont="1" applyFill="1" applyBorder="1" applyAlignment="1" applyProtection="1">
      <alignment horizontal="center" vertical="center"/>
    </xf>
    <xf numFmtId="0" fontId="68" fillId="0" borderId="3" xfId="0" applyFont="1" applyFill="1" applyBorder="1" applyAlignment="1" applyProtection="1">
      <alignment horizontal="center" vertical="center"/>
    </xf>
    <xf numFmtId="0" fontId="68" fillId="0" borderId="14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left" vertical="center" wrapText="1" indent="1"/>
    </xf>
    <xf numFmtId="0" fontId="18" fillId="0" borderId="3" xfId="0" applyFont="1" applyFill="1" applyBorder="1" applyAlignment="1" applyProtection="1">
      <alignment horizontal="left" vertical="center" wrapText="1" indent="2"/>
    </xf>
    <xf numFmtId="3" fontId="68" fillId="0" borderId="14" xfId="0" applyNumberFormat="1" applyFont="1" applyFill="1" applyBorder="1" applyAlignment="1" applyProtection="1">
      <alignment horizontal="center" vertical="center"/>
    </xf>
    <xf numFmtId="0" fontId="68" fillId="2" borderId="14" xfId="0" applyFont="1" applyFill="1" applyBorder="1" applyAlignment="1" applyProtection="1">
      <alignment horizontal="center" vertical="center"/>
    </xf>
    <xf numFmtId="3" fontId="68" fillId="0" borderId="12" xfId="0" applyNumberFormat="1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left" vertical="center" wrapText="1"/>
    </xf>
    <xf numFmtId="0" fontId="17" fillId="0" borderId="14" xfId="2" applyFont="1" applyFill="1" applyBorder="1" applyAlignment="1" applyProtection="1">
      <alignment horizontal="left" vertical="center" wrapText="1" indent="2"/>
    </xf>
    <xf numFmtId="0" fontId="17" fillId="0" borderId="14" xfId="2" applyFont="1" applyFill="1" applyBorder="1" applyAlignment="1" applyProtection="1">
      <alignment horizontal="left" vertical="center" wrapText="1" indent="3"/>
    </xf>
    <xf numFmtId="0" fontId="9" fillId="0" borderId="14" xfId="2" applyFont="1" applyFill="1" applyBorder="1" applyAlignment="1" applyProtection="1">
      <alignment horizontal="left" vertical="center" wrapText="1" indent="2"/>
    </xf>
    <xf numFmtId="0" fontId="18" fillId="2" borderId="3" xfId="2" applyFont="1" applyFill="1" applyBorder="1" applyAlignment="1" applyProtection="1">
      <alignment horizontal="left" vertical="center" wrapText="1"/>
    </xf>
    <xf numFmtId="0" fontId="18" fillId="0" borderId="3" xfId="0" quotePrefix="1" applyFont="1" applyFill="1" applyBorder="1" applyAlignment="1" applyProtection="1">
      <alignment horizontal="left" vertical="center" wrapText="1" indent="1"/>
    </xf>
    <xf numFmtId="0" fontId="18" fillId="0" borderId="17" xfId="0" applyFont="1" applyFill="1" applyBorder="1" applyAlignment="1" applyProtection="1">
      <alignment horizontal="left" vertical="center" wrapText="1" indent="1"/>
    </xf>
    <xf numFmtId="0" fontId="18" fillId="0" borderId="73" xfId="0" applyFont="1" applyFill="1" applyBorder="1" applyAlignment="1" applyProtection="1">
      <alignment horizontal="left" vertical="center" wrapText="1"/>
    </xf>
    <xf numFmtId="0" fontId="25" fillId="0" borderId="0" xfId="0" quotePrefix="1" applyFont="1" applyFill="1" applyBorder="1" applyAlignment="1" applyProtection="1">
      <alignment horizontal="left" vertical="top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 vertical="center" wrapText="1" indent="2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18" fillId="0" borderId="35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 indent="2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</xf>
    <xf numFmtId="49" fontId="4" fillId="0" borderId="44" xfId="0" applyNumberFormat="1" applyFont="1" applyFill="1" applyBorder="1" applyAlignment="1" applyProtection="1">
      <alignment horizontal="left" vertical="top"/>
    </xf>
    <xf numFmtId="49" fontId="55" fillId="0" borderId="35" xfId="0" applyNumberFormat="1" applyFont="1" applyFill="1" applyBorder="1" applyAlignment="1">
      <alignment horizontal="left" vertical="top" wrapText="1"/>
    </xf>
    <xf numFmtId="0" fontId="72" fillId="0" borderId="10" xfId="1" applyFont="1" applyFill="1" applyBorder="1" applyAlignment="1"/>
    <xf numFmtId="0" fontId="73" fillId="0" borderId="9" xfId="1" applyFont="1" applyFill="1" applyBorder="1" applyAlignment="1" applyProtection="1">
      <alignment horizontal="left"/>
    </xf>
    <xf numFmtId="0" fontId="72" fillId="0" borderId="9" xfId="1" applyFont="1" applyBorder="1"/>
    <xf numFmtId="0" fontId="72" fillId="0" borderId="22" xfId="1" applyFont="1" applyBorder="1"/>
    <xf numFmtId="0" fontId="72" fillId="0" borderId="0" xfId="1" applyFont="1"/>
    <xf numFmtId="0" fontId="73" fillId="0" borderId="7" xfId="1" applyFont="1" applyFill="1" applyBorder="1" applyAlignment="1">
      <alignment horizontal="center"/>
    </xf>
    <xf numFmtId="0" fontId="74" fillId="0" borderId="0" xfId="1" applyFont="1" applyFill="1" applyBorder="1" applyAlignment="1" applyProtection="1">
      <alignment horizontal="center"/>
    </xf>
    <xf numFmtId="0" fontId="73" fillId="0" borderId="0" xfId="1" applyFont="1" applyFill="1" applyBorder="1" applyAlignment="1" applyProtection="1">
      <alignment horizontal="left"/>
    </xf>
    <xf numFmtId="0" fontId="79" fillId="0" borderId="0" xfId="1" applyFont="1" applyFill="1" applyBorder="1" applyAlignment="1" applyProtection="1">
      <alignment horizontal="left"/>
    </xf>
    <xf numFmtId="0" fontId="73" fillId="0" borderId="21" xfId="1" applyFont="1" applyFill="1" applyBorder="1" applyAlignment="1" applyProtection="1">
      <alignment horizontal="centerContinuous"/>
    </xf>
    <xf numFmtId="0" fontId="72" fillId="0" borderId="21" xfId="1" applyFont="1" applyBorder="1"/>
    <xf numFmtId="0" fontId="72" fillId="0" borderId="39" xfId="1" applyFont="1" applyBorder="1"/>
    <xf numFmtId="0" fontId="73" fillId="0" borderId="27" xfId="1" applyFont="1" applyFill="1" applyBorder="1" applyAlignment="1">
      <alignment horizontal="center" vertical="center"/>
    </xf>
    <xf numFmtId="0" fontId="73" fillId="0" borderId="4" xfId="1" applyFont="1" applyFill="1" applyBorder="1" applyAlignment="1" applyProtection="1">
      <alignment horizontal="center" vertical="center"/>
    </xf>
    <xf numFmtId="0" fontId="73" fillId="0" borderId="16" xfId="1" applyFont="1" applyFill="1" applyBorder="1" applyAlignment="1" applyProtection="1">
      <alignment horizontal="center" vertical="center"/>
    </xf>
    <xf numFmtId="0" fontId="72" fillId="0" borderId="24" xfId="1" applyFont="1" applyBorder="1"/>
    <xf numFmtId="0" fontId="72" fillId="0" borderId="3" xfId="1" applyFont="1" applyBorder="1"/>
    <xf numFmtId="0" fontId="72" fillId="0" borderId="2" xfId="1" applyFont="1" applyBorder="1"/>
    <xf numFmtId="0" fontId="73" fillId="0" borderId="5" xfId="1" applyFont="1" applyFill="1" applyBorder="1" applyAlignment="1">
      <alignment horizontal="center" vertical="center"/>
    </xf>
    <xf numFmtId="0" fontId="73" fillId="0" borderId="2" xfId="1" applyFont="1" applyFill="1" applyBorder="1" applyAlignment="1" applyProtection="1">
      <alignment horizontal="center" vertical="center"/>
    </xf>
    <xf numFmtId="0" fontId="80" fillId="0" borderId="12" xfId="1" applyFont="1" applyFill="1" applyBorder="1" applyAlignment="1">
      <alignment horizontal="left" vertical="center" wrapText="1"/>
    </xf>
    <xf numFmtId="0" fontId="80" fillId="0" borderId="12" xfId="1" applyFont="1" applyFill="1" applyBorder="1" applyAlignment="1">
      <alignment horizontal="center" vertical="center" wrapText="1"/>
    </xf>
    <xf numFmtId="0" fontId="72" fillId="0" borderId="7" xfId="1" applyFont="1" applyBorder="1"/>
    <xf numFmtId="0" fontId="73" fillId="0" borderId="5" xfId="1" applyFont="1" applyFill="1" applyBorder="1" applyAlignment="1" applyProtection="1">
      <alignment horizontal="center" vertical="center"/>
    </xf>
    <xf numFmtId="0" fontId="73" fillId="0" borderId="23" xfId="1" applyFont="1" applyFill="1" applyBorder="1" applyAlignment="1">
      <alignment horizontal="center" vertical="center" wrapText="1"/>
    </xf>
    <xf numFmtId="0" fontId="73" fillId="0" borderId="35" xfId="1" applyFont="1" applyFill="1" applyBorder="1" applyAlignment="1">
      <alignment horizontal="center" vertical="center" wrapText="1"/>
    </xf>
    <xf numFmtId="0" fontId="73" fillId="0" borderId="29" xfId="1" applyFont="1" applyFill="1" applyBorder="1" applyAlignment="1" applyProtection="1">
      <alignment horizontal="center" vertical="center"/>
    </xf>
    <xf numFmtId="0" fontId="73" fillId="0" borderId="15" xfId="1" applyFont="1" applyFill="1" applyBorder="1" applyAlignment="1">
      <alignment horizontal="center"/>
    </xf>
    <xf numFmtId="0" fontId="72" fillId="0" borderId="15" xfId="1" applyFont="1" applyFill="1" applyBorder="1"/>
    <xf numFmtId="0" fontId="73" fillId="0" borderId="65" xfId="1" applyFont="1" applyFill="1" applyBorder="1" applyAlignment="1">
      <alignment horizontal="center" vertical="center" wrapText="1"/>
    </xf>
    <xf numFmtId="0" fontId="73" fillId="0" borderId="121" xfId="1" applyFont="1" applyFill="1" applyBorder="1" applyAlignment="1">
      <alignment horizontal="center" vertical="center" wrapText="1"/>
    </xf>
    <xf numFmtId="0" fontId="72" fillId="0" borderId="12" xfId="1" applyFont="1" applyBorder="1"/>
    <xf numFmtId="49" fontId="82" fillId="0" borderId="5" xfId="1" applyNumberFormat="1" applyFont="1" applyFill="1" applyBorder="1" applyAlignment="1" applyProtection="1">
      <alignment horizontal="left" vertical="center"/>
    </xf>
    <xf numFmtId="0" fontId="82" fillId="0" borderId="19" xfId="1" applyFont="1" applyFill="1" applyBorder="1" applyAlignment="1" applyProtection="1">
      <alignment horizontal="center" vertical="center"/>
    </xf>
    <xf numFmtId="0" fontId="82" fillId="0" borderId="56" xfId="1" applyFont="1" applyFill="1" applyBorder="1" applyAlignment="1" applyProtection="1">
      <alignment horizontal="left" vertical="center"/>
    </xf>
    <xf numFmtId="2" fontId="84" fillId="0" borderId="57" xfId="1" applyNumberFormat="1" applyFont="1" applyFill="1" applyBorder="1" applyAlignment="1">
      <alignment horizontal="center" vertical="top"/>
    </xf>
    <xf numFmtId="0" fontId="84" fillId="3" borderId="72" xfId="1" applyFont="1" applyFill="1" applyBorder="1" applyAlignment="1">
      <alignment horizontal="center" vertical="top"/>
    </xf>
    <xf numFmtId="0" fontId="82" fillId="0" borderId="57" xfId="1" applyFont="1" applyBorder="1" applyAlignment="1">
      <alignment horizontal="left" vertical="top" wrapText="1"/>
    </xf>
    <xf numFmtId="0" fontId="84" fillId="3" borderId="57" xfId="1" applyFont="1" applyFill="1" applyBorder="1" applyAlignment="1">
      <alignment horizontal="center" vertical="top"/>
    </xf>
    <xf numFmtId="0" fontId="72" fillId="0" borderId="28" xfId="1" applyFont="1" applyBorder="1"/>
    <xf numFmtId="0" fontId="82" fillId="0" borderId="18" xfId="1" applyFont="1" applyFill="1" applyBorder="1" applyAlignment="1" applyProtection="1">
      <alignment horizontal="center" vertical="center"/>
    </xf>
    <xf numFmtId="0" fontId="82" fillId="0" borderId="5" xfId="1" applyFont="1" applyBorder="1" applyAlignment="1" applyProtection="1">
      <alignment horizontal="left" vertical="center" indent="1"/>
    </xf>
    <xf numFmtId="2" fontId="84" fillId="0" borderId="18" xfId="1" applyNumberFormat="1" applyFont="1" applyFill="1" applyBorder="1" applyAlignment="1">
      <alignment horizontal="center" vertical="top"/>
    </xf>
    <xf numFmtId="0" fontId="84" fillId="3" borderId="3" xfId="1" applyFont="1" applyFill="1" applyBorder="1" applyAlignment="1">
      <alignment horizontal="center" vertical="top"/>
    </xf>
    <xf numFmtId="0" fontId="82" fillId="0" borderId="18" xfId="1" applyFont="1" applyBorder="1" applyAlignment="1">
      <alignment horizontal="left" vertical="top" wrapText="1"/>
    </xf>
    <xf numFmtId="2" fontId="84" fillId="3" borderId="2" xfId="1" applyNumberFormat="1" applyFont="1" applyFill="1" applyBorder="1" applyAlignment="1">
      <alignment horizontal="center" vertical="top"/>
    </xf>
    <xf numFmtId="0" fontId="72" fillId="0" borderId="64" xfId="1" applyFont="1" applyBorder="1"/>
    <xf numFmtId="2" fontId="82" fillId="0" borderId="35" xfId="1" applyNumberFormat="1" applyFont="1" applyFill="1" applyBorder="1" applyAlignment="1" applyProtection="1">
      <alignment horizontal="center" vertical="center"/>
    </xf>
    <xf numFmtId="0" fontId="82" fillId="0" borderId="5" xfId="1" applyFont="1" applyBorder="1" applyAlignment="1" applyProtection="1">
      <alignment horizontal="left" vertical="center" indent="2"/>
    </xf>
    <xf numFmtId="2" fontId="84" fillId="0" borderId="16" xfId="1" applyNumberFormat="1" applyFont="1" applyFill="1" applyBorder="1" applyAlignment="1">
      <alignment horizontal="center" vertical="top"/>
    </xf>
    <xf numFmtId="2" fontId="82" fillId="3" borderId="2" xfId="1" applyNumberFormat="1" applyFont="1" applyFill="1" applyBorder="1" applyAlignment="1">
      <alignment horizontal="center" vertical="top"/>
    </xf>
    <xf numFmtId="2" fontId="82" fillId="0" borderId="32" xfId="1" applyNumberFormat="1" applyFont="1" applyFill="1" applyBorder="1" applyAlignment="1" applyProtection="1">
      <alignment horizontal="center" vertical="center"/>
    </xf>
    <xf numFmtId="2" fontId="84" fillId="0" borderId="14" xfId="1" applyNumberFormat="1" applyFont="1" applyFill="1" applyBorder="1" applyAlignment="1">
      <alignment horizontal="center" vertical="top"/>
    </xf>
    <xf numFmtId="0" fontId="82" fillId="0" borderId="19" xfId="1" applyFont="1" applyBorder="1" applyAlignment="1">
      <alignment horizontal="left" vertical="top" wrapText="1"/>
    </xf>
    <xf numFmtId="0" fontId="82" fillId="0" borderId="35" xfId="1" applyFont="1" applyFill="1" applyBorder="1" applyAlignment="1" applyProtection="1">
      <alignment horizontal="center" vertical="center"/>
    </xf>
    <xf numFmtId="0" fontId="82" fillId="0" borderId="32" xfId="1" applyFont="1" applyFill="1" applyBorder="1" applyAlignment="1" applyProtection="1">
      <alignment horizontal="center" vertical="center"/>
    </xf>
    <xf numFmtId="2" fontId="84" fillId="0" borderId="19" xfId="1" applyNumberFormat="1" applyFont="1" applyFill="1" applyBorder="1" applyAlignment="1">
      <alignment horizontal="center" vertical="top"/>
    </xf>
    <xf numFmtId="0" fontId="84" fillId="3" borderId="2" xfId="1" applyFont="1" applyFill="1" applyBorder="1" applyAlignment="1">
      <alignment horizontal="center" vertical="top"/>
    </xf>
    <xf numFmtId="0" fontId="82" fillId="0" borderId="5" xfId="1" applyFont="1" applyFill="1" applyBorder="1" applyAlignment="1" applyProtection="1">
      <alignment horizontal="left" vertical="center" indent="2"/>
    </xf>
    <xf numFmtId="2" fontId="82" fillId="0" borderId="18" xfId="1" applyNumberFormat="1" applyFont="1" applyFill="1" applyBorder="1" applyAlignment="1">
      <alignment horizontal="left" vertical="top" wrapText="1"/>
    </xf>
    <xf numFmtId="0" fontId="82" fillId="0" borderId="5" xfId="1" applyFont="1" applyFill="1" applyBorder="1" applyAlignment="1" applyProtection="1">
      <alignment horizontal="left" vertical="center" indent="3"/>
    </xf>
    <xf numFmtId="2" fontId="82" fillId="0" borderId="19" xfId="1" applyNumberFormat="1" applyFont="1" applyFill="1" applyBorder="1" applyAlignment="1">
      <alignment horizontal="left" vertical="top" wrapText="1"/>
    </xf>
    <xf numFmtId="0" fontId="72" fillId="0" borderId="64" xfId="1" applyFont="1" applyBorder="1" applyAlignment="1">
      <alignment wrapText="1"/>
    </xf>
    <xf numFmtId="49" fontId="82" fillId="0" borderId="7" xfId="1" applyNumberFormat="1" applyFont="1" applyFill="1" applyBorder="1" applyAlignment="1" applyProtection="1">
      <alignment horizontal="left" vertical="center"/>
    </xf>
    <xf numFmtId="0" fontId="82" fillId="0" borderId="5" xfId="1" applyFont="1" applyFill="1" applyBorder="1" applyAlignment="1" applyProtection="1">
      <alignment horizontal="left" vertical="center" indent="4"/>
    </xf>
    <xf numFmtId="0" fontId="82" fillId="3" borderId="3" xfId="1" applyFont="1" applyFill="1" applyBorder="1" applyAlignment="1">
      <alignment horizontal="center" vertical="top"/>
    </xf>
    <xf numFmtId="0" fontId="82" fillId="3" borderId="2" xfId="1" applyFont="1" applyFill="1" applyBorder="1" applyAlignment="1">
      <alignment horizontal="center" vertical="top"/>
    </xf>
    <xf numFmtId="0" fontId="72" fillId="0" borderId="64" xfId="1" applyFont="1" applyBorder="1" applyAlignment="1">
      <alignment vertical="top"/>
    </xf>
    <xf numFmtId="49" fontId="82" fillId="0" borderId="11" xfId="1" applyNumberFormat="1" applyFont="1" applyFill="1" applyBorder="1" applyAlignment="1" applyProtection="1">
      <alignment horizontal="left" vertical="center"/>
    </xf>
    <xf numFmtId="0" fontId="82" fillId="0" borderId="33" xfId="1" applyFont="1" applyFill="1" applyBorder="1" applyAlignment="1" applyProtection="1">
      <alignment horizontal="center" vertical="center"/>
    </xf>
    <xf numFmtId="0" fontId="82" fillId="0" borderId="29" xfId="1" applyFont="1" applyFill="1" applyBorder="1" applyAlignment="1" applyProtection="1">
      <alignment horizontal="left" vertical="center" indent="3"/>
    </xf>
    <xf numFmtId="2" fontId="84" fillId="0" borderId="33" xfId="1" applyNumberFormat="1" applyFont="1" applyFill="1" applyBorder="1" applyAlignment="1">
      <alignment horizontal="center" vertical="top"/>
    </xf>
    <xf numFmtId="0" fontId="84" fillId="3" borderId="15" xfId="1" applyFont="1" applyFill="1" applyBorder="1" applyAlignment="1">
      <alignment horizontal="center" vertical="top"/>
    </xf>
    <xf numFmtId="0" fontId="82" fillId="3" borderId="15" xfId="1" applyFont="1" applyFill="1" applyBorder="1" applyAlignment="1">
      <alignment horizontal="center" vertical="top"/>
    </xf>
    <xf numFmtId="0" fontId="82" fillId="0" borderId="33" xfId="1" applyFont="1" applyBorder="1" applyAlignment="1">
      <alignment horizontal="left" vertical="top" wrapText="1"/>
    </xf>
    <xf numFmtId="0" fontId="82" fillId="3" borderId="65" xfId="1" applyFont="1" applyFill="1" applyBorder="1" applyAlignment="1">
      <alignment horizontal="center" vertical="top"/>
    </xf>
    <xf numFmtId="49" fontId="82" fillId="0" borderId="25" xfId="1" applyNumberFormat="1" applyFont="1" applyFill="1" applyBorder="1" applyAlignment="1" applyProtection="1">
      <alignment horizontal="left" vertical="center"/>
    </xf>
    <xf numFmtId="0" fontId="82" fillId="0" borderId="122" xfId="1" applyFont="1" applyFill="1" applyBorder="1" applyAlignment="1" applyProtection="1">
      <alignment horizontal="left" vertical="center"/>
    </xf>
    <xf numFmtId="2" fontId="84" fillId="0" borderId="62" xfId="1" applyNumberFormat="1" applyFont="1" applyFill="1" applyBorder="1" applyAlignment="1" applyProtection="1">
      <alignment horizontal="center" vertical="top"/>
    </xf>
    <xf numFmtId="0" fontId="84" fillId="3" borderId="72" xfId="1" applyFont="1" applyFill="1" applyBorder="1" applyAlignment="1" applyProtection="1">
      <alignment horizontal="center" vertical="top"/>
    </xf>
    <xf numFmtId="0" fontId="82" fillId="0" borderId="123" xfId="1" applyFont="1" applyFill="1" applyBorder="1" applyAlignment="1" applyProtection="1">
      <alignment horizontal="center" vertical="top"/>
    </xf>
    <xf numFmtId="0" fontId="82" fillId="0" borderId="123" xfId="1" applyFont="1" applyBorder="1" applyAlignment="1">
      <alignment horizontal="left" vertical="top" wrapText="1"/>
    </xf>
    <xf numFmtId="0" fontId="82" fillId="0" borderId="62" xfId="1" applyFont="1" applyBorder="1" applyAlignment="1">
      <alignment horizontal="left" vertical="top" wrapText="1"/>
    </xf>
    <xf numFmtId="49" fontId="82" fillId="0" borderId="27" xfId="1" applyNumberFormat="1" applyFont="1" applyFill="1" applyBorder="1" applyAlignment="1" applyProtection="1">
      <alignment horizontal="left" vertical="center"/>
    </xf>
    <xf numFmtId="0" fontId="82" fillId="0" borderId="5" xfId="1" applyFont="1" applyFill="1" applyBorder="1" applyAlignment="1" applyProtection="1">
      <alignment horizontal="left" vertical="center"/>
    </xf>
    <xf numFmtId="2" fontId="84" fillId="0" borderId="2" xfId="1" applyNumberFormat="1" applyFont="1" applyFill="1" applyBorder="1" applyAlignment="1" applyProtection="1">
      <alignment horizontal="center" vertical="top"/>
    </xf>
    <xf numFmtId="0" fontId="84" fillId="3" borderId="3" xfId="1" applyFont="1" applyFill="1" applyBorder="1" applyAlignment="1" applyProtection="1">
      <alignment horizontal="center" vertical="top"/>
    </xf>
    <xf numFmtId="0" fontId="82" fillId="0" borderId="2" xfId="1" applyFont="1" applyFill="1" applyBorder="1" applyAlignment="1" applyProtection="1">
      <alignment horizontal="center" vertical="top"/>
    </xf>
    <xf numFmtId="0" fontId="82" fillId="0" borderId="2" xfId="1" applyFont="1" applyBorder="1" applyAlignment="1">
      <alignment horizontal="left" vertical="top" wrapText="1"/>
    </xf>
    <xf numFmtId="0" fontId="82" fillId="0" borderId="27" xfId="1" applyFont="1" applyFill="1" applyBorder="1" applyAlignment="1" applyProtection="1">
      <alignment horizontal="left" vertical="center" indent="1"/>
    </xf>
    <xf numFmtId="2" fontId="82" fillId="0" borderId="16" xfId="1" applyNumberFormat="1" applyFont="1" applyFill="1" applyBorder="1" applyAlignment="1">
      <alignment horizontal="center" vertical="top"/>
    </xf>
    <xf numFmtId="165" fontId="82" fillId="0" borderId="12" xfId="1" applyNumberFormat="1" applyFont="1" applyFill="1" applyBorder="1" applyAlignment="1">
      <alignment horizontal="center" vertical="top"/>
    </xf>
    <xf numFmtId="0" fontId="82" fillId="0" borderId="23" xfId="1" applyFont="1" applyBorder="1" applyAlignment="1">
      <alignment horizontal="left" vertical="top" wrapText="1"/>
    </xf>
    <xf numFmtId="0" fontId="82" fillId="0" borderId="8" xfId="1" applyFont="1" applyFill="1" applyBorder="1" applyAlignment="1" applyProtection="1">
      <alignment horizontal="center" vertical="center"/>
    </xf>
    <xf numFmtId="2" fontId="82" fillId="0" borderId="3" xfId="1" applyNumberFormat="1" applyFont="1" applyFill="1" applyBorder="1" applyAlignment="1">
      <alignment horizontal="center" vertical="top"/>
    </xf>
    <xf numFmtId="0" fontId="82" fillId="0" borderId="2" xfId="1" applyFont="1" applyFill="1" applyBorder="1" applyAlignment="1">
      <alignment horizontal="center" vertical="top"/>
    </xf>
    <xf numFmtId="166" fontId="82" fillId="0" borderId="23" xfId="1" applyNumberFormat="1" applyFont="1" applyBorder="1" applyAlignment="1">
      <alignment horizontal="left" vertical="top" wrapText="1"/>
    </xf>
    <xf numFmtId="0" fontId="82" fillId="0" borderId="6" xfId="1" applyFont="1" applyFill="1" applyBorder="1" applyAlignment="1" applyProtection="1">
      <alignment horizontal="left" vertical="center"/>
    </xf>
    <xf numFmtId="2" fontId="82" fillId="0" borderId="14" xfId="1" applyNumberFormat="1" applyFont="1" applyFill="1" applyBorder="1" applyAlignment="1">
      <alignment horizontal="center" vertical="top"/>
    </xf>
    <xf numFmtId="0" fontId="82" fillId="0" borderId="14" xfId="1" applyFont="1" applyFill="1" applyBorder="1" applyAlignment="1">
      <alignment horizontal="center" vertical="top"/>
    </xf>
    <xf numFmtId="0" fontId="82" fillId="0" borderId="23" xfId="1" applyFont="1" applyFill="1" applyBorder="1" applyAlignment="1" applyProtection="1">
      <alignment horizontal="center" vertical="center"/>
    </xf>
    <xf numFmtId="0" fontId="82" fillId="0" borderId="3" xfId="1" applyFont="1" applyFill="1" applyBorder="1" applyAlignment="1">
      <alignment horizontal="center" vertical="top"/>
    </xf>
    <xf numFmtId="0" fontId="82" fillId="0" borderId="31" xfId="1" applyFont="1" applyBorder="1" applyAlignment="1">
      <alignment horizontal="left" vertical="top" wrapText="1"/>
    </xf>
    <xf numFmtId="0" fontId="84" fillId="3" borderId="14" xfId="1" applyFont="1" applyFill="1" applyBorder="1" applyAlignment="1">
      <alignment horizontal="center" vertical="top"/>
    </xf>
    <xf numFmtId="2" fontId="82" fillId="0" borderId="32" xfId="1" applyNumberFormat="1" applyFont="1" applyBorder="1" applyAlignment="1">
      <alignment horizontal="left" vertical="top" wrapText="1"/>
    </xf>
    <xf numFmtId="49" fontId="82" fillId="0" borderId="37" xfId="1" applyNumberFormat="1" applyFont="1" applyFill="1" applyBorder="1" applyAlignment="1" applyProtection="1">
      <alignment horizontal="left" vertical="center"/>
    </xf>
    <xf numFmtId="0" fontId="82" fillId="0" borderId="64" xfId="1" applyFont="1" applyFill="1" applyBorder="1" applyAlignment="1" applyProtection="1">
      <alignment horizontal="left" vertical="center"/>
    </xf>
    <xf numFmtId="2" fontId="82" fillId="0" borderId="12" xfId="1" applyNumberFormat="1" applyFont="1" applyFill="1" applyBorder="1" applyAlignment="1">
      <alignment horizontal="center" vertical="top"/>
    </xf>
    <xf numFmtId="0" fontId="84" fillId="3" borderId="12" xfId="1" applyFont="1" applyFill="1" applyBorder="1" applyAlignment="1">
      <alignment horizontal="center" vertical="top"/>
    </xf>
    <xf numFmtId="0" fontId="82" fillId="0" borderId="12" xfId="1" applyFont="1" applyFill="1" applyBorder="1" applyAlignment="1">
      <alignment horizontal="center" vertical="top"/>
    </xf>
    <xf numFmtId="2" fontId="82" fillId="0" borderId="31" xfId="1" applyNumberFormat="1" applyFont="1" applyBorder="1" applyAlignment="1">
      <alignment horizontal="left" vertical="top" wrapText="1"/>
    </xf>
    <xf numFmtId="0" fontId="82" fillId="0" borderId="31" xfId="1" applyFont="1" applyFill="1" applyBorder="1" applyAlignment="1" applyProtection="1">
      <alignment horizontal="center" vertical="center"/>
    </xf>
    <xf numFmtId="0" fontId="82" fillId="0" borderId="5" xfId="1" applyFont="1" applyFill="1" applyBorder="1" applyAlignment="1" applyProtection="1">
      <alignment horizontal="left" vertical="center" indent="1"/>
    </xf>
    <xf numFmtId="0" fontId="82" fillId="0" borderId="2" xfId="1" applyFont="1" applyFill="1" applyBorder="1" applyAlignment="1" applyProtection="1">
      <alignment horizontal="center" vertical="center"/>
    </xf>
    <xf numFmtId="0" fontId="82" fillId="0" borderId="29" xfId="1" applyFont="1" applyFill="1" applyBorder="1" applyAlignment="1" applyProtection="1">
      <alignment horizontal="left" vertical="center" indent="1"/>
    </xf>
    <xf numFmtId="2" fontId="82" fillId="0" borderId="15" xfId="1" applyNumberFormat="1" applyFont="1" applyFill="1" applyBorder="1" applyAlignment="1">
      <alignment horizontal="center" vertical="top"/>
    </xf>
    <xf numFmtId="0" fontId="82" fillId="0" borderId="15" xfId="1" applyFont="1" applyFill="1" applyBorder="1" applyAlignment="1">
      <alignment horizontal="center" vertical="top"/>
    </xf>
    <xf numFmtId="2" fontId="82" fillId="0" borderId="2" xfId="1" applyNumberFormat="1" applyFont="1" applyBorder="1" applyAlignment="1">
      <alignment horizontal="left" vertical="top" wrapText="1"/>
    </xf>
    <xf numFmtId="49" fontId="82" fillId="0" borderId="56" xfId="1" applyNumberFormat="1" applyFont="1" applyFill="1" applyBorder="1" applyAlignment="1" applyProtection="1">
      <alignment horizontal="left" vertical="center"/>
    </xf>
    <xf numFmtId="0" fontId="82" fillId="0" borderId="62" xfId="1" applyFont="1" applyFill="1" applyBorder="1" applyAlignment="1" applyProtection="1">
      <alignment horizontal="center" vertical="center"/>
    </xf>
    <xf numFmtId="2" fontId="84" fillId="0" borderId="62" xfId="1" quotePrefix="1" applyNumberFormat="1" applyFont="1" applyFill="1" applyBorder="1" applyAlignment="1" applyProtection="1">
      <alignment horizontal="center" vertical="top"/>
    </xf>
    <xf numFmtId="0" fontId="82" fillId="0" borderId="62" xfId="1" applyFont="1" applyFill="1" applyBorder="1" applyAlignment="1" applyProtection="1">
      <alignment horizontal="center" vertical="top"/>
    </xf>
    <xf numFmtId="2" fontId="84" fillId="0" borderId="16" xfId="1" applyNumberFormat="1" applyFont="1" applyFill="1" applyBorder="1" applyAlignment="1" applyProtection="1">
      <alignment horizontal="center" vertical="top"/>
    </xf>
    <xf numFmtId="0" fontId="82" fillId="0" borderId="16" xfId="1" applyFont="1" applyFill="1" applyBorder="1" applyAlignment="1" applyProtection="1">
      <alignment horizontal="center" vertical="top"/>
    </xf>
    <xf numFmtId="2" fontId="84" fillId="0" borderId="3" xfId="1" applyNumberFormat="1" applyFont="1" applyFill="1" applyBorder="1" applyAlignment="1" applyProtection="1">
      <alignment horizontal="center" vertical="top"/>
    </xf>
    <xf numFmtId="0" fontId="82" fillId="0" borderId="3" xfId="1" applyFont="1" applyFill="1" applyBorder="1" applyAlignment="1" applyProtection="1">
      <alignment horizontal="center" vertical="top"/>
    </xf>
    <xf numFmtId="0" fontId="82" fillId="0" borderId="6" xfId="1" applyFont="1" applyFill="1" applyBorder="1" applyAlignment="1" applyProtection="1">
      <alignment horizontal="left" vertical="center" indent="1"/>
    </xf>
    <xf numFmtId="2" fontId="84" fillId="0" borderId="14" xfId="1" applyNumberFormat="1" applyFont="1" applyFill="1" applyBorder="1" applyAlignment="1" applyProtection="1">
      <alignment horizontal="center" vertical="top"/>
    </xf>
    <xf numFmtId="0" fontId="82" fillId="0" borderId="14" xfId="1" applyFont="1" applyFill="1" applyBorder="1" applyAlignment="1" applyProtection="1">
      <alignment horizontal="center" vertical="top"/>
    </xf>
    <xf numFmtId="0" fontId="82" fillId="0" borderId="6" xfId="1" applyFont="1" applyFill="1" applyBorder="1" applyAlignment="1" applyProtection="1">
      <alignment horizontal="left" vertical="center" indent="2"/>
    </xf>
    <xf numFmtId="0" fontId="82" fillId="0" borderId="14" xfId="1" applyFont="1" applyBorder="1" applyAlignment="1">
      <alignment horizontal="left" vertical="top" wrapText="1"/>
    </xf>
    <xf numFmtId="2" fontId="84" fillId="0" borderId="19" xfId="1" applyNumberFormat="1" applyFont="1" applyFill="1" applyBorder="1" applyAlignment="1" applyProtection="1">
      <alignment horizontal="center" vertical="top"/>
    </xf>
    <xf numFmtId="0" fontId="84" fillId="3" borderId="14" xfId="1" applyFont="1" applyFill="1" applyBorder="1" applyAlignment="1" applyProtection="1">
      <alignment horizontal="center" vertical="top"/>
    </xf>
    <xf numFmtId="0" fontId="82" fillId="0" borderId="19" xfId="1" applyFont="1" applyFill="1" applyBorder="1" applyAlignment="1" applyProtection="1">
      <alignment horizontal="center" vertical="top"/>
    </xf>
    <xf numFmtId="49" fontId="82" fillId="0" borderId="29" xfId="1" applyNumberFormat="1" applyFont="1" applyFill="1" applyBorder="1" applyAlignment="1" applyProtection="1">
      <alignment horizontal="left" vertical="center"/>
    </xf>
    <xf numFmtId="0" fontId="82" fillId="0" borderId="121" xfId="1" applyFont="1" applyFill="1" applyBorder="1" applyAlignment="1" applyProtection="1">
      <alignment horizontal="center" vertical="center"/>
    </xf>
    <xf numFmtId="0" fontId="82" fillId="0" borderId="29" xfId="1" applyFont="1" applyFill="1" applyBorder="1" applyAlignment="1" applyProtection="1">
      <alignment horizontal="left" vertical="center" indent="2"/>
    </xf>
    <xf numFmtId="2" fontId="84" fillId="0" borderId="65" xfId="1" applyNumberFormat="1" applyFont="1" applyFill="1" applyBorder="1" applyAlignment="1" applyProtection="1">
      <alignment horizontal="center" vertical="top" wrapText="1"/>
    </xf>
    <xf numFmtId="0" fontId="84" fillId="3" borderId="15" xfId="1" applyFont="1" applyFill="1" applyBorder="1" applyAlignment="1" applyProtection="1">
      <alignment horizontal="center" vertical="top" wrapText="1"/>
    </xf>
    <xf numFmtId="0" fontId="82" fillId="0" borderId="65" xfId="1" applyFont="1" applyFill="1" applyBorder="1" applyAlignment="1" applyProtection="1">
      <alignment horizontal="center" vertical="top" wrapText="1"/>
    </xf>
    <xf numFmtId="0" fontId="82" fillId="0" borderId="65" xfId="1" applyFont="1" applyBorder="1" applyAlignment="1">
      <alignment horizontal="left" vertical="top" wrapText="1"/>
    </xf>
    <xf numFmtId="2" fontId="84" fillId="0" borderId="23" xfId="1" applyNumberFormat="1" applyFont="1" applyFill="1" applyBorder="1" applyAlignment="1" applyProtection="1">
      <alignment horizontal="center" vertical="top"/>
    </xf>
    <xf numFmtId="0" fontId="72" fillId="0" borderId="16" xfId="1" applyFont="1" applyBorder="1" applyAlignment="1">
      <alignment vertical="top"/>
    </xf>
    <xf numFmtId="0" fontId="72" fillId="0" borderId="14" xfId="1" applyFont="1" applyBorder="1" applyAlignment="1">
      <alignment vertical="top"/>
    </xf>
    <xf numFmtId="0" fontId="72" fillId="0" borderId="0" xfId="1" applyFont="1" applyAlignment="1">
      <alignment vertical="top"/>
    </xf>
    <xf numFmtId="0" fontId="84" fillId="0" borderId="14" xfId="1" applyFont="1" applyFill="1" applyBorder="1" applyAlignment="1" applyProtection="1">
      <alignment horizontal="center" vertical="top"/>
    </xf>
    <xf numFmtId="0" fontId="82" fillId="0" borderId="12" xfId="1" applyFont="1" applyBorder="1" applyAlignment="1">
      <alignment horizontal="left" vertical="top" wrapText="1"/>
    </xf>
    <xf numFmtId="0" fontId="84" fillId="0" borderId="2" xfId="1" applyFont="1" applyFill="1" applyBorder="1" applyAlignment="1" applyProtection="1">
      <alignment horizontal="center" vertical="top"/>
    </xf>
    <xf numFmtId="2" fontId="84" fillId="3" borderId="62" xfId="1" applyNumberFormat="1" applyFont="1" applyFill="1" applyBorder="1" applyAlignment="1" applyProtection="1">
      <alignment horizontal="center" vertical="top"/>
    </xf>
    <xf numFmtId="0" fontId="84" fillId="3" borderId="62" xfId="1" applyFont="1" applyFill="1" applyBorder="1" applyAlignment="1" applyProtection="1">
      <alignment horizontal="center" vertical="top"/>
    </xf>
    <xf numFmtId="0" fontId="82" fillId="0" borderId="66" xfId="1" applyFont="1" applyBorder="1" applyAlignment="1">
      <alignment horizontal="left" vertical="top" wrapText="1"/>
    </xf>
    <xf numFmtId="0" fontId="82" fillId="0" borderId="23" xfId="1" applyFont="1" applyFill="1" applyBorder="1" applyAlignment="1" applyProtection="1">
      <alignment horizontal="center" vertical="top"/>
    </xf>
    <xf numFmtId="2" fontId="84" fillId="0" borderId="18" xfId="1" applyNumberFormat="1" applyFont="1" applyFill="1" applyBorder="1" applyAlignment="1" applyProtection="1">
      <alignment horizontal="center" vertical="top"/>
    </xf>
    <xf numFmtId="0" fontId="82" fillId="0" borderId="12" xfId="1" applyFont="1" applyFill="1" applyBorder="1" applyAlignment="1" applyProtection="1">
      <alignment horizontal="center" vertical="top"/>
    </xf>
    <xf numFmtId="0" fontId="82" fillId="0" borderId="18" xfId="1" applyFont="1" applyFill="1" applyBorder="1" applyAlignment="1" applyProtection="1">
      <alignment horizontal="center" vertical="top"/>
    </xf>
    <xf numFmtId="0" fontId="72" fillId="0" borderId="64" xfId="1" applyFont="1" applyBorder="1" applyAlignment="1">
      <alignment horizontal="left" vertical="top"/>
    </xf>
    <xf numFmtId="0" fontId="72" fillId="0" borderId="64" xfId="1" applyFont="1" applyBorder="1" applyAlignment="1">
      <alignment horizontal="left" vertical="center"/>
    </xf>
    <xf numFmtId="0" fontId="82" fillId="0" borderId="6" xfId="1" applyFont="1" applyFill="1" applyBorder="1" applyAlignment="1" applyProtection="1">
      <alignment horizontal="left" vertical="center" indent="3"/>
    </xf>
    <xf numFmtId="2" fontId="84" fillId="0" borderId="2" xfId="1" applyNumberFormat="1" applyFont="1" applyFill="1" applyBorder="1" applyAlignment="1" applyProtection="1">
      <alignment horizontal="center" vertical="top" wrapText="1"/>
    </xf>
    <xf numFmtId="0" fontId="84" fillId="0" borderId="16" xfId="1" applyFont="1" applyFill="1" applyBorder="1" applyAlignment="1" applyProtection="1">
      <alignment horizontal="center" vertical="top"/>
    </xf>
    <xf numFmtId="0" fontId="82" fillId="0" borderId="2" xfId="1" applyFont="1" applyFill="1" applyBorder="1" applyAlignment="1" applyProtection="1">
      <alignment horizontal="center" vertical="top" wrapText="1"/>
    </xf>
    <xf numFmtId="0" fontId="82" fillId="0" borderId="5" xfId="1" quotePrefix="1" applyFont="1" applyFill="1" applyBorder="1" applyAlignment="1" applyProtection="1">
      <alignment horizontal="left" vertical="center" indent="1"/>
    </xf>
    <xf numFmtId="49" fontId="84" fillId="0" borderId="18" xfId="1" applyNumberFormat="1" applyFont="1" applyFill="1" applyBorder="1" applyAlignment="1" applyProtection="1">
      <alignment horizontal="center" vertical="top"/>
    </xf>
    <xf numFmtId="49" fontId="82" fillId="0" borderId="18" xfId="1" applyNumberFormat="1" applyFont="1" applyFill="1" applyBorder="1" applyAlignment="1" applyProtection="1">
      <alignment horizontal="center" vertical="top"/>
    </xf>
    <xf numFmtId="49" fontId="82" fillId="0" borderId="19" xfId="1" applyNumberFormat="1" applyFont="1" applyFill="1" applyBorder="1" applyAlignment="1" applyProtection="1">
      <alignment horizontal="center" vertical="top"/>
    </xf>
    <xf numFmtId="2" fontId="82" fillId="0" borderId="18" xfId="1" applyNumberFormat="1" applyFont="1" applyBorder="1" applyAlignment="1">
      <alignment horizontal="left" vertical="top" wrapText="1"/>
    </xf>
    <xf numFmtId="0" fontId="82" fillId="0" borderId="6" xfId="1" quotePrefix="1" applyFont="1" applyBorder="1" applyAlignment="1" applyProtection="1">
      <alignment horizontal="left" vertical="center" indent="2"/>
    </xf>
    <xf numFmtId="49" fontId="82" fillId="0" borderId="2" xfId="1" applyNumberFormat="1" applyFont="1" applyFill="1" applyBorder="1" applyAlignment="1" applyProtection="1">
      <alignment horizontal="center" vertical="top"/>
    </xf>
    <xf numFmtId="2" fontId="84" fillId="3" borderId="18" xfId="1" applyNumberFormat="1" applyFont="1" applyFill="1" applyBorder="1" applyAlignment="1" applyProtection="1">
      <alignment horizontal="center" vertical="top"/>
    </xf>
    <xf numFmtId="0" fontId="84" fillId="3" borderId="18" xfId="1" applyFont="1" applyFill="1" applyBorder="1" applyAlignment="1" applyProtection="1">
      <alignment horizontal="center" vertical="top"/>
    </xf>
    <xf numFmtId="2" fontId="84" fillId="0" borderId="65" xfId="1" applyNumberFormat="1" applyFont="1" applyFill="1" applyBorder="1" applyAlignment="1" applyProtection="1">
      <alignment horizontal="center" vertical="top"/>
    </xf>
    <xf numFmtId="0" fontId="82" fillId="0" borderId="33" xfId="1" applyFont="1" applyFill="1" applyBorder="1" applyAlignment="1" applyProtection="1">
      <alignment horizontal="center" vertical="top"/>
    </xf>
    <xf numFmtId="49" fontId="82" fillId="0" borderId="10" xfId="1" applyNumberFormat="1" applyFont="1" applyFill="1" applyBorder="1" applyAlignment="1" applyProtection="1">
      <alignment horizontal="left" vertical="center"/>
    </xf>
    <xf numFmtId="2" fontId="84" fillId="3" borderId="72" xfId="1" applyNumberFormat="1" applyFont="1" applyFill="1" applyBorder="1" applyAlignment="1" applyProtection="1">
      <alignment horizontal="center" vertical="top" wrapText="1"/>
    </xf>
    <xf numFmtId="0" fontId="84" fillId="3" borderId="72" xfId="1" applyFont="1" applyFill="1" applyBorder="1" applyAlignment="1" applyProtection="1">
      <alignment horizontal="center" vertical="top" wrapText="1"/>
    </xf>
    <xf numFmtId="0" fontId="82" fillId="0" borderId="57" xfId="1" applyFont="1" applyFill="1" applyBorder="1" applyAlignment="1" applyProtection="1">
      <alignment horizontal="center" vertical="top" wrapText="1"/>
    </xf>
    <xf numFmtId="0" fontId="82" fillId="3" borderId="72" xfId="1" applyFont="1" applyFill="1" applyBorder="1" applyAlignment="1">
      <alignment horizontal="left" vertical="top" wrapText="1"/>
    </xf>
    <xf numFmtId="2" fontId="84" fillId="3" borderId="3" xfId="1" applyNumberFormat="1" applyFont="1" applyFill="1" applyBorder="1" applyAlignment="1" applyProtection="1">
      <alignment horizontal="center" vertical="top"/>
    </xf>
    <xf numFmtId="0" fontId="82" fillId="3" borderId="3" xfId="1" applyFont="1" applyFill="1" applyBorder="1" applyAlignment="1">
      <alignment horizontal="left" vertical="top" wrapText="1"/>
    </xf>
    <xf numFmtId="0" fontId="82" fillId="0" borderId="64" xfId="1" applyFont="1" applyFill="1" applyBorder="1" applyAlignment="1" applyProtection="1">
      <alignment horizontal="left" vertical="center" indent="1"/>
    </xf>
    <xf numFmtId="0" fontId="82" fillId="0" borderId="7" xfId="1" applyFont="1" applyBorder="1" applyAlignment="1">
      <alignment horizontal="left" vertical="top" wrapText="1"/>
    </xf>
    <xf numFmtId="0" fontId="82" fillId="0" borderId="33" xfId="1" applyFont="1" applyBorder="1" applyAlignment="1" applyProtection="1">
      <alignment horizontal="center" vertical="center"/>
    </xf>
    <xf numFmtId="0" fontId="82" fillId="0" borderId="29" xfId="1" applyFont="1" applyBorder="1" applyAlignment="1" applyProtection="1">
      <alignment horizontal="left" vertical="center" indent="1"/>
    </xf>
    <xf numFmtId="2" fontId="84" fillId="3" borderId="15" xfId="1" applyNumberFormat="1" applyFont="1" applyFill="1" applyBorder="1" applyAlignment="1" applyProtection="1">
      <alignment horizontal="center" vertical="top"/>
    </xf>
    <xf numFmtId="0" fontId="84" fillId="3" borderId="15" xfId="1" applyFont="1" applyFill="1" applyBorder="1" applyAlignment="1" applyProtection="1">
      <alignment horizontal="center" vertical="top"/>
    </xf>
    <xf numFmtId="0" fontId="82" fillId="0" borderId="65" xfId="1" applyFont="1" applyFill="1" applyBorder="1" applyAlignment="1" applyProtection="1">
      <alignment horizontal="center" vertical="top"/>
    </xf>
    <xf numFmtId="0" fontId="82" fillId="3" borderId="15" xfId="1" applyFont="1" applyFill="1" applyBorder="1" applyAlignment="1">
      <alignment horizontal="left" vertical="top" wrapText="1"/>
    </xf>
    <xf numFmtId="2" fontId="82" fillId="0" borderId="60" xfId="1" applyNumberFormat="1" applyFont="1" applyBorder="1" applyAlignment="1">
      <alignment horizontal="left" vertical="top" wrapText="1"/>
    </xf>
    <xf numFmtId="49" fontId="82" fillId="0" borderId="6" xfId="1" applyNumberFormat="1" applyFont="1" applyFill="1" applyBorder="1" applyAlignment="1" applyProtection="1">
      <alignment horizontal="left" vertical="center"/>
    </xf>
    <xf numFmtId="0" fontId="82" fillId="0" borderId="29" xfId="1" applyFont="1" applyFill="1" applyBorder="1" applyAlignment="1" applyProtection="1">
      <alignment horizontal="left" vertical="center"/>
    </xf>
    <xf numFmtId="0" fontId="82" fillId="3" borderId="65" xfId="1" applyFont="1" applyFill="1" applyBorder="1" applyAlignment="1">
      <alignment horizontal="left" vertical="top" wrapText="1"/>
    </xf>
    <xf numFmtId="0" fontId="82" fillId="0" borderId="62" xfId="1" applyFont="1" applyFill="1" applyBorder="1" applyAlignment="1" applyProtection="1">
      <alignment horizontal="center" vertical="top" wrapText="1"/>
    </xf>
    <xf numFmtId="2" fontId="84" fillId="3" borderId="3" xfId="1" applyNumberFormat="1" applyFont="1" applyFill="1" applyBorder="1" applyAlignment="1" applyProtection="1">
      <alignment horizontal="center" vertical="top" wrapText="1"/>
    </xf>
    <xf numFmtId="0" fontId="84" fillId="3" borderId="3" xfId="1" applyFont="1" applyFill="1" applyBorder="1" applyAlignment="1" applyProtection="1">
      <alignment horizontal="center" vertical="top" wrapText="1"/>
    </xf>
    <xf numFmtId="0" fontId="82" fillId="0" borderId="18" xfId="1" applyFont="1" applyFill="1" applyBorder="1" applyAlignment="1" applyProtection="1">
      <alignment horizontal="center" vertical="top" wrapText="1"/>
    </xf>
    <xf numFmtId="0" fontId="84" fillId="0" borderId="18" xfId="1" applyFont="1" applyFill="1" applyBorder="1" applyAlignment="1" applyProtection="1">
      <alignment horizontal="center" vertical="top" wrapText="1"/>
    </xf>
    <xf numFmtId="0" fontId="82" fillId="0" borderId="18" xfId="1" quotePrefix="1" applyFont="1" applyFill="1" applyBorder="1" applyAlignment="1" applyProtection="1">
      <alignment horizontal="center" vertical="center"/>
    </xf>
    <xf numFmtId="0" fontId="82" fillId="0" borderId="5" xfId="1" quotePrefix="1" applyFont="1" applyFill="1" applyBorder="1" applyAlignment="1" applyProtection="1">
      <alignment horizontal="left" vertical="center" indent="2"/>
    </xf>
    <xf numFmtId="0" fontId="82" fillId="0" borderId="65" xfId="1" applyFont="1" applyFill="1" applyBorder="1" applyAlignment="1" applyProtection="1">
      <alignment horizontal="center" vertical="center"/>
    </xf>
    <xf numFmtId="2" fontId="84" fillId="3" borderId="15" xfId="1" applyNumberFormat="1" applyFont="1" applyFill="1" applyBorder="1" applyAlignment="1" applyProtection="1">
      <alignment horizontal="center" vertical="top" wrapText="1"/>
    </xf>
    <xf numFmtId="0" fontId="84" fillId="0" borderId="33" xfId="1" applyFont="1" applyFill="1" applyBorder="1" applyAlignment="1" applyProtection="1">
      <alignment horizontal="center" vertical="top" wrapText="1"/>
    </xf>
    <xf numFmtId="0" fontId="82" fillId="3" borderId="14" xfId="1" applyFont="1" applyFill="1" applyBorder="1" applyAlignment="1">
      <alignment horizontal="left" vertical="top" wrapText="1"/>
    </xf>
    <xf numFmtId="0" fontId="73" fillId="0" borderId="0" xfId="1" applyFont="1" applyFill="1" applyBorder="1" applyAlignment="1" applyProtection="1">
      <alignment horizontal="left" vertical="top"/>
    </xf>
    <xf numFmtId="0" fontId="72" fillId="0" borderId="0" xfId="1" applyFont="1" applyFill="1" applyBorder="1" applyAlignment="1" applyProtection="1">
      <alignment horizontal="left" vertical="top"/>
    </xf>
    <xf numFmtId="0" fontId="72" fillId="0" borderId="0" xfId="1" applyFont="1" applyBorder="1" applyAlignment="1">
      <alignment horizontal="left" vertical="top"/>
    </xf>
    <xf numFmtId="0" fontId="72" fillId="0" borderId="0" xfId="1" applyFont="1" applyBorder="1"/>
    <xf numFmtId="0" fontId="73" fillId="0" borderId="0" xfId="1" quotePrefix="1" applyFont="1" applyFill="1" applyBorder="1" applyAlignment="1" applyProtection="1">
      <alignment horizontal="left" vertical="top" wrapText="1"/>
    </xf>
    <xf numFmtId="0" fontId="72" fillId="0" borderId="0" xfId="1" applyFont="1" applyFill="1" applyBorder="1" applyAlignment="1" applyProtection="1">
      <alignment horizontal="left" vertical="top" indent="2"/>
    </xf>
    <xf numFmtId="0" fontId="72" fillId="0" borderId="0" xfId="1" applyFont="1" applyAlignment="1">
      <alignment horizontal="left" vertical="top"/>
    </xf>
    <xf numFmtId="0" fontId="73" fillId="0" borderId="12" xfId="1" applyFont="1" applyBorder="1" applyAlignment="1">
      <alignment horizontal="center" vertical="top"/>
    </xf>
    <xf numFmtId="0" fontId="73" fillId="0" borderId="30" xfId="1" applyFont="1" applyBorder="1" applyAlignment="1">
      <alignment horizontal="center" vertical="top"/>
    </xf>
    <xf numFmtId="0" fontId="72" fillId="0" borderId="2" xfId="1" applyFont="1" applyBorder="1" applyAlignment="1">
      <alignment wrapText="1"/>
    </xf>
    <xf numFmtId="0" fontId="72" fillId="0" borderId="12" xfId="1" applyFont="1" applyBorder="1" applyAlignment="1">
      <alignment horizontal="right"/>
    </xf>
    <xf numFmtId="0" fontId="73" fillId="0" borderId="30" xfId="1" applyFont="1" applyBorder="1" applyAlignment="1">
      <alignment horizontal="right"/>
    </xf>
    <xf numFmtId="0" fontId="73" fillId="0" borderId="18" xfId="1" applyFont="1" applyBorder="1" applyAlignment="1">
      <alignment horizontal="right"/>
    </xf>
    <xf numFmtId="165" fontId="73" fillId="0" borderId="2" xfId="1" applyNumberFormat="1" applyFont="1" applyBorder="1" applyAlignment="1">
      <alignment horizontal="center" vertical="center"/>
    </xf>
    <xf numFmtId="0" fontId="72" fillId="0" borderId="0" xfId="1" applyFont="1" applyBorder="1" applyAlignment="1">
      <alignment horizontal="left" vertical="center"/>
    </xf>
    <xf numFmtId="0" fontId="80" fillId="0" borderId="0" xfId="1" applyFont="1" applyAlignment="1">
      <alignment vertical="top" wrapText="1"/>
    </xf>
    <xf numFmtId="0" fontId="73" fillId="0" borderId="30" xfId="1" applyFont="1" applyBorder="1" applyAlignment="1"/>
    <xf numFmtId="0" fontId="72" fillId="0" borderId="18" xfId="1" applyFont="1" applyBorder="1" applyAlignment="1"/>
    <xf numFmtId="0" fontId="80" fillId="0" borderId="0" xfId="1" applyFont="1" applyBorder="1" applyAlignment="1">
      <alignment vertical="top" wrapText="1"/>
    </xf>
    <xf numFmtId="0" fontId="73" fillId="0" borderId="30" xfId="1" applyFont="1" applyBorder="1"/>
    <xf numFmtId="0" fontId="73" fillId="0" borderId="18" xfId="1" applyFont="1" applyBorder="1"/>
    <xf numFmtId="0" fontId="73" fillId="0" borderId="2" xfId="1" applyFont="1" applyBorder="1" applyAlignment="1">
      <alignment horizontal="center" vertical="center"/>
    </xf>
    <xf numFmtId="0" fontId="72" fillId="0" borderId="0" xfId="1" applyFont="1" applyBorder="1" applyAlignment="1">
      <alignment vertical="top"/>
    </xf>
    <xf numFmtId="0" fontId="72" fillId="0" borderId="0" xfId="1" applyFont="1" applyAlignment="1"/>
    <xf numFmtId="0" fontId="72" fillId="0" borderId="12" xfId="1" applyFont="1" applyBorder="1" applyAlignment="1">
      <alignment horizontal="right" vertical="top"/>
    </xf>
    <xf numFmtId="0" fontId="73" fillId="0" borderId="36" xfId="1" applyFont="1" applyBorder="1" applyAlignment="1">
      <alignment vertical="top"/>
    </xf>
    <xf numFmtId="0" fontId="72" fillId="0" borderId="36" xfId="1" applyFont="1" applyBorder="1" applyAlignment="1">
      <alignment vertical="top"/>
    </xf>
    <xf numFmtId="0" fontId="73" fillId="0" borderId="0" xfId="1" applyFont="1" applyAlignment="1">
      <alignment vertical="top"/>
    </xf>
    <xf numFmtId="0" fontId="73" fillId="0" borderId="36" xfId="1" applyFont="1" applyBorder="1"/>
    <xf numFmtId="0" fontId="72" fillId="0" borderId="36" xfId="1" applyFont="1" applyBorder="1"/>
    <xf numFmtId="0" fontId="73" fillId="0" borderId="36" xfId="1" applyFont="1" applyBorder="1" applyAlignment="1"/>
    <xf numFmtId="0" fontId="72" fillId="0" borderId="36" xfId="1" applyFont="1" applyBorder="1" applyAlignment="1"/>
    <xf numFmtId="0" fontId="73" fillId="0" borderId="0" xfId="1" applyFont="1"/>
    <xf numFmtId="0" fontId="72" fillId="0" borderId="0" xfId="1" applyFont="1" applyAlignment="1">
      <alignment horizontal="left" indent="2"/>
    </xf>
    <xf numFmtId="0" fontId="72" fillId="0" borderId="0" xfId="1" applyFont="1" applyAlignment="1">
      <alignment horizontal="left"/>
    </xf>
    <xf numFmtId="0" fontId="72" fillId="0" borderId="0" xfId="1" applyFont="1" applyBorder="1" applyAlignment="1">
      <alignment horizontal="right"/>
    </xf>
    <xf numFmtId="0" fontId="73" fillId="0" borderId="0" xfId="1" applyFont="1" applyBorder="1"/>
    <xf numFmtId="0" fontId="80" fillId="0" borderId="0" xfId="1" applyFont="1"/>
    <xf numFmtId="0" fontId="80" fillId="0" borderId="0" xfId="1" applyFont="1" applyAlignment="1">
      <alignment horizontal="left" indent="1"/>
    </xf>
    <xf numFmtId="0" fontId="5" fillId="0" borderId="61" xfId="0" applyFont="1" applyBorder="1" applyAlignment="1" applyProtection="1">
      <alignment vertical="center"/>
      <protection locked="0"/>
    </xf>
    <xf numFmtId="0" fontId="87" fillId="0" borderId="13" xfId="9" applyBorder="1" applyAlignment="1" applyProtection="1">
      <alignment vertical="center"/>
      <protection locked="0"/>
    </xf>
    <xf numFmtId="0" fontId="18" fillId="0" borderId="55" xfId="0" applyFont="1" applyFill="1" applyBorder="1" applyProtection="1"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8" fillId="0" borderId="30" xfId="0" applyFont="1" applyFill="1" applyBorder="1" applyAlignment="1" applyProtection="1">
      <alignment vertical="center"/>
      <protection locked="0"/>
    </xf>
    <xf numFmtId="49" fontId="88" fillId="0" borderId="42" xfId="0" applyNumberFormat="1" applyFont="1" applyFill="1" applyBorder="1" applyAlignment="1" applyProtection="1">
      <alignment horizontal="left" vertical="center"/>
    </xf>
    <xf numFmtId="0" fontId="88" fillId="0" borderId="12" xfId="0" applyFont="1" applyFill="1" applyBorder="1" applyAlignment="1" applyProtection="1">
      <alignment horizontal="left" vertical="center" indent="1"/>
    </xf>
    <xf numFmtId="3" fontId="89" fillId="0" borderId="12" xfId="0" applyNumberFormat="1" applyFont="1" applyFill="1" applyBorder="1" applyAlignment="1" applyProtection="1">
      <alignment horizontal="center" vertical="center"/>
      <protection locked="0"/>
    </xf>
    <xf numFmtId="3" fontId="90" fillId="0" borderId="12" xfId="0" applyNumberFormat="1" applyFont="1" applyFill="1" applyBorder="1" applyAlignment="1" applyProtection="1">
      <alignment horizontal="right" vertical="center"/>
      <protection locked="0"/>
    </xf>
    <xf numFmtId="3" fontId="90" fillId="0" borderId="46" xfId="0" applyNumberFormat="1" applyFont="1" applyFill="1" applyBorder="1" applyAlignment="1" applyProtection="1">
      <alignment horizontal="right" vertical="center"/>
      <protection locked="0"/>
    </xf>
    <xf numFmtId="0" fontId="89" fillId="0" borderId="0" xfId="0" applyFont="1" applyFill="1" applyAlignment="1" applyProtection="1">
      <alignment vertical="center"/>
    </xf>
    <xf numFmtId="0" fontId="89" fillId="0" borderId="0" xfId="0" applyFont="1" applyFill="1" applyBorder="1" applyAlignment="1" applyProtection="1">
      <alignment vertical="center"/>
    </xf>
    <xf numFmtId="0" fontId="88" fillId="0" borderId="2" xfId="0" applyFont="1" applyFill="1" applyBorder="1" applyAlignment="1" applyProtection="1">
      <alignment horizontal="left" vertical="center"/>
    </xf>
    <xf numFmtId="0" fontId="91" fillId="0" borderId="3" xfId="0" applyFont="1" applyFill="1" applyBorder="1" applyAlignment="1" applyProtection="1">
      <alignment horizontal="left" vertical="center" indent="1"/>
    </xf>
    <xf numFmtId="0" fontId="89" fillId="0" borderId="3" xfId="0" applyFont="1" applyFill="1" applyBorder="1" applyAlignment="1" applyProtection="1">
      <alignment horizontal="center" vertical="center"/>
    </xf>
    <xf numFmtId="0" fontId="89" fillId="0" borderId="3" xfId="0" applyFont="1" applyFill="1" applyBorder="1" applyAlignment="1" applyProtection="1">
      <alignment vertical="center"/>
    </xf>
    <xf numFmtId="0" fontId="89" fillId="0" borderId="24" xfId="0" applyFont="1" applyFill="1" applyBorder="1" applyAlignment="1" applyProtection="1">
      <alignment vertical="center"/>
    </xf>
    <xf numFmtId="49" fontId="88" fillId="0" borderId="7" xfId="0" applyNumberFormat="1" applyFont="1" applyFill="1" applyBorder="1" applyAlignment="1" applyProtection="1">
      <alignment vertical="center"/>
    </xf>
    <xf numFmtId="3" fontId="8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88" fillId="0" borderId="3" xfId="0" applyFont="1" applyBorder="1" applyAlignment="1" applyProtection="1">
      <alignment horizontal="left" vertical="center" indent="1"/>
    </xf>
    <xf numFmtId="3" fontId="89" fillId="0" borderId="14" xfId="0" applyNumberFormat="1" applyFont="1" applyFill="1" applyBorder="1" applyAlignment="1" applyProtection="1">
      <alignment horizontal="center" vertical="center"/>
      <protection locked="0"/>
    </xf>
    <xf numFmtId="3" fontId="90" fillId="0" borderId="14" xfId="0" applyNumberFormat="1" applyFont="1" applyFill="1" applyBorder="1" applyAlignment="1" applyProtection="1">
      <alignment horizontal="right" vertical="center"/>
      <protection locked="0"/>
    </xf>
    <xf numFmtId="3" fontId="90" fillId="0" borderId="47" xfId="0" applyNumberFormat="1" applyFont="1" applyFill="1" applyBorder="1" applyAlignment="1" applyProtection="1">
      <alignment horizontal="right" vertical="center"/>
      <protection locked="0"/>
    </xf>
    <xf numFmtId="3" fontId="89" fillId="0" borderId="14" xfId="0" applyNumberFormat="1" applyFont="1" applyFill="1" applyBorder="1" applyAlignment="1" applyProtection="1">
      <alignment horizontal="center" vertical="center"/>
    </xf>
    <xf numFmtId="3" fontId="88" fillId="0" borderId="14" xfId="0" applyNumberFormat="1" applyFont="1" applyFill="1" applyBorder="1" applyAlignment="1" applyProtection="1">
      <alignment vertical="center"/>
    </xf>
    <xf numFmtId="0" fontId="88" fillId="0" borderId="14" xfId="0" applyFont="1" applyFill="1" applyBorder="1" applyAlignment="1" applyProtection="1">
      <alignment vertical="center"/>
    </xf>
    <xf numFmtId="0" fontId="88" fillId="0" borderId="38" xfId="0" applyFont="1" applyFill="1" applyBorder="1" applyAlignment="1" applyProtection="1">
      <alignment vertical="center"/>
    </xf>
    <xf numFmtId="0" fontId="88" fillId="0" borderId="0" xfId="0" applyFont="1" applyFill="1" applyBorder="1" applyAlignment="1" applyProtection="1">
      <alignment vertical="center"/>
    </xf>
    <xf numFmtId="49" fontId="88" fillId="0" borderId="43" xfId="0" applyNumberFormat="1" applyFont="1" applyFill="1" applyBorder="1" applyAlignment="1" applyProtection="1">
      <alignment horizontal="left" vertical="center"/>
    </xf>
    <xf numFmtId="0" fontId="91" fillId="0" borderId="3" xfId="0" applyFont="1" applyBorder="1" applyAlignment="1" applyProtection="1">
      <alignment horizontal="left" vertical="center" indent="1"/>
    </xf>
    <xf numFmtId="0" fontId="89" fillId="0" borderId="14" xfId="0" applyFont="1" applyFill="1" applyBorder="1" applyAlignment="1" applyProtection="1">
      <alignment horizontal="center" vertical="center"/>
    </xf>
    <xf numFmtId="0" fontId="89" fillId="0" borderId="14" xfId="0" applyFont="1" applyFill="1" applyBorder="1" applyAlignment="1" applyProtection="1">
      <alignment vertical="center"/>
    </xf>
    <xf numFmtId="0" fontId="89" fillId="0" borderId="38" xfId="0" applyFont="1" applyFill="1" applyBorder="1" applyAlignment="1" applyProtection="1">
      <alignment vertical="center"/>
    </xf>
    <xf numFmtId="49" fontId="88" fillId="0" borderId="6" xfId="0" applyNumberFormat="1" applyFont="1" applyFill="1" applyBorder="1" applyAlignment="1" applyProtection="1">
      <alignment vertical="center"/>
    </xf>
    <xf numFmtId="3" fontId="8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left" vertical="top"/>
    </xf>
    <xf numFmtId="0" fontId="18" fillId="0" borderId="68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/>
    <xf numFmtId="0" fontId="87" fillId="0" borderId="13" xfId="9" applyFill="1" applyBorder="1" applyAlignment="1" applyProtection="1">
      <alignment vertical="center"/>
      <protection locked="0"/>
    </xf>
    <xf numFmtId="0" fontId="32" fillId="0" borderId="21" xfId="0" applyFont="1" applyFill="1" applyBorder="1" applyAlignment="1" applyProtection="1">
      <alignment horizontal="right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16" fillId="0" borderId="30" xfId="0" applyFont="1" applyFill="1" applyBorder="1" applyAlignment="1" applyProtection="1">
      <alignment vertical="center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167" fontId="17" fillId="0" borderId="12" xfId="0" applyNumberFormat="1" applyFont="1" applyFill="1" applyBorder="1" applyAlignment="1" applyProtection="1">
      <alignment horizontal="right" vertical="center"/>
      <protection locked="0"/>
    </xf>
    <xf numFmtId="3" fontId="17" fillId="0" borderId="19" xfId="0" applyNumberFormat="1" applyFont="1" applyFill="1" applyBorder="1" applyAlignment="1" applyProtection="1">
      <alignment horizontal="right" vertical="center"/>
      <protection locked="0"/>
    </xf>
    <xf numFmtId="3" fontId="17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left" vertical="center"/>
    </xf>
    <xf numFmtId="49" fontId="18" fillId="8" borderId="18" xfId="0" applyNumberFormat="1" applyFont="1" applyFill="1" applyBorder="1" applyAlignment="1">
      <alignment horizontal="left" vertical="center" wrapText="1"/>
    </xf>
    <xf numFmtId="49" fontId="18" fillId="8" borderId="31" xfId="0" applyNumberFormat="1" applyFont="1" applyFill="1" applyBorder="1" applyAlignment="1">
      <alignment horizontal="left" vertical="center" wrapText="1"/>
    </xf>
    <xf numFmtId="0" fontId="12" fillId="8" borderId="0" xfId="0" applyFont="1" applyFill="1" applyAlignment="1">
      <alignment vertical="top"/>
    </xf>
    <xf numFmtId="0" fontId="18" fillId="0" borderId="7" xfId="0" applyFont="1" applyFill="1" applyBorder="1" applyAlignment="1" applyProtection="1">
      <alignment horizontal="left" vertical="top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1" xfId="0" applyFont="1" applyFill="1" applyBorder="1" applyAlignment="1" applyProtection="1">
      <alignment horizontal="left" vertical="center"/>
    </xf>
    <xf numFmtId="0" fontId="18" fillId="0" borderId="15" xfId="0" quotePrefix="1" applyFont="1" applyFill="1" applyBorder="1" applyAlignment="1" applyProtection="1">
      <alignment horizontal="left" vertical="center" wrapText="1" indent="1"/>
    </xf>
    <xf numFmtId="0" fontId="17" fillId="0" borderId="33" xfId="0" applyNumberFormat="1" applyFont="1" applyFill="1" applyBorder="1" applyAlignment="1" applyProtection="1">
      <alignment vertical="center"/>
      <protection locked="0"/>
    </xf>
    <xf numFmtId="0" fontId="17" fillId="0" borderId="60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70" xfId="0" applyFont="1" applyFill="1" applyBorder="1" applyAlignment="1" applyProtection="1">
      <alignment vertical="center"/>
    </xf>
    <xf numFmtId="0" fontId="5" fillId="0" borderId="58" xfId="0" applyFont="1" applyFill="1" applyBorder="1" applyAlignment="1" applyProtection="1">
      <alignment vertical="center"/>
    </xf>
    <xf numFmtId="0" fontId="57" fillId="0" borderId="14" xfId="0" quotePrefix="1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/>
    </xf>
    <xf numFmtId="0" fontId="92" fillId="0" borderId="0" xfId="0" applyFont="1" applyFill="1" applyBorder="1" applyAlignment="1" applyProtection="1">
      <alignment horizontal="center" vertical="center"/>
    </xf>
    <xf numFmtId="0" fontId="57" fillId="0" borderId="3" xfId="0" applyFont="1" applyFill="1" applyBorder="1" applyAlignment="1" applyProtection="1">
      <alignment horizontal="center" vertical="center"/>
    </xf>
    <xf numFmtId="0" fontId="57" fillId="0" borderId="12" xfId="0" quotePrefix="1" applyFont="1" applyFill="1" applyBorder="1" applyAlignment="1" applyProtection="1">
      <alignment horizontal="center" vertical="center"/>
    </xf>
    <xf numFmtId="3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</xf>
    <xf numFmtId="0" fontId="57" fillId="0" borderId="14" xfId="0" applyFont="1" applyFill="1" applyBorder="1" applyAlignment="1" applyProtection="1">
      <alignment horizontal="center" vertical="center"/>
    </xf>
    <xf numFmtId="3" fontId="57" fillId="0" borderId="14" xfId="0" applyNumberFormat="1" applyFont="1" applyFill="1" applyBorder="1" applyAlignment="1" applyProtection="1">
      <alignment horizontal="center" vertical="center"/>
      <protection locked="0"/>
    </xf>
    <xf numFmtId="3" fontId="93" fillId="0" borderId="12" xfId="0" applyNumberFormat="1" applyFont="1" applyFill="1" applyBorder="1" applyAlignment="1" applyProtection="1">
      <alignment horizontal="center" vertical="center"/>
      <protection locked="0"/>
    </xf>
    <xf numFmtId="3" fontId="93" fillId="0" borderId="14" xfId="0" applyNumberFormat="1" applyFont="1" applyFill="1" applyBorder="1" applyAlignment="1" applyProtection="1">
      <alignment horizontal="center" vertical="center"/>
      <protection locked="0"/>
    </xf>
    <xf numFmtId="3" fontId="57" fillId="0" borderId="53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center"/>
    </xf>
    <xf numFmtId="0" fontId="57" fillId="0" borderId="0" xfId="0" applyFont="1" applyFill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left" vertical="center" wrapText="1" indent="1"/>
    </xf>
    <xf numFmtId="0" fontId="18" fillId="10" borderId="19" xfId="0" applyFont="1" applyFill="1" applyBorder="1" applyAlignment="1">
      <alignment vertical="center" wrapText="1"/>
    </xf>
    <xf numFmtId="0" fontId="12" fillId="10" borderId="0" xfId="0" applyFont="1" applyFill="1" applyAlignment="1">
      <alignment vertical="top"/>
    </xf>
    <xf numFmtId="3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indent="1"/>
    </xf>
    <xf numFmtId="0" fontId="50" fillId="0" borderId="0" xfId="3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18" xfId="7" applyFont="1" applyFill="1" applyBorder="1" applyAlignment="1" applyProtection="1">
      <alignment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80" fillId="0" borderId="18" xfId="1" applyFont="1" applyFill="1" applyBorder="1" applyAlignment="1">
      <alignment horizontal="center" vertical="center" wrapText="1"/>
    </xf>
    <xf numFmtId="0" fontId="18" fillId="0" borderId="18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</xf>
    <xf numFmtId="0" fontId="5" fillId="0" borderId="67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1" fillId="7" borderId="0" xfId="3" applyFont="1" applyFill="1" applyProtection="1">
      <protection locked="0"/>
    </xf>
    <xf numFmtId="0" fontId="1" fillId="0" borderId="21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1" fillId="0" borderId="0" xfId="3" applyFont="1" applyFill="1" applyProtection="1">
      <protection locked="0"/>
    </xf>
    <xf numFmtId="0" fontId="5" fillId="0" borderId="21" xfId="0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0" fontId="1" fillId="7" borderId="0" xfId="3" applyFont="1" applyFill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 wrapText="1" indent="1"/>
    </xf>
    <xf numFmtId="0" fontId="1" fillId="0" borderId="0" xfId="3" applyFont="1" applyFill="1" applyAlignment="1" applyProtection="1">
      <alignment vertical="center"/>
      <protection locked="0"/>
    </xf>
    <xf numFmtId="164" fontId="1" fillId="0" borderId="0" xfId="8" applyNumberFormat="1" applyFont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 indent="1"/>
    </xf>
    <xf numFmtId="0" fontId="4" fillId="0" borderId="14" xfId="0" applyFont="1" applyBorder="1" applyAlignment="1" applyProtection="1">
      <alignment horizontal="left" vertical="center" indent="1"/>
    </xf>
    <xf numFmtId="0" fontId="4" fillId="0" borderId="12" xfId="0" applyFont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18" fillId="0" borderId="69" xfId="0" applyFont="1" applyFill="1" applyBorder="1" applyProtection="1">
      <protection locked="0"/>
    </xf>
    <xf numFmtId="0" fontId="18" fillId="0" borderId="3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Protection="1"/>
    <xf numFmtId="0" fontId="9" fillId="0" borderId="0" xfId="0" applyFont="1" applyFill="1" applyBorder="1" applyProtection="1"/>
    <xf numFmtId="0" fontId="4" fillId="0" borderId="19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62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7" applyFont="1" applyFill="1" applyAlignment="1" applyProtection="1">
      <alignment horizontal="left"/>
      <protection locked="0"/>
    </xf>
    <xf numFmtId="0" fontId="7" fillId="0" borderId="0" xfId="7" applyFont="1" applyFill="1" applyBorder="1" applyProtection="1">
      <protection locked="0"/>
    </xf>
    <xf numFmtId="0" fontId="9" fillId="0" borderId="0" xfId="7" applyFont="1" applyFill="1" applyBorder="1" applyProtection="1">
      <protection locked="0"/>
    </xf>
    <xf numFmtId="0" fontId="9" fillId="0" borderId="0" xfId="7" applyFont="1" applyFill="1" applyProtection="1">
      <protection locked="0"/>
    </xf>
    <xf numFmtId="0" fontId="7" fillId="0" borderId="10" xfId="7" applyFont="1" applyFill="1" applyBorder="1" applyAlignment="1" applyProtection="1">
      <alignment horizontal="left"/>
    </xf>
    <xf numFmtId="0" fontId="7" fillId="0" borderId="9" xfId="7" applyFont="1" applyFill="1" applyBorder="1" applyAlignment="1" applyProtection="1">
      <alignment horizontal="left"/>
    </xf>
    <xf numFmtId="0" fontId="9" fillId="0" borderId="9" xfId="7" applyFont="1" applyFill="1" applyBorder="1" applyProtection="1"/>
    <xf numFmtId="0" fontId="4" fillId="0" borderId="62" xfId="7" applyFont="1" applyFill="1" applyBorder="1" applyAlignment="1" applyProtection="1">
      <alignment vertical="center"/>
    </xf>
    <xf numFmtId="0" fontId="7" fillId="0" borderId="7" xfId="7" applyFont="1" applyFill="1" applyBorder="1" applyAlignment="1" applyProtection="1">
      <alignment horizontal="center"/>
    </xf>
    <xf numFmtId="0" fontId="13" fillId="0" borderId="0" xfId="7" applyFont="1" applyFill="1" applyBorder="1" applyAlignment="1" applyProtection="1">
      <alignment horizontal="center"/>
    </xf>
    <xf numFmtId="0" fontId="9" fillId="0" borderId="0" xfId="7" applyFont="1" applyFill="1" applyBorder="1" applyProtection="1"/>
    <xf numFmtId="0" fontId="5" fillId="0" borderId="21" xfId="2" applyFont="1" applyBorder="1" applyAlignment="1" applyProtection="1">
      <alignment vertical="center"/>
      <protection locked="0"/>
    </xf>
    <xf numFmtId="0" fontId="5" fillId="0" borderId="30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  <protection locked="0"/>
    </xf>
    <xf numFmtId="0" fontId="9" fillId="0" borderId="0" xfId="7" applyFont="1" applyFill="1" applyAlignment="1" applyProtection="1">
      <protection locked="0"/>
    </xf>
    <xf numFmtId="0" fontId="7" fillId="0" borderId="0" xfId="7" applyFont="1" applyFill="1" applyBorder="1" applyAlignment="1" applyProtection="1">
      <alignment horizontal="left"/>
    </xf>
    <xf numFmtId="0" fontId="4" fillId="0" borderId="18" xfId="7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7" fillId="0" borderId="0" xfId="7" applyFont="1" applyBorder="1" applyAlignment="1" applyProtection="1">
      <alignment horizontal="left" vertical="center"/>
      <protection locked="0"/>
    </xf>
    <xf numFmtId="0" fontId="9" fillId="0" borderId="0" xfId="7" applyNumberFormat="1" applyFont="1" applyFill="1" applyBorder="1" applyAlignment="1" applyProtection="1">
      <alignment vertical="center"/>
    </xf>
    <xf numFmtId="0" fontId="7" fillId="0" borderId="0" xfId="7" applyFont="1" applyBorder="1" applyAlignment="1" applyProtection="1">
      <alignment horizontal="left" vertical="center"/>
    </xf>
    <xf numFmtId="0" fontId="7" fillId="0" borderId="22" xfId="7" applyFont="1" applyBorder="1" applyAlignment="1" applyProtection="1">
      <alignment vertical="center"/>
    </xf>
    <xf numFmtId="0" fontId="7" fillId="0" borderId="25" xfId="7" applyFont="1" applyFill="1" applyBorder="1" applyAlignment="1" applyProtection="1">
      <alignment horizontal="center"/>
    </xf>
    <xf numFmtId="0" fontId="7" fillId="0" borderId="0" xfId="7" applyFont="1" applyFill="1" applyBorder="1" applyAlignment="1" applyProtection="1">
      <alignment horizontal="centerContinuous"/>
    </xf>
    <xf numFmtId="0" fontId="9" fillId="0" borderId="21" xfId="7" applyFont="1" applyFill="1" applyBorder="1" applyProtection="1"/>
    <xf numFmtId="0" fontId="9" fillId="0" borderId="0" xfId="7" applyFont="1" applyFill="1" applyBorder="1" applyAlignment="1" applyProtection="1">
      <alignment horizontal="left"/>
    </xf>
    <xf numFmtId="0" fontId="9" fillId="0" borderId="22" xfId="7" applyFont="1" applyFill="1" applyBorder="1" applyProtection="1"/>
    <xf numFmtId="0" fontId="7" fillId="0" borderId="27" xfId="7" applyFont="1" applyFill="1" applyBorder="1" applyAlignment="1" applyProtection="1">
      <alignment horizontal="center" vertical="center"/>
    </xf>
    <xf numFmtId="0" fontId="7" fillId="0" borderId="23" xfId="7" applyFont="1" applyFill="1" applyBorder="1" applyAlignment="1" applyProtection="1">
      <alignment horizontal="center" vertical="center"/>
    </xf>
    <xf numFmtId="0" fontId="7" fillId="0" borderId="16" xfId="7" applyFont="1" applyFill="1" applyBorder="1" applyAlignment="1" applyProtection="1">
      <alignment horizontal="center" vertical="center"/>
    </xf>
    <xf numFmtId="0" fontId="7" fillId="0" borderId="3" xfId="7" applyFont="1" applyFill="1" applyBorder="1" applyAlignment="1" applyProtection="1">
      <alignment horizontal="center"/>
      <protection locked="0"/>
    </xf>
    <xf numFmtId="0" fontId="9" fillId="0" borderId="3" xfId="7" applyFont="1" applyFill="1" applyBorder="1" applyAlignment="1" applyProtection="1">
      <alignment horizontal="left" vertical="center"/>
    </xf>
    <xf numFmtId="0" fontId="7" fillId="0" borderId="12" xfId="7" applyFont="1" applyFill="1" applyBorder="1" applyAlignment="1" applyProtection="1">
      <alignment horizontal="center" vertical="center"/>
    </xf>
    <xf numFmtId="0" fontId="7" fillId="0" borderId="31" xfId="7" applyFont="1" applyFill="1" applyBorder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  <protection locked="0"/>
    </xf>
    <xf numFmtId="3" fontId="32" fillId="2" borderId="14" xfId="7" applyNumberFormat="1" applyFont="1" applyFill="1" applyBorder="1" applyAlignment="1" applyProtection="1">
      <alignment vertical="center"/>
      <protection locked="0"/>
    </xf>
    <xf numFmtId="3" fontId="32" fillId="2" borderId="21" xfId="7" applyNumberFormat="1" applyFont="1" applyFill="1" applyBorder="1" applyAlignment="1" applyProtection="1">
      <alignment vertical="center"/>
      <protection locked="0"/>
    </xf>
    <xf numFmtId="3" fontId="32" fillId="2" borderId="19" xfId="7" applyNumberFormat="1" applyFont="1" applyFill="1" applyBorder="1" applyAlignment="1" applyProtection="1">
      <alignment vertical="center"/>
      <protection locked="0"/>
    </xf>
    <xf numFmtId="3" fontId="32" fillId="2" borderId="32" xfId="7" applyNumberFormat="1" applyFont="1" applyFill="1" applyBorder="1" applyAlignment="1" applyProtection="1">
      <alignment vertical="center"/>
      <protection locked="0"/>
    </xf>
    <xf numFmtId="3" fontId="32" fillId="0" borderId="14" xfId="7" applyNumberFormat="1" applyFont="1" applyFill="1" applyBorder="1" applyAlignment="1" applyProtection="1">
      <alignment vertical="center"/>
      <protection locked="0"/>
    </xf>
    <xf numFmtId="3" fontId="32" fillId="0" borderId="21" xfId="7" applyNumberFormat="1" applyFont="1" applyFill="1" applyBorder="1" applyAlignment="1" applyProtection="1">
      <alignment vertical="center"/>
      <protection locked="0"/>
    </xf>
    <xf numFmtId="3" fontId="32" fillId="0" borderId="19" xfId="7" applyNumberFormat="1" applyFont="1" applyFill="1" applyBorder="1" applyAlignment="1" applyProtection="1">
      <alignment vertical="center"/>
      <protection locked="0"/>
    </xf>
    <xf numFmtId="3" fontId="32" fillId="0" borderId="32" xfId="7" applyNumberFormat="1" applyFont="1" applyFill="1" applyBorder="1" applyAlignment="1" applyProtection="1">
      <alignment vertical="center"/>
      <protection locked="0"/>
    </xf>
    <xf numFmtId="3" fontId="32" fillId="0" borderId="12" xfId="7" applyNumberFormat="1" applyFont="1" applyFill="1" applyBorder="1" applyAlignment="1" applyProtection="1">
      <alignment vertical="center"/>
      <protection locked="0"/>
    </xf>
    <xf numFmtId="3" fontId="32" fillId="0" borderId="30" xfId="7" applyNumberFormat="1" applyFont="1" applyFill="1" applyBorder="1" applyAlignment="1" applyProtection="1">
      <alignment vertical="center"/>
      <protection locked="0"/>
    </xf>
    <xf numFmtId="3" fontId="32" fillId="0" borderId="18" xfId="7" applyNumberFormat="1" applyFont="1" applyFill="1" applyBorder="1" applyAlignment="1" applyProtection="1">
      <alignment vertical="center"/>
      <protection locked="0"/>
    </xf>
    <xf numFmtId="3" fontId="32" fillId="0" borderId="31" xfId="7" applyNumberFormat="1" applyFont="1" applyFill="1" applyBorder="1" applyAlignment="1" applyProtection="1">
      <alignment vertical="center"/>
      <protection locked="0"/>
    </xf>
    <xf numFmtId="0" fontId="18" fillId="0" borderId="16" xfId="2" applyFont="1" applyFill="1" applyBorder="1" applyAlignment="1" applyProtection="1">
      <alignment horizontal="left" vertical="center" wrapText="1"/>
    </xf>
    <xf numFmtId="0" fontId="7" fillId="0" borderId="0" xfId="7" applyFont="1" applyFill="1" applyAlignment="1" applyProtection="1">
      <alignment vertical="center"/>
      <protection locked="0"/>
    </xf>
    <xf numFmtId="0" fontId="9" fillId="0" borderId="24" xfId="2" applyFont="1" applyFill="1" applyBorder="1" applyAlignment="1" applyProtection="1">
      <alignment horizontal="left" vertical="center" indent="3"/>
    </xf>
    <xf numFmtId="0" fontId="9" fillId="0" borderId="14" xfId="2" applyFont="1" applyFill="1" applyBorder="1" applyAlignment="1" applyProtection="1">
      <alignment horizontal="left" vertical="center" wrapText="1" indent="3"/>
    </xf>
    <xf numFmtId="3" fontId="32" fillId="0" borderId="20" xfId="7" applyNumberFormat="1" applyFont="1" applyFill="1" applyBorder="1" applyAlignment="1" applyProtection="1">
      <alignment vertical="center"/>
      <protection locked="0"/>
    </xf>
    <xf numFmtId="3" fontId="32" fillId="0" borderId="33" xfId="7" applyNumberFormat="1" applyFont="1" applyFill="1" applyBorder="1" applyAlignment="1" applyProtection="1">
      <alignment vertical="center"/>
      <protection locked="0"/>
    </xf>
    <xf numFmtId="3" fontId="32" fillId="0" borderId="60" xfId="7" applyNumberFormat="1" applyFont="1" applyFill="1" applyBorder="1" applyAlignment="1" applyProtection="1">
      <alignment vertical="center"/>
      <protection locked="0"/>
    </xf>
    <xf numFmtId="0" fontId="9" fillId="4" borderId="0" xfId="7" applyFont="1" applyFill="1" applyBorder="1" applyProtection="1"/>
    <xf numFmtId="0" fontId="9" fillId="4" borderId="0" xfId="7" applyFont="1" applyFill="1" applyProtection="1">
      <protection locked="0"/>
    </xf>
    <xf numFmtId="0" fontId="7" fillId="0" borderId="0" xfId="0" applyFont="1" applyFill="1" applyBorder="1"/>
    <xf numFmtId="0" fontId="9" fillId="0" borderId="0" xfId="0" applyFont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left"/>
    </xf>
    <xf numFmtId="0" fontId="9" fillId="0" borderId="9" xfId="0" applyFont="1" applyBorder="1"/>
    <xf numFmtId="0" fontId="9" fillId="0" borderId="71" xfId="0" applyFont="1" applyBorder="1"/>
    <xf numFmtId="0" fontId="7" fillId="0" borderId="7" xfId="0" applyFont="1" applyFill="1" applyBorder="1" applyAlignment="1">
      <alignment horizontal="center"/>
    </xf>
    <xf numFmtId="0" fontId="9" fillId="0" borderId="0" xfId="0" applyFont="1" applyBorder="1"/>
    <xf numFmtId="0" fontId="9" fillId="0" borderId="22" xfId="0" applyFont="1" applyBorder="1"/>
    <xf numFmtId="0" fontId="7" fillId="0" borderId="0" xfId="0" applyFont="1" applyFill="1" applyBorder="1" applyAlignment="1" applyProtection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 applyProtection="1">
      <alignment horizontal="centerContinuous"/>
    </xf>
    <xf numFmtId="0" fontId="9" fillId="0" borderId="39" xfId="0" applyFont="1" applyBorder="1"/>
    <xf numFmtId="0" fontId="41" fillId="0" borderId="14" xfId="0" applyFont="1" applyFill="1" applyBorder="1"/>
    <xf numFmtId="49" fontId="18" fillId="0" borderId="5" xfId="0" applyNumberFormat="1" applyFont="1" applyFill="1" applyBorder="1" applyAlignment="1" applyProtection="1">
      <alignment horizontal="left" vertical="center" wrapText="1"/>
    </xf>
    <xf numFmtId="0" fontId="18" fillId="0" borderId="116" xfId="0" applyFont="1" applyFill="1" applyBorder="1" applyAlignment="1" applyProtection="1">
      <alignment horizontal="left" vertical="center" wrapText="1" indent="1"/>
    </xf>
    <xf numFmtId="0" fontId="18" fillId="0" borderId="74" xfId="0" applyFont="1" applyFill="1" applyBorder="1" applyAlignment="1" applyProtection="1">
      <alignment horizontal="left" vertical="center" wrapText="1" indent="2"/>
    </xf>
    <xf numFmtId="49" fontId="18" fillId="10" borderId="5" xfId="0" applyNumberFormat="1" applyFont="1" applyFill="1" applyBorder="1" applyAlignment="1" applyProtection="1">
      <alignment horizontal="left" vertical="center" wrapText="1"/>
    </xf>
    <xf numFmtId="0" fontId="18" fillId="10" borderId="3" xfId="0" applyFont="1" applyFill="1" applyBorder="1" applyAlignment="1" applyProtection="1">
      <alignment horizontal="left" vertical="center" wrapText="1" indent="2"/>
    </xf>
    <xf numFmtId="0" fontId="18" fillId="10" borderId="3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 indent="3"/>
    </xf>
    <xf numFmtId="0" fontId="18" fillId="0" borderId="2" xfId="0" applyFont="1" applyFill="1" applyBorder="1" applyAlignment="1">
      <alignment vertical="center" wrapText="1"/>
    </xf>
    <xf numFmtId="49" fontId="18" fillId="0" borderId="37" xfId="0" applyNumberFormat="1" applyFont="1" applyFill="1" applyBorder="1" applyAlignment="1" applyProtection="1">
      <alignment horizontal="left" vertical="center" wrapText="1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18" fillId="0" borderId="16" xfId="0" applyFont="1" applyFill="1" applyBorder="1" applyAlignment="1" applyProtection="1">
      <alignment horizontal="left" vertical="center" wrapText="1"/>
    </xf>
    <xf numFmtId="0" fontId="18" fillId="0" borderId="32" xfId="0" quotePrefix="1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 applyProtection="1">
      <alignment horizontal="left" vertical="center" wrapText="1"/>
    </xf>
    <xf numFmtId="0" fontId="55" fillId="0" borderId="32" xfId="0" quotePrefix="1" applyFont="1" applyFill="1" applyBorder="1" applyAlignment="1">
      <alignment horizontal="left" vertical="center" wrapText="1"/>
    </xf>
    <xf numFmtId="0" fontId="18" fillId="0" borderId="12" xfId="0" applyFont="1" applyFill="1" applyBorder="1" applyAlignment="1" applyProtection="1">
      <alignment vertical="center" wrapText="1"/>
    </xf>
    <xf numFmtId="0" fontId="55" fillId="0" borderId="12" xfId="0" applyFont="1" applyFill="1" applyBorder="1" applyAlignment="1" applyProtection="1">
      <alignment vertical="center" wrapText="1"/>
    </xf>
    <xf numFmtId="49" fontId="18" fillId="0" borderId="7" xfId="0" applyNumberFormat="1" applyFont="1" applyFill="1" applyBorder="1" applyAlignment="1" applyProtection="1">
      <alignment horizontal="left" vertical="center"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49" fontId="18" fillId="0" borderId="28" xfId="0" applyNumberFormat="1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/>
    </xf>
    <xf numFmtId="0" fontId="18" fillId="0" borderId="16" xfId="0" applyFont="1" applyFill="1" applyBorder="1" applyAlignment="1" applyProtection="1">
      <alignment horizontal="left" vertical="center" wrapText="1" indent="1"/>
    </xf>
    <xf numFmtId="0" fontId="18" fillId="0" borderId="3" xfId="0" quotePrefix="1" applyFont="1" applyFill="1" applyBorder="1" applyAlignment="1" applyProtection="1">
      <alignment horizontal="left" vertical="center" wrapText="1" indent="2"/>
    </xf>
    <xf numFmtId="0" fontId="18" fillId="0" borderId="12" xfId="0" applyFont="1" applyFill="1" applyBorder="1" applyAlignment="1" applyProtection="1">
      <alignment horizontal="left" vertical="center" wrapText="1" indent="1"/>
    </xf>
    <xf numFmtId="49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15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Fill="1" applyBorder="1" applyAlignment="1" applyProtection="1">
      <alignment horizontal="centerContinuous"/>
    </xf>
    <xf numFmtId="0" fontId="7" fillId="0" borderId="56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18" fillId="9" borderId="7" xfId="0" applyFont="1" applyFill="1" applyBorder="1" applyAlignment="1" applyProtection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18" fillId="0" borderId="5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18" fillId="8" borderId="5" xfId="0" applyFont="1" applyFill="1" applyBorder="1" applyAlignment="1" applyProtection="1">
      <alignment horizontal="left" vertical="center"/>
    </xf>
    <xf numFmtId="0" fontId="18" fillId="8" borderId="74" xfId="0" applyFont="1" applyFill="1" applyBorder="1" applyAlignment="1" applyProtection="1">
      <alignment vertical="center" wrapText="1"/>
    </xf>
    <xf numFmtId="0" fontId="9" fillId="8" borderId="0" xfId="0" applyFont="1" applyFill="1" applyAlignment="1">
      <alignment vertical="top"/>
    </xf>
    <xf numFmtId="0" fontId="18" fillId="0" borderId="14" xfId="0" applyFont="1" applyFill="1" applyBorder="1" applyAlignment="1" applyProtection="1">
      <alignment vertical="center" wrapText="1"/>
    </xf>
    <xf numFmtId="0" fontId="18" fillId="0" borderId="74" xfId="0" applyFont="1" applyFill="1" applyBorder="1" applyAlignment="1" applyProtection="1">
      <alignment horizontal="left" vertical="center" wrapText="1"/>
    </xf>
    <xf numFmtId="0" fontId="18" fillId="0" borderId="2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top" wrapText="1" indent="2"/>
    </xf>
    <xf numFmtId="0" fontId="9" fillId="0" borderId="0" xfId="0" applyFont="1" applyFill="1" applyBorder="1" applyAlignment="1" applyProtection="1">
      <alignment horizontal="left" vertical="top" indent="2"/>
    </xf>
    <xf numFmtId="0" fontId="7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" fillId="0" borderId="0" xfId="3" applyFont="1" applyAlignment="1" applyProtection="1">
      <alignment horizontal="center" wrapText="1"/>
      <protection locked="0"/>
    </xf>
    <xf numFmtId="0" fontId="50" fillId="0" borderId="0" xfId="3" applyFont="1" applyBorder="1" applyAlignment="1" applyProtection="1">
      <alignment horizontal="center" vertical="center"/>
      <protection locked="0"/>
    </xf>
    <xf numFmtId="0" fontId="50" fillId="0" borderId="21" xfId="3" applyFont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horizontal="left" wrapText="1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top" shrinkToFit="1"/>
    </xf>
    <xf numFmtId="0" fontId="4" fillId="0" borderId="14" xfId="0" applyFont="1" applyBorder="1" applyAlignment="1" applyProtection="1">
      <alignment horizontal="center" vertical="top" shrinkToFit="1"/>
    </xf>
    <xf numFmtId="0" fontId="14" fillId="0" borderId="7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49" fontId="18" fillId="0" borderId="1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76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11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/>
    </xf>
    <xf numFmtId="0" fontId="24" fillId="0" borderId="24" xfId="0" quotePrefix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30" xfId="0" applyFont="1" applyFill="1" applyBorder="1" applyAlignment="1" applyProtection="1">
      <alignment horizontal="center"/>
    </xf>
    <xf numFmtId="0" fontId="24" fillId="0" borderId="36" xfId="0" applyFont="1" applyFill="1" applyBorder="1" applyAlignment="1" applyProtection="1">
      <alignment horizontal="center"/>
    </xf>
    <xf numFmtId="0" fontId="31" fillId="0" borderId="21" xfId="0" applyFont="1" applyBorder="1" applyAlignment="1" applyProtection="1">
      <alignment horizontal="right" vertical="center"/>
    </xf>
    <xf numFmtId="0" fontId="65" fillId="0" borderId="0" xfId="0" applyFont="1" applyFill="1" applyBorder="1" applyAlignment="1" applyProtection="1">
      <alignment horizontal="left" wrapText="1"/>
    </xf>
    <xf numFmtId="0" fontId="55" fillId="0" borderId="16" xfId="0" applyFont="1" applyFill="1" applyBorder="1" applyAlignment="1" applyProtection="1">
      <alignment horizontal="center" vertical="center" wrapText="1"/>
    </xf>
    <xf numFmtId="0" fontId="55" fillId="0" borderId="3" xfId="0" applyFont="1" applyFill="1" applyBorder="1" applyAlignment="1" applyProtection="1">
      <alignment horizontal="center" vertical="center" wrapText="1"/>
    </xf>
    <xf numFmtId="0" fontId="55" fillId="0" borderId="14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8" fillId="0" borderId="113" xfId="0" applyFont="1" applyFill="1" applyBorder="1" applyAlignment="1" applyProtection="1">
      <alignment horizontal="center" vertical="center"/>
    </xf>
    <xf numFmtId="0" fontId="18" fillId="3" borderId="23" xfId="0" applyFont="1" applyFill="1" applyBorder="1" applyAlignment="1" applyProtection="1">
      <alignment horizontal="left" vertical="center"/>
    </xf>
    <xf numFmtId="0" fontId="18" fillId="3" borderId="4" xfId="0" applyFont="1" applyFill="1" applyBorder="1" applyAlignment="1" applyProtection="1">
      <alignment horizontal="left" vertical="center"/>
    </xf>
    <xf numFmtId="0" fontId="18" fillId="3" borderId="67" xfId="0" applyFont="1" applyFill="1" applyBorder="1" applyAlignment="1" applyProtection="1">
      <alignment horizontal="left" vertical="center"/>
    </xf>
    <xf numFmtId="0" fontId="26" fillId="0" borderId="57" xfId="0" applyFont="1" applyBorder="1" applyAlignment="1" applyProtection="1">
      <alignment horizontal="center" vertical="center"/>
    </xf>
    <xf numFmtId="0" fontId="26" fillId="0" borderId="71" xfId="0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67" xfId="0" applyFont="1" applyFill="1" applyBorder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 wrapText="1"/>
    </xf>
    <xf numFmtId="0" fontId="24" fillId="0" borderId="24" xfId="0" quotePrefix="1" applyFont="1" applyFill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 vertical="center"/>
      <protection locked="0"/>
    </xf>
    <xf numFmtId="0" fontId="5" fillId="0" borderId="59" xfId="2" applyFont="1" applyBorder="1" applyAlignment="1" applyProtection="1">
      <alignment horizontal="center" vertical="center"/>
      <protection locked="0"/>
    </xf>
    <xf numFmtId="0" fontId="5" fillId="0" borderId="63" xfId="2" applyFont="1" applyBorder="1" applyAlignment="1" applyProtection="1">
      <alignment horizontal="center" vertical="center"/>
      <protection locked="0"/>
    </xf>
    <xf numFmtId="0" fontId="4" fillId="0" borderId="18" xfId="7" applyFont="1" applyBorder="1" applyAlignment="1" applyProtection="1">
      <alignment vertical="center"/>
      <protection locked="0"/>
    </xf>
    <xf numFmtId="0" fontId="5" fillId="0" borderId="30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5" fillId="0" borderId="0" xfId="7" applyFont="1" applyFill="1" applyBorder="1" applyAlignment="1" applyProtection="1">
      <alignment horizontal="center" vertical="top"/>
    </xf>
    <xf numFmtId="0" fontId="14" fillId="0" borderId="0" xfId="7" applyFont="1" applyFill="1" applyBorder="1" applyAlignment="1" applyProtection="1">
      <alignment horizontal="center" vertical="top"/>
    </xf>
    <xf numFmtId="0" fontId="14" fillId="0" borderId="24" xfId="7" applyFont="1" applyFill="1" applyBorder="1" applyAlignment="1" applyProtection="1">
      <alignment horizontal="center" vertical="top"/>
    </xf>
    <xf numFmtId="0" fontId="24" fillId="0" borderId="0" xfId="2" applyFont="1" applyBorder="1" applyAlignment="1" applyProtection="1">
      <alignment horizontal="center"/>
    </xf>
    <xf numFmtId="0" fontId="7" fillId="0" borderId="0" xfId="7" applyFont="1" applyFill="1" applyBorder="1" applyAlignment="1" applyProtection="1">
      <alignment vertical="top"/>
    </xf>
    <xf numFmtId="0" fontId="5" fillId="0" borderId="0" xfId="2" applyFont="1" applyBorder="1" applyAlignment="1" applyProtection="1">
      <alignment vertical="top"/>
    </xf>
    <xf numFmtId="0" fontId="5" fillId="0" borderId="22" xfId="2" applyFont="1" applyBorder="1" applyAlignment="1" applyProtection="1">
      <alignment vertical="top"/>
    </xf>
    <xf numFmtId="0" fontId="4" fillId="0" borderId="18" xfId="7" applyFont="1" applyFill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39" xfId="2" applyFont="1" applyBorder="1" applyAlignment="1" applyProtection="1">
      <alignment horizontal="center" vertical="center"/>
      <protection locked="0"/>
    </xf>
    <xf numFmtId="0" fontId="71" fillId="0" borderId="0" xfId="7" applyFont="1" applyFill="1" applyAlignment="1" applyProtection="1">
      <alignment horizontal="left" wrapText="1"/>
      <protection locked="0"/>
    </xf>
    <xf numFmtId="0" fontId="36" fillId="0" borderId="23" xfId="7" applyFont="1" applyFill="1" applyBorder="1" applyAlignment="1" applyProtection="1">
      <alignment horizontal="center" vertical="center"/>
    </xf>
    <xf numFmtId="0" fontId="36" fillId="0" borderId="4" xfId="7" applyFont="1" applyFill="1" applyBorder="1" applyAlignment="1" applyProtection="1">
      <alignment horizontal="center" vertical="center"/>
    </xf>
    <xf numFmtId="0" fontId="36" fillId="0" borderId="17" xfId="7" applyFont="1" applyFill="1" applyBorder="1" applyAlignment="1" applyProtection="1">
      <alignment horizontal="center" vertical="center"/>
    </xf>
    <xf numFmtId="0" fontId="36" fillId="0" borderId="67" xfId="7" applyFont="1" applyFill="1" applyBorder="1" applyAlignment="1" applyProtection="1">
      <alignment horizontal="center"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38" xfId="7" applyFont="1" applyFill="1" applyBorder="1" applyAlignment="1" applyProtection="1">
      <alignment horizontal="center" vertical="center"/>
    </xf>
    <xf numFmtId="0" fontId="7" fillId="0" borderId="21" xfId="7" applyFont="1" applyFill="1" applyBorder="1" applyAlignment="1" applyProtection="1">
      <alignment horizontal="center" vertical="center"/>
    </xf>
    <xf numFmtId="0" fontId="7" fillId="0" borderId="39" xfId="7" applyFont="1" applyFill="1" applyBorder="1" applyAlignment="1" applyProtection="1">
      <alignment horizontal="center" vertical="center"/>
    </xf>
    <xf numFmtId="0" fontId="37" fillId="0" borderId="24" xfId="0" applyFont="1" applyBorder="1" applyAlignment="1">
      <alignment horizontal="center"/>
    </xf>
    <xf numFmtId="0" fontId="39" fillId="0" borderId="0" xfId="0" quotePrefix="1" applyFont="1" applyFill="1" applyAlignment="1">
      <alignment horizontal="left" vertical="top" wrapText="1"/>
    </xf>
    <xf numFmtId="0" fontId="39" fillId="0" borderId="0" xfId="0" applyFont="1" applyFill="1" applyAlignment="1">
      <alignment vertical="top" wrapText="1"/>
    </xf>
    <xf numFmtId="0" fontId="60" fillId="0" borderId="0" xfId="0" quotePrefix="1" applyFont="1" applyAlignment="1">
      <alignment vertical="top" wrapText="1"/>
    </xf>
    <xf numFmtId="0" fontId="39" fillId="0" borderId="0" xfId="0" applyFont="1" applyFill="1" applyAlignment="1">
      <alignment horizontal="left" vertical="top" wrapText="1"/>
    </xf>
    <xf numFmtId="0" fontId="18" fillId="3" borderId="18" xfId="0" applyFont="1" applyFill="1" applyBorder="1" applyAlignment="1" applyProtection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</xf>
    <xf numFmtId="0" fontId="18" fillId="3" borderId="3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left" vertical="top" wrapText="1"/>
    </xf>
    <xf numFmtId="0" fontId="39" fillId="0" borderId="0" xfId="0" quotePrefix="1" applyFont="1" applyFill="1" applyAlignment="1">
      <alignment vertical="top" wrapText="1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22" xfId="0" applyFont="1" applyBorder="1" applyAlignment="1"/>
    <xf numFmtId="0" fontId="24" fillId="0" borderId="0" xfId="0" applyFont="1" applyFill="1" applyBorder="1" applyAlignment="1" applyProtection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wrapText="1"/>
    </xf>
    <xf numFmtId="0" fontId="39" fillId="0" borderId="22" xfId="0" applyFont="1" applyFill="1" applyBorder="1" applyAlignment="1">
      <alignment wrapText="1"/>
    </xf>
    <xf numFmtId="0" fontId="39" fillId="0" borderId="22" xfId="0" applyFont="1" applyFill="1" applyBorder="1" applyAlignment="1"/>
    <xf numFmtId="0" fontId="24" fillId="0" borderId="0" xfId="0" applyFont="1" applyFill="1" applyBorder="1" applyAlignment="1" applyProtection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25" fillId="9" borderId="18" xfId="0" applyFont="1" applyFill="1" applyBorder="1" applyAlignment="1" applyProtection="1">
      <alignment horizontal="left" vertical="center" wrapText="1"/>
    </xf>
    <xf numFmtId="0" fontId="25" fillId="9" borderId="30" xfId="0" applyFont="1" applyFill="1" applyBorder="1" applyAlignment="1" applyProtection="1">
      <alignment horizontal="left" vertical="center" wrapText="1"/>
    </xf>
    <xf numFmtId="0" fontId="25" fillId="9" borderId="13" xfId="0" applyFont="1" applyFill="1" applyBorder="1" applyAlignment="1" applyProtection="1">
      <alignment horizontal="left" vertical="center" wrapText="1"/>
    </xf>
    <xf numFmtId="0" fontId="73" fillId="0" borderId="16" xfId="1" applyFont="1" applyFill="1" applyBorder="1" applyAlignment="1">
      <alignment horizontal="center" vertical="center"/>
    </xf>
    <xf numFmtId="0" fontId="73" fillId="0" borderId="15" xfId="1" applyFont="1" applyFill="1" applyBorder="1" applyAlignment="1">
      <alignment horizontal="center" vertical="center"/>
    </xf>
    <xf numFmtId="0" fontId="73" fillId="0" borderId="16" xfId="1" applyFont="1" applyFill="1" applyBorder="1" applyAlignment="1">
      <alignment horizontal="center" vertical="center" wrapText="1"/>
    </xf>
    <xf numFmtId="0" fontId="73" fillId="0" borderId="15" xfId="1" applyFont="1" applyFill="1" applyBorder="1" applyAlignment="1">
      <alignment horizontal="center" vertical="center" wrapText="1"/>
    </xf>
    <xf numFmtId="0" fontId="73" fillId="0" borderId="23" xfId="1" applyFont="1" applyFill="1" applyBorder="1" applyAlignment="1">
      <alignment horizontal="center" vertical="center"/>
    </xf>
    <xf numFmtId="0" fontId="73" fillId="0" borderId="65" xfId="1" applyFont="1" applyFill="1" applyBorder="1" applyAlignment="1">
      <alignment horizontal="center" vertical="center"/>
    </xf>
    <xf numFmtId="0" fontId="73" fillId="0" borderId="21" xfId="1" applyFont="1" applyFill="1" applyBorder="1" applyAlignment="1" applyProtection="1">
      <alignment horizontal="center" vertical="top"/>
    </xf>
    <xf numFmtId="0" fontId="75" fillId="0" borderId="0" xfId="1" applyFont="1" applyBorder="1" applyAlignment="1">
      <alignment horizontal="center"/>
    </xf>
    <xf numFmtId="0" fontId="76" fillId="0" borderId="0" xfId="1" applyFont="1" applyBorder="1" applyAlignment="1">
      <alignment horizontal="center"/>
    </xf>
    <xf numFmtId="0" fontId="77" fillId="0" borderId="0" xfId="1" applyFont="1" applyFill="1" applyBorder="1" applyAlignment="1" applyProtection="1">
      <alignment horizontal="center"/>
    </xf>
    <xf numFmtId="0" fontId="78" fillId="0" borderId="0" xfId="1" applyFont="1" applyBorder="1" applyAlignment="1"/>
    <xf numFmtId="0" fontId="80" fillId="0" borderId="23" xfId="1" applyFont="1" applyFill="1" applyBorder="1" applyAlignment="1">
      <alignment horizontal="left" vertical="center" wrapText="1"/>
    </xf>
    <xf numFmtId="0" fontId="80" fillId="0" borderId="4" xfId="1" applyFont="1" applyFill="1" applyBorder="1" applyAlignment="1">
      <alignment horizontal="left" vertical="center" wrapText="1"/>
    </xf>
    <xf numFmtId="0" fontId="80" fillId="0" borderId="19" xfId="1" applyFont="1" applyFill="1" applyBorder="1" applyAlignment="1">
      <alignment horizontal="left" vertical="center" wrapText="1"/>
    </xf>
    <xf numFmtId="0" fontId="80" fillId="0" borderId="21" xfId="1" applyFont="1" applyFill="1" applyBorder="1" applyAlignment="1">
      <alignment horizontal="left" vertical="center" wrapText="1"/>
    </xf>
    <xf numFmtId="0" fontId="80" fillId="0" borderId="18" xfId="1" applyFont="1" applyFill="1" applyBorder="1" applyAlignment="1">
      <alignment horizontal="center" vertical="center" wrapText="1"/>
    </xf>
    <xf numFmtId="0" fontId="80" fillId="0" borderId="30" xfId="1" applyFont="1" applyFill="1" applyBorder="1" applyAlignment="1">
      <alignment horizontal="center" vertical="center" wrapText="1"/>
    </xf>
    <xf numFmtId="0" fontId="80" fillId="0" borderId="36" xfId="1" applyFont="1" applyFill="1" applyBorder="1" applyAlignment="1">
      <alignment horizontal="center" vertical="center" wrapText="1"/>
    </xf>
    <xf numFmtId="0" fontId="80" fillId="0" borderId="2" xfId="1" applyFont="1" applyFill="1" applyBorder="1" applyAlignment="1">
      <alignment horizontal="center" vertical="center" wrapText="1"/>
    </xf>
    <xf numFmtId="0" fontId="80" fillId="0" borderId="22" xfId="1" applyFont="1" applyFill="1" applyBorder="1" applyAlignment="1">
      <alignment horizontal="center" vertical="center" wrapText="1"/>
    </xf>
  </cellXfs>
  <cellStyles count="10">
    <cellStyle name="Hyperlink" xfId="9" builtinId="8"/>
    <cellStyle name="Normal" xfId="0" builtinId="0"/>
    <cellStyle name="Normal 2" xfId="1" xr:uid="{00000000-0005-0000-0000-000000000000}"/>
    <cellStyle name="Normal_ECE1" xfId="2" xr:uid="{00000000-0005-0000-0000-000001000000}"/>
    <cellStyle name="Normal_JFSQ2001e" xfId="3" xr:uid="{00000000-0005-0000-0000-000002000000}"/>
    <cellStyle name="Normal_jqrev" xfId="4" xr:uid="{00000000-0005-0000-0000-000003000000}"/>
    <cellStyle name="Normal_Sheet1" xfId="5" xr:uid="{00000000-0005-0000-0000-000004000000}"/>
    <cellStyle name="Normal_Sheet2" xfId="6" xr:uid="{00000000-0005-0000-0000-000005000000}"/>
    <cellStyle name="Normal_YBFPQNEW" xfId="7" xr:uid="{00000000-0005-0000-0000-000006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3</xdr:col>
      <xdr:colOff>843803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2"/>
  <sheetViews>
    <sheetView showGridLines="0" tabSelected="1" topLeftCell="B1" zoomScaleNormal="100" zoomScaleSheetLayoutView="100" workbookViewId="0">
      <selection activeCell="F4" sqref="F4"/>
    </sheetView>
  </sheetViews>
  <sheetFormatPr defaultColWidth="9.6640625" defaultRowHeight="12.75" customHeight="1" x14ac:dyDescent="0.25"/>
  <cols>
    <col min="1" max="1" width="8.33203125" style="17" customWidth="1"/>
    <col min="2" max="2" width="69.77734375" style="18" customWidth="1"/>
    <col min="3" max="3" width="12.33203125" style="18" customWidth="1"/>
    <col min="4" max="4" width="19.109375" style="18" customWidth="1"/>
    <col min="5" max="5" width="22.44140625" style="18" customWidth="1"/>
    <col min="6" max="6" width="9.77734375" style="18" customWidth="1"/>
    <col min="7" max="7" width="8.109375" style="18" customWidth="1"/>
    <col min="8" max="8" width="7.77734375" style="18" customWidth="1"/>
    <col min="9" max="9" width="73.44140625" style="18" customWidth="1"/>
    <col min="10" max="10" width="12.33203125" style="18" bestFit="1" customWidth="1"/>
    <col min="11" max="12" width="9.77734375" style="18" customWidth="1"/>
    <col min="13" max="13" width="12.6640625" style="18" customWidth="1"/>
    <col min="14" max="14" width="1.6640625" style="18" customWidth="1"/>
    <col min="15" max="15" width="12.6640625" style="18" customWidth="1"/>
    <col min="16" max="16" width="1.6640625" style="18" customWidth="1"/>
    <col min="17" max="17" width="15.6640625" style="18" hidden="1" customWidth="1"/>
    <col min="18" max="18" width="36.88671875" style="18" hidden="1" customWidth="1"/>
    <col min="19" max="21" width="10.6640625" style="18" hidden="1" customWidth="1"/>
    <col min="22" max="22" width="3.33203125" style="18" hidden="1" customWidth="1"/>
    <col min="23" max="23" width="11.88671875" style="18" hidden="1" customWidth="1"/>
    <col min="24" max="26" width="15.6640625" style="18" hidden="1" customWidth="1"/>
    <col min="27" max="32" width="15.6640625" style="18" customWidth="1"/>
    <col min="33" max="33" width="12.6640625" style="18" customWidth="1"/>
    <col min="34" max="34" width="1.6640625" style="18" customWidth="1"/>
    <col min="35" max="16384" width="9.6640625" style="18"/>
  </cols>
  <sheetData>
    <row r="1" spans="1:29" ht="17.100000000000001" customHeight="1" x14ac:dyDescent="0.25">
      <c r="A1" s="21"/>
      <c r="B1" s="71" t="s">
        <v>0</v>
      </c>
      <c r="C1" s="623" t="s">
        <v>1</v>
      </c>
      <c r="D1" s="979" t="s">
        <v>2</v>
      </c>
      <c r="E1" s="624" t="s">
        <v>3</v>
      </c>
      <c r="H1" s="123"/>
      <c r="I1" s="123"/>
      <c r="J1" s="124" t="str">
        <f>C1</f>
        <v>Страна:</v>
      </c>
      <c r="K1" s="124" t="str">
        <f>D1</f>
        <v>Кыргызстан</v>
      </c>
      <c r="L1" s="123"/>
    </row>
    <row r="2" spans="1:29" ht="17.100000000000001" customHeight="1" x14ac:dyDescent="0.25">
      <c r="A2" s="22"/>
      <c r="B2" s="70" t="s">
        <v>0</v>
      </c>
      <c r="C2" s="631" t="s">
        <v>4</v>
      </c>
      <c r="D2" s="1079"/>
      <c r="E2" s="1080"/>
      <c r="H2" s="123"/>
      <c r="I2" s="123"/>
      <c r="J2" s="123"/>
      <c r="K2" s="123"/>
      <c r="L2" s="123"/>
    </row>
    <row r="3" spans="1:29" ht="17.100000000000001" customHeight="1" x14ac:dyDescent="0.25">
      <c r="A3" s="22"/>
      <c r="B3" s="70" t="s">
        <v>0</v>
      </c>
      <c r="C3" s="1242" t="s">
        <v>872</v>
      </c>
      <c r="D3" s="1243"/>
      <c r="E3" s="1244"/>
      <c r="H3" s="123"/>
      <c r="I3" s="123"/>
      <c r="J3" s="123"/>
      <c r="K3" s="123"/>
      <c r="L3" s="123"/>
    </row>
    <row r="4" spans="1:29" ht="17.100000000000001" customHeight="1" x14ac:dyDescent="0.25">
      <c r="A4" s="22"/>
      <c r="B4" s="70"/>
      <c r="C4" s="625" t="s">
        <v>5</v>
      </c>
      <c r="D4" s="1081"/>
      <c r="E4" s="1080"/>
      <c r="H4" s="123"/>
      <c r="I4" s="123"/>
      <c r="J4" s="123"/>
      <c r="K4" s="123"/>
      <c r="L4" s="123"/>
      <c r="T4" s="302" t="s">
        <v>6</v>
      </c>
      <c r="U4" s="302"/>
    </row>
    <row r="5" spans="1:29" ht="17.100000000000001" customHeight="1" x14ac:dyDescent="0.25">
      <c r="A5" s="1256" t="s">
        <v>7</v>
      </c>
      <c r="B5" s="1257"/>
      <c r="C5" s="1245"/>
      <c r="D5" s="1246"/>
      <c r="E5" s="1247"/>
      <c r="H5" s="123"/>
      <c r="I5" s="123"/>
      <c r="J5" s="123"/>
      <c r="K5" s="123"/>
      <c r="L5" s="123"/>
      <c r="T5" s="302" t="s">
        <v>8</v>
      </c>
      <c r="U5" s="302"/>
    </row>
    <row r="6" spans="1:29" ht="17.100000000000001" customHeight="1" x14ac:dyDescent="0.4">
      <c r="A6" s="1256"/>
      <c r="B6" s="1257"/>
      <c r="C6" s="1064"/>
      <c r="D6" s="27"/>
      <c r="E6" s="1082"/>
      <c r="H6" s="123"/>
      <c r="I6" s="123"/>
      <c r="J6" s="123"/>
      <c r="K6" s="123"/>
      <c r="L6" s="123"/>
      <c r="Q6" s="286" t="s">
        <v>9</v>
      </c>
      <c r="R6" s="1083"/>
      <c r="S6" s="1083"/>
      <c r="T6" s="1083"/>
      <c r="U6" s="1083"/>
      <c r="V6" s="1083"/>
      <c r="W6" s="1083"/>
      <c r="X6" s="1083"/>
      <c r="Y6" s="1083"/>
      <c r="Z6" s="1083"/>
      <c r="AA6" s="1083"/>
      <c r="AB6" s="1083"/>
      <c r="AC6" s="1083"/>
    </row>
    <row r="7" spans="1:29" ht="16.5" customHeight="1" x14ac:dyDescent="0.25">
      <c r="A7" s="1258" t="s">
        <v>10</v>
      </c>
      <c r="B7" s="1259"/>
      <c r="C7" s="625" t="s">
        <v>170</v>
      </c>
      <c r="D7" s="1084"/>
      <c r="E7" s="626" t="s">
        <v>873</v>
      </c>
      <c r="H7" s="123"/>
      <c r="I7" s="1248" t="s">
        <v>11</v>
      </c>
      <c r="J7" s="123"/>
      <c r="K7" s="1241" t="s">
        <v>12</v>
      </c>
      <c r="L7" s="1241"/>
      <c r="Q7" s="1083"/>
      <c r="R7" s="1083"/>
      <c r="S7" s="1083"/>
      <c r="T7" s="1083"/>
      <c r="U7" s="1083"/>
      <c r="V7" s="1083"/>
      <c r="W7" s="1083"/>
      <c r="X7" s="1083"/>
      <c r="Y7" s="1083"/>
      <c r="Z7" s="1083"/>
      <c r="AA7" s="1083"/>
      <c r="AB7" s="1083"/>
      <c r="AC7" s="1083"/>
    </row>
    <row r="8" spans="1:29" ht="19.5" customHeight="1" x14ac:dyDescent="0.25">
      <c r="A8" s="1258" t="s">
        <v>13</v>
      </c>
      <c r="B8" s="1259"/>
      <c r="C8" s="1260" t="s">
        <v>14</v>
      </c>
      <c r="D8" s="1261"/>
      <c r="E8" s="980"/>
      <c r="H8" s="123"/>
      <c r="I8" s="1248"/>
      <c r="J8" s="123"/>
      <c r="K8" s="1241"/>
      <c r="L8" s="1241"/>
      <c r="Q8" s="1083" t="s">
        <v>15</v>
      </c>
      <c r="R8" s="1083"/>
      <c r="S8" s="1083"/>
      <c r="T8" s="1083"/>
      <c r="U8" s="1083"/>
      <c r="V8" s="1083"/>
      <c r="W8" s="1238"/>
      <c r="X8" s="1238"/>
      <c r="Y8" s="1238"/>
      <c r="Z8" s="1083"/>
      <c r="AA8" s="1083"/>
      <c r="AB8" s="1083"/>
      <c r="AC8" s="1083"/>
    </row>
    <row r="9" spans="1:29" ht="15.75" customHeight="1" x14ac:dyDescent="0.25">
      <c r="A9" s="68"/>
      <c r="B9" s="47"/>
      <c r="C9" s="27"/>
      <c r="D9" s="50">
        <v>51</v>
      </c>
      <c r="E9" s="51">
        <v>51</v>
      </c>
      <c r="H9" s="126" t="s">
        <v>0</v>
      </c>
      <c r="I9" s="127"/>
      <c r="J9" s="125" t="s">
        <v>0</v>
      </c>
      <c r="K9" s="125"/>
      <c r="L9" s="125"/>
      <c r="Q9" s="1083"/>
      <c r="R9" s="1083"/>
      <c r="S9" s="1083"/>
      <c r="T9" s="1083"/>
      <c r="U9" s="1083"/>
      <c r="V9" s="1085"/>
      <c r="W9" s="1238"/>
      <c r="X9" s="1238"/>
      <c r="Y9" s="1238"/>
      <c r="Z9" s="1083"/>
      <c r="AA9" s="1083"/>
      <c r="AB9" s="1083"/>
      <c r="AC9" s="1083"/>
    </row>
    <row r="10" spans="1:29" ht="12.75" customHeight="1" x14ac:dyDescent="0.25">
      <c r="A10" s="23" t="s">
        <v>16</v>
      </c>
      <c r="B10" s="69" t="s">
        <v>17</v>
      </c>
      <c r="C10" s="1254" t="s">
        <v>18</v>
      </c>
      <c r="D10" s="432">
        <v>2018</v>
      </c>
      <c r="E10" s="29">
        <f>D10+1</f>
        <v>2019</v>
      </c>
      <c r="F10" s="121"/>
      <c r="G10" s="121"/>
      <c r="H10" s="105" t="s">
        <v>16</v>
      </c>
      <c r="I10" s="448" t="str">
        <f>B10</f>
        <v>Товар</v>
      </c>
      <c r="J10" s="105" t="str">
        <f>C10</f>
        <v>Единица</v>
      </c>
      <c r="K10" s="729">
        <f>D10</f>
        <v>2018</v>
      </c>
      <c r="L10" s="730">
        <f>E10</f>
        <v>2019</v>
      </c>
      <c r="Q10" s="1083"/>
      <c r="R10" s="1083"/>
      <c r="S10" s="1086">
        <f>D10</f>
        <v>2018</v>
      </c>
      <c r="T10" s="1086">
        <f>E10</f>
        <v>2019</v>
      </c>
      <c r="U10" s="1086" t="s">
        <v>19</v>
      </c>
      <c r="V10" s="1085"/>
      <c r="W10" s="18" t="s">
        <v>20</v>
      </c>
      <c r="X10" s="1087"/>
      <c r="Y10" s="1087"/>
      <c r="Z10" s="1088"/>
      <c r="AB10" s="1083"/>
      <c r="AC10" s="1083"/>
    </row>
    <row r="11" spans="1:29" ht="12.75" customHeight="1" x14ac:dyDescent="0.25">
      <c r="A11" s="3" t="s">
        <v>21</v>
      </c>
      <c r="B11" s="1"/>
      <c r="C11" s="1255"/>
      <c r="D11" s="2" t="s">
        <v>22</v>
      </c>
      <c r="E11" s="4" t="s">
        <v>22</v>
      </c>
      <c r="H11" s="106" t="s">
        <v>21</v>
      </c>
      <c r="I11" s="128"/>
      <c r="J11" s="129"/>
      <c r="K11" s="69" t="str">
        <f>D11</f>
        <v>Объем</v>
      </c>
      <c r="L11" s="731" t="str">
        <f>E11</f>
        <v>Объем</v>
      </c>
      <c r="Q11" s="1239" t="s">
        <v>23</v>
      </c>
      <c r="R11" s="460" t="s">
        <v>24</v>
      </c>
      <c r="S11" s="461">
        <f>IF(ISNUMBER(D17+'СВ2 | Первич. | Торговля'!E15-'СВ2 | Первич. | Торговля'!I15-D27),D17+'СВ2 | Первич. | Торговля'!E15-'СВ2 | Первич. | Торговля'!I15-D27,"Missing data")</f>
        <v>2.9000000000000004</v>
      </c>
      <c r="T11" s="461">
        <f>IF(ISNUMBER(E17+'СВ2 | Первич. | Торговля'!G15-'СВ2 | Первич. | Торговля'!K15-E27),E17+'СВ2 | Первич. | Торговля'!G15-'СВ2 | Первич. | Торговля'!K15-E27,"Missing data")</f>
        <v>113.5</v>
      </c>
      <c r="U11" s="454">
        <f>IF(ISNUMBER(T11/S11-1),T11/S11-1,"missing data")</f>
        <v>38.137931034482754</v>
      </c>
      <c r="V11" s="287"/>
      <c r="W11" s="1083" t="s">
        <v>25</v>
      </c>
      <c r="X11" s="1087"/>
      <c r="Y11" s="1087"/>
      <c r="Z11" s="1088"/>
      <c r="AB11" s="1083"/>
      <c r="AC11" s="1083"/>
    </row>
    <row r="12" spans="1:29" s="24" customFormat="1" ht="12.75" customHeight="1" x14ac:dyDescent="0.25">
      <c r="A12" s="1249" t="s">
        <v>26</v>
      </c>
      <c r="B12" s="1250"/>
      <c r="C12" s="1250"/>
      <c r="D12" s="1250"/>
      <c r="E12" s="1251"/>
      <c r="H12" s="143"/>
      <c r="I12" s="1252" t="str">
        <f>A12</f>
        <v>ВЫВОЗКИ КРУГЛОГО ЛЕСА (НЕОБРАБОТАННЫХ ЛЕСОМАТЕРИАЛОВ)</v>
      </c>
      <c r="J12" s="1250"/>
      <c r="K12" s="1250"/>
      <c r="L12" s="1253"/>
      <c r="Q12" s="1240"/>
      <c r="R12" s="1089" t="s">
        <v>27</v>
      </c>
      <c r="S12" s="1090">
        <f>IF(ISNUMBER(D52-D53*X28),(D52-D53)*X28,"missing data")</f>
        <v>0</v>
      </c>
      <c r="T12" s="1090">
        <f>IF(ISNUMBER(E52-E53*X28),(E52-E53)*X28,"missing data")</f>
        <v>0</v>
      </c>
      <c r="U12" s="464" t="str">
        <f t="shared" ref="U12:U23" si="0">IF(ISNUMBER(T12/S12-1),T12/S12-1,"missing data")</f>
        <v>missing data</v>
      </c>
      <c r="V12" s="297"/>
      <c r="W12" s="1083" t="s">
        <v>28</v>
      </c>
      <c r="Y12" s="289"/>
      <c r="Z12" s="294"/>
      <c r="AB12" s="289"/>
      <c r="AC12" s="289"/>
    </row>
    <row r="13" spans="1:29" s="24" customFormat="1" ht="12.75" customHeight="1" x14ac:dyDescent="0.25">
      <c r="A13" s="325">
        <v>1</v>
      </c>
      <c r="B13" s="318" t="s">
        <v>29</v>
      </c>
      <c r="C13" s="319" t="s">
        <v>30</v>
      </c>
      <c r="D13" s="322"/>
      <c r="E13" s="327"/>
      <c r="H13" s="60">
        <f>A13</f>
        <v>1</v>
      </c>
      <c r="I13" s="54" t="str">
        <f>B13</f>
        <v>КРУГЛЫЙ ЛЕС (НЕОБРАБОТАННЫЕ ЛЕСОМАТЕРИАЛЫ)</v>
      </c>
      <c r="J13" s="627" t="s">
        <v>30</v>
      </c>
      <c r="K13" s="130">
        <f>D13-(D14+D17)</f>
        <v>0</v>
      </c>
      <c r="L13" s="131">
        <f>E13-(E14+E17)</f>
        <v>0</v>
      </c>
      <c r="Q13" s="449" t="s">
        <v>31</v>
      </c>
      <c r="R13" s="456" t="s">
        <v>32</v>
      </c>
      <c r="S13" s="457">
        <f>IF(ISNUMBER(D36*X29),D36*X29,"missing data")</f>
        <v>0</v>
      </c>
      <c r="T13" s="457">
        <f>IF(ISNUMBER(E36*X29),E36*X29,"missing data")</f>
        <v>0</v>
      </c>
      <c r="U13" s="454" t="str">
        <f t="shared" si="0"/>
        <v>missing data</v>
      </c>
      <c r="V13" s="1091"/>
      <c r="W13" s="299">
        <v>2.4</v>
      </c>
      <c r="X13" s="289"/>
      <c r="Y13" s="289"/>
      <c r="Z13" s="294"/>
      <c r="AB13" s="289"/>
      <c r="AC13" s="289"/>
    </row>
    <row r="14" spans="1:29" s="26" customFormat="1" ht="26.4" x14ac:dyDescent="0.25">
      <c r="A14" s="122">
        <v>1.1000000000000001</v>
      </c>
      <c r="B14" s="695" t="s">
        <v>33</v>
      </c>
      <c r="C14" s="93" t="s">
        <v>30</v>
      </c>
      <c r="D14" s="174"/>
      <c r="E14" s="175"/>
      <c r="H14" s="54">
        <f t="shared" ref="H14:H78" si="1">A14</f>
        <v>1.1000000000000001</v>
      </c>
      <c r="I14" s="1092" t="str">
        <f t="shared" ref="I14:I77" si="2">B14</f>
        <v>ТОПЛИВНАЯ ДРЕВЕСИНА (ВКЛЮЧАЯ ДРЕВЕСИНУ ДЛЯ ПРОИЗВОДСТВА ДРЕВЕСНОГО УГЛЯ)</v>
      </c>
      <c r="J14" s="93" t="s">
        <v>30</v>
      </c>
      <c r="K14" s="132">
        <f>D14-(D15+D16)</f>
        <v>0</v>
      </c>
      <c r="L14" s="133">
        <f>E14-(E15+E16)</f>
        <v>0</v>
      </c>
      <c r="Q14" s="450"/>
      <c r="R14" s="452" t="s">
        <v>34</v>
      </c>
      <c r="S14" s="453">
        <f>IF(ISNUMBER(D39),D39,"Missing data")</f>
        <v>140</v>
      </c>
      <c r="T14" s="453">
        <f>IF(ISNUMBER(E39),E39,"Missing data")</f>
        <v>150.19999999999999</v>
      </c>
      <c r="U14" s="454">
        <f t="shared" si="0"/>
        <v>7.2857142857142732E-2</v>
      </c>
      <c r="V14" s="455"/>
      <c r="W14" s="299">
        <v>1</v>
      </c>
      <c r="X14" s="289"/>
      <c r="Z14" s="1093"/>
      <c r="AB14" s="468"/>
      <c r="AC14" s="468"/>
    </row>
    <row r="15" spans="1:29" s="26" customFormat="1" ht="14.4" x14ac:dyDescent="0.25">
      <c r="A15" s="122" t="s">
        <v>35</v>
      </c>
      <c r="B15" s="62" t="s">
        <v>36</v>
      </c>
      <c r="C15" s="93" t="s">
        <v>30</v>
      </c>
      <c r="D15" s="174"/>
      <c r="E15" s="175"/>
      <c r="H15" s="54" t="str">
        <f t="shared" si="1"/>
        <v>1.1.C</v>
      </c>
      <c r="I15" s="57" t="str">
        <f t="shared" si="2"/>
        <v>Хвойные породы</v>
      </c>
      <c r="J15" s="93" t="s">
        <v>30</v>
      </c>
      <c r="K15" s="134"/>
      <c r="L15" s="135"/>
      <c r="Q15" s="450"/>
      <c r="R15" s="452" t="s">
        <v>37</v>
      </c>
      <c r="S15" s="453" t="str">
        <f>IF(ISNUMBER(D43),D43,"Missing data")</f>
        <v>Missing data</v>
      </c>
      <c r="T15" s="453" t="str">
        <f>IF(ISNUMBER(E43),E43,"Missing data")</f>
        <v>Missing data</v>
      </c>
      <c r="U15" s="454" t="str">
        <f t="shared" si="0"/>
        <v>missing data</v>
      </c>
      <c r="V15" s="455"/>
      <c r="W15" s="299">
        <v>1</v>
      </c>
      <c r="Z15" s="1093"/>
      <c r="AB15" s="468"/>
      <c r="AC15" s="468"/>
    </row>
    <row r="16" spans="1:29" s="26" customFormat="1" ht="14.4" x14ac:dyDescent="0.25">
      <c r="A16" s="122" t="s">
        <v>38</v>
      </c>
      <c r="B16" s="62" t="s">
        <v>39</v>
      </c>
      <c r="C16" s="93" t="s">
        <v>30</v>
      </c>
      <c r="D16" s="174"/>
      <c r="E16" s="175"/>
      <c r="H16" s="54" t="str">
        <f t="shared" si="1"/>
        <v>1.1.NC</v>
      </c>
      <c r="I16" s="57" t="str">
        <f t="shared" si="2"/>
        <v>Лиственные породы</v>
      </c>
      <c r="J16" s="93" t="s">
        <v>30</v>
      </c>
      <c r="K16" s="136"/>
      <c r="L16" s="137"/>
      <c r="Q16" s="450"/>
      <c r="R16" s="452" t="s">
        <v>40</v>
      </c>
      <c r="S16" s="453" t="str">
        <f>IF(ISNUMBER(D48),D48,"Missing data")</f>
        <v>Missing data</v>
      </c>
      <c r="T16" s="453" t="str">
        <f>IF(ISNUMBER(E48),E48,"Missing data")</f>
        <v>Missing data</v>
      </c>
      <c r="U16" s="454" t="str">
        <f t="shared" si="0"/>
        <v>missing data</v>
      </c>
      <c r="V16" s="455"/>
      <c r="W16" s="299">
        <v>1</v>
      </c>
      <c r="Y16" s="289"/>
      <c r="Z16" s="468"/>
      <c r="AB16" s="1093"/>
      <c r="AC16" s="468"/>
    </row>
    <row r="17" spans="1:29" s="26" customFormat="1" ht="14.4" x14ac:dyDescent="0.25">
      <c r="A17" s="122">
        <v>1.2</v>
      </c>
      <c r="B17" s="56" t="s">
        <v>41</v>
      </c>
      <c r="C17" s="93" t="s">
        <v>30</v>
      </c>
      <c r="D17" s="174"/>
      <c r="E17" s="175"/>
      <c r="H17" s="54">
        <f t="shared" si="1"/>
        <v>1.2</v>
      </c>
      <c r="I17" s="56" t="str">
        <f t="shared" si="2"/>
        <v>ДЕЛОВОЙ КРУГЛЫЙ ЛЕС</v>
      </c>
      <c r="J17" s="93" t="s">
        <v>30</v>
      </c>
      <c r="K17" s="132">
        <f>D17-(D18+D19)</f>
        <v>0</v>
      </c>
      <c r="L17" s="132">
        <f>E17-(E18+E19)</f>
        <v>0</v>
      </c>
      <c r="Q17" s="450"/>
      <c r="R17" s="456" t="s">
        <v>42</v>
      </c>
      <c r="S17" s="457" t="str">
        <f>IF(ISNUMBER(D52),D52,"missing data")</f>
        <v>missing data</v>
      </c>
      <c r="T17" s="457" t="str">
        <f>IF(ISNUMBER(E52),E52,"missing data")</f>
        <v>missing data</v>
      </c>
      <c r="U17" s="454" t="str">
        <f t="shared" si="0"/>
        <v>missing data</v>
      </c>
      <c r="V17" s="455"/>
      <c r="W17" s="299">
        <v>1.58</v>
      </c>
      <c r="X17" s="289"/>
      <c r="Y17" s="289"/>
      <c r="Z17" s="468"/>
      <c r="AB17" s="468"/>
      <c r="AC17" s="468"/>
    </row>
    <row r="18" spans="1:29" s="26" customFormat="1" ht="14.4" x14ac:dyDescent="0.25">
      <c r="A18" s="122" t="s">
        <v>43</v>
      </c>
      <c r="B18" s="57" t="s">
        <v>36</v>
      </c>
      <c r="C18" s="93" t="s">
        <v>30</v>
      </c>
      <c r="D18" s="174"/>
      <c r="E18" s="175"/>
      <c r="H18" s="54" t="str">
        <f t="shared" si="1"/>
        <v>1.2.C</v>
      </c>
      <c r="I18" s="57" t="str">
        <f t="shared" si="2"/>
        <v>Хвойные породы</v>
      </c>
      <c r="J18" s="93" t="s">
        <v>30</v>
      </c>
      <c r="K18" s="138">
        <f>D18-(D22+D25+D28)</f>
        <v>0</v>
      </c>
      <c r="L18" s="138">
        <f>E18-(E22+E25+E28)</f>
        <v>0</v>
      </c>
      <c r="Q18" s="450"/>
      <c r="R18" s="458" t="s">
        <v>44</v>
      </c>
      <c r="S18" s="459" t="str">
        <f>IF(ISNUMBER(D54),D54,"missing data")</f>
        <v>missing data</v>
      </c>
      <c r="T18" s="459" t="str">
        <f>IF(ISNUMBER(E54),E54,"missing data")</f>
        <v>missing data</v>
      </c>
      <c r="U18" s="454" t="str">
        <f t="shared" si="0"/>
        <v>missing data</v>
      </c>
      <c r="V18" s="455"/>
      <c r="W18" s="299">
        <v>1.8</v>
      </c>
      <c r="X18" s="289"/>
      <c r="Y18" s="468"/>
      <c r="Z18" s="468"/>
      <c r="AB18" s="468"/>
      <c r="AC18" s="468"/>
    </row>
    <row r="19" spans="1:29" s="26" customFormat="1" ht="14.4" x14ac:dyDescent="0.25">
      <c r="A19" s="122" t="s">
        <v>45</v>
      </c>
      <c r="B19" s="57" t="s">
        <v>39</v>
      </c>
      <c r="C19" s="93" t="s">
        <v>30</v>
      </c>
      <c r="D19" s="174"/>
      <c r="E19" s="175"/>
      <c r="H19" s="54" t="str">
        <f t="shared" si="1"/>
        <v>1.2.NC</v>
      </c>
      <c r="I19" s="57" t="str">
        <f t="shared" si="2"/>
        <v>Лиственные породы</v>
      </c>
      <c r="J19" s="93" t="s">
        <v>30</v>
      </c>
      <c r="K19" s="138">
        <f>D19-(D23+D26+D29)</f>
        <v>0</v>
      </c>
      <c r="L19" s="138">
        <f>E19-(E23+E26+E29)</f>
        <v>0</v>
      </c>
      <c r="Q19" s="450"/>
      <c r="R19" s="460" t="s">
        <v>46</v>
      </c>
      <c r="S19" s="461" t="str">
        <f>IF(ISNUMBER(D59),D59,"missing data")</f>
        <v>missing data</v>
      </c>
      <c r="T19" s="461" t="str">
        <f>IF(ISNUMBER(E59),E59,"missing data")</f>
        <v>missing data</v>
      </c>
      <c r="U19" s="454" t="str">
        <f t="shared" si="0"/>
        <v>missing data</v>
      </c>
      <c r="V19" s="455"/>
      <c r="W19" s="299">
        <v>2.5</v>
      </c>
      <c r="X19" s="289"/>
      <c r="Y19" s="468"/>
      <c r="Z19" s="468"/>
      <c r="AB19" s="468"/>
      <c r="AC19" s="468"/>
    </row>
    <row r="20" spans="1:29" s="26" customFormat="1" ht="14.4" x14ac:dyDescent="0.25">
      <c r="A20" s="122" t="s">
        <v>47</v>
      </c>
      <c r="B20" s="433" t="s">
        <v>48</v>
      </c>
      <c r="C20" s="93" t="s">
        <v>30</v>
      </c>
      <c r="D20" s="174"/>
      <c r="E20" s="175"/>
      <c r="H20" s="54" t="str">
        <f t="shared" si="1"/>
        <v>1.2.NC.T</v>
      </c>
      <c r="I20" s="58" t="str">
        <f t="shared" si="2"/>
        <v>в том числе тропические породы</v>
      </c>
      <c r="J20" s="93" t="s">
        <v>30</v>
      </c>
      <c r="K20" s="138"/>
      <c r="L20" s="139"/>
      <c r="Q20" s="450"/>
      <c r="R20" s="456" t="s">
        <v>49</v>
      </c>
      <c r="S20" s="457" t="str">
        <f>IF(ISNUMBER(D60),D60,"missing data")</f>
        <v>missing data</v>
      </c>
      <c r="T20" s="457" t="str">
        <f>IF(ISNUMBER(E60),E60,"missing data")</f>
        <v>missing data</v>
      </c>
      <c r="U20" s="454" t="str">
        <f t="shared" si="0"/>
        <v>missing data</v>
      </c>
      <c r="V20" s="1091"/>
      <c r="W20" s="299">
        <v>4.9000000000000004</v>
      </c>
      <c r="X20" s="468"/>
      <c r="Y20" s="468"/>
      <c r="Z20" s="468"/>
      <c r="AA20" s="468"/>
      <c r="AB20" s="468"/>
      <c r="AC20" s="468"/>
    </row>
    <row r="21" spans="1:29" s="26" customFormat="1" ht="14.4" x14ac:dyDescent="0.25">
      <c r="A21" s="122" t="s">
        <v>50</v>
      </c>
      <c r="B21" s="57" t="s">
        <v>51</v>
      </c>
      <c r="C21" s="93" t="s">
        <v>30</v>
      </c>
      <c r="D21" s="174"/>
      <c r="E21" s="175"/>
      <c r="H21" s="54" t="str">
        <f t="shared" si="1"/>
        <v>1.2.1</v>
      </c>
      <c r="I21" s="57" t="str">
        <f t="shared" si="2"/>
        <v>ПИЛОВОЧНИК И ФАНЕРНЫЙ КРЯЖ</v>
      </c>
      <c r="J21" s="93" t="s">
        <v>30</v>
      </c>
      <c r="K21" s="140">
        <f>D21-(D22+D23)</f>
        <v>0</v>
      </c>
      <c r="L21" s="140">
        <f>E21-(E22+E23)</f>
        <v>0</v>
      </c>
      <c r="Q21" s="451"/>
      <c r="R21" s="462" t="s">
        <v>52</v>
      </c>
      <c r="S21" s="463" t="str">
        <f>IF(ISNUMBER(D64),D64,"missing data")</f>
        <v>missing data</v>
      </c>
      <c r="T21" s="463" t="str">
        <f>IF(ISNUMBER(E64),E64,"missing data")</f>
        <v>missing data</v>
      </c>
      <c r="U21" s="464" t="str">
        <f t="shared" si="0"/>
        <v>missing data</v>
      </c>
      <c r="V21" s="1091"/>
      <c r="W21" s="299">
        <v>5.7</v>
      </c>
      <c r="X21" s="468"/>
      <c r="Y21" s="468"/>
      <c r="AA21" s="468"/>
      <c r="AB21" s="468"/>
      <c r="AC21" s="468"/>
    </row>
    <row r="22" spans="1:29" s="26" customFormat="1" ht="14.4" x14ac:dyDescent="0.25">
      <c r="A22" s="122" t="s">
        <v>53</v>
      </c>
      <c r="B22" s="58" t="s">
        <v>36</v>
      </c>
      <c r="C22" s="93" t="s">
        <v>30</v>
      </c>
      <c r="D22" s="174"/>
      <c r="E22" s="175"/>
      <c r="H22" s="54" t="str">
        <f t="shared" si="1"/>
        <v>1.2.1.C</v>
      </c>
      <c r="I22" s="58" t="str">
        <f t="shared" si="2"/>
        <v>Хвойные породы</v>
      </c>
      <c r="J22" s="93" t="s">
        <v>30</v>
      </c>
      <c r="K22" s="134"/>
      <c r="L22" s="134"/>
      <c r="Q22" s="293" t="s">
        <v>54</v>
      </c>
      <c r="R22" s="465" t="s">
        <v>31</v>
      </c>
      <c r="S22" s="466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466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467" t="str">
        <f t="shared" si="0"/>
        <v>missing data</v>
      </c>
      <c r="X22" s="468"/>
      <c r="Y22" s="468"/>
      <c r="Z22" s="468"/>
      <c r="AA22" s="468"/>
      <c r="AB22" s="468"/>
      <c r="AC22" s="468"/>
    </row>
    <row r="23" spans="1:29" s="26" customFormat="1" ht="14.4" x14ac:dyDescent="0.2">
      <c r="A23" s="122" t="s">
        <v>55</v>
      </c>
      <c r="B23" s="59" t="s">
        <v>39</v>
      </c>
      <c r="C23" s="93" t="s">
        <v>30</v>
      </c>
      <c r="D23" s="174"/>
      <c r="E23" s="175"/>
      <c r="H23" s="54" t="str">
        <f t="shared" si="1"/>
        <v>1.2.1.NC</v>
      </c>
      <c r="I23" s="58" t="str">
        <f t="shared" si="2"/>
        <v>Лиственные породы</v>
      </c>
      <c r="J23" s="93" t="s">
        <v>30</v>
      </c>
      <c r="K23" s="134"/>
      <c r="L23" s="134"/>
      <c r="Q23" s="1063"/>
      <c r="R23" s="292" t="s">
        <v>56</v>
      </c>
      <c r="S23" s="295" t="str">
        <f>IF(ISNUMBER(S11*X31+S12-S22),S11*X31+S12-S22,"missing data")</f>
        <v>missing data</v>
      </c>
      <c r="T23" s="295" t="str">
        <f>IF(ISNUMBER(T11*X31+T12-T22),T11*X31+T12-T22,"missing data")</f>
        <v>missing data</v>
      </c>
      <c r="U23" s="303" t="str">
        <f t="shared" si="0"/>
        <v>missing data</v>
      </c>
      <c r="V23" s="298" t="s">
        <v>57</v>
      </c>
      <c r="X23" s="468"/>
      <c r="Z23" s="468"/>
      <c r="AA23" s="468"/>
      <c r="AB23" s="468"/>
      <c r="AC23" s="468"/>
    </row>
    <row r="24" spans="1:29" s="26" customFormat="1" ht="38.25" customHeight="1" x14ac:dyDescent="0.2">
      <c r="A24" s="734" t="s">
        <v>58</v>
      </c>
      <c r="B24" s="733" t="s">
        <v>59</v>
      </c>
      <c r="C24" s="93" t="s">
        <v>30</v>
      </c>
      <c r="D24" s="174"/>
      <c r="E24" s="175"/>
      <c r="H24" s="735" t="str">
        <f t="shared" si="1"/>
        <v>1.2.2</v>
      </c>
      <c r="I24" s="733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93" t="s">
        <v>30</v>
      </c>
      <c r="K24" s="140">
        <f>D24-(D25+D26)</f>
        <v>0</v>
      </c>
      <c r="L24" s="140">
        <f>E24-(E25+E26)</f>
        <v>0</v>
      </c>
      <c r="Q24" s="1063"/>
      <c r="R24" s="468" t="s">
        <v>60</v>
      </c>
      <c r="S24" s="469" t="str">
        <f>IF(ISNUMBER(1-S22/S11),1-S22/S11,"missing data")</f>
        <v>missing data</v>
      </c>
      <c r="T24" s="469" t="str">
        <f>IF(ISNUMBER(1-T22/T11),1-T22/T11,"missing data")</f>
        <v>missing data</v>
      </c>
      <c r="V24" s="298" t="s">
        <v>61</v>
      </c>
      <c r="X24" s="468"/>
      <c r="Y24" s="468"/>
      <c r="Z24" s="468"/>
      <c r="AA24" s="468"/>
      <c r="AB24" s="468"/>
      <c r="AC24" s="468"/>
    </row>
    <row r="25" spans="1:29" s="26" customFormat="1" ht="14.4" x14ac:dyDescent="0.2">
      <c r="A25" s="122" t="s">
        <v>62</v>
      </c>
      <c r="B25" s="58" t="s">
        <v>36</v>
      </c>
      <c r="C25" s="93" t="s">
        <v>30</v>
      </c>
      <c r="D25" s="174"/>
      <c r="E25" s="175"/>
      <c r="H25" s="54" t="str">
        <f t="shared" si="1"/>
        <v>1.2.2.C</v>
      </c>
      <c r="I25" s="58" t="str">
        <f t="shared" si="2"/>
        <v>Хвойные породы</v>
      </c>
      <c r="J25" s="93" t="s">
        <v>30</v>
      </c>
      <c r="K25" s="134"/>
      <c r="L25" s="134"/>
      <c r="Q25" s="1063"/>
      <c r="V25" s="298" t="s">
        <v>63</v>
      </c>
      <c r="X25" s="468"/>
      <c r="Y25" s="468"/>
      <c r="Z25" s="468"/>
      <c r="AA25" s="468"/>
      <c r="AB25" s="468"/>
      <c r="AC25" s="468"/>
    </row>
    <row r="26" spans="1:29" s="26" customFormat="1" ht="14.4" x14ac:dyDescent="0.25">
      <c r="A26" s="122" t="s">
        <v>64</v>
      </c>
      <c r="B26" s="59" t="s">
        <v>39</v>
      </c>
      <c r="C26" s="93" t="s">
        <v>30</v>
      </c>
      <c r="D26" s="174"/>
      <c r="E26" s="175"/>
      <c r="H26" s="54" t="str">
        <f t="shared" si="1"/>
        <v>1.2.2.NC</v>
      </c>
      <c r="I26" s="58" t="str">
        <f t="shared" si="2"/>
        <v>Лиственные породы</v>
      </c>
      <c r="J26" s="93" t="s">
        <v>30</v>
      </c>
      <c r="K26" s="134"/>
      <c r="L26" s="134"/>
      <c r="Q26" s="288"/>
      <c r="V26" s="290"/>
      <c r="W26" s="468"/>
      <c r="X26" s="468"/>
      <c r="Y26" s="468"/>
      <c r="Z26" s="468"/>
      <c r="AA26" s="468"/>
      <c r="AB26" s="468"/>
      <c r="AC26" s="468"/>
    </row>
    <row r="27" spans="1:29" s="26" customFormat="1" ht="14.4" x14ac:dyDescent="0.25">
      <c r="A27" s="122" t="s">
        <v>65</v>
      </c>
      <c r="B27" s="57" t="s">
        <v>66</v>
      </c>
      <c r="C27" s="93" t="s">
        <v>30</v>
      </c>
      <c r="D27" s="174"/>
      <c r="E27" s="175"/>
      <c r="H27" s="54" t="str">
        <f t="shared" si="1"/>
        <v>1.2.3</v>
      </c>
      <c r="I27" s="57" t="str">
        <f t="shared" si="2"/>
        <v>ПРОЧИЕ СОРТИМЕНТЫ ДЕЛОВОГО КРУГЛОГО ЛЕСА</v>
      </c>
      <c r="J27" s="93" t="s">
        <v>30</v>
      </c>
      <c r="K27" s="140">
        <f>D27-(D28+D29)</f>
        <v>0</v>
      </c>
      <c r="L27" s="140">
        <f>E27-(E28+E29)</f>
        <v>0</v>
      </c>
      <c r="Q27" s="288"/>
      <c r="V27" s="290"/>
      <c r="W27" s="468"/>
      <c r="X27" s="468"/>
      <c r="Y27" s="468"/>
      <c r="Z27" s="456"/>
      <c r="AA27" s="468"/>
      <c r="AB27" s="468"/>
      <c r="AC27" s="468"/>
    </row>
    <row r="28" spans="1:29" s="26" customFormat="1" ht="14.4" x14ac:dyDescent="0.2">
      <c r="A28" s="122" t="s">
        <v>67</v>
      </c>
      <c r="B28" s="58" t="s">
        <v>36</v>
      </c>
      <c r="C28" s="93" t="s">
        <v>30</v>
      </c>
      <c r="D28" s="174"/>
      <c r="E28" s="175"/>
      <c r="H28" s="54" t="str">
        <f t="shared" si="1"/>
        <v>1.2.3.C</v>
      </c>
      <c r="I28" s="58" t="str">
        <f t="shared" si="2"/>
        <v>Хвойные породы</v>
      </c>
      <c r="J28" s="93" t="s">
        <v>30</v>
      </c>
      <c r="K28" s="134"/>
      <c r="L28" s="135"/>
      <c r="Q28" s="288"/>
      <c r="V28" s="457"/>
      <c r="W28" s="296" t="s">
        <v>68</v>
      </c>
      <c r="X28" s="300">
        <v>0.35</v>
      </c>
      <c r="Y28" s="468"/>
      <c r="Z28" s="1094"/>
      <c r="AA28" s="468"/>
      <c r="AB28" s="468"/>
      <c r="AC28" s="468"/>
    </row>
    <row r="29" spans="1:29" s="26" customFormat="1" ht="14.4" x14ac:dyDescent="0.2">
      <c r="A29" s="122" t="s">
        <v>69</v>
      </c>
      <c r="B29" s="59" t="s">
        <v>39</v>
      </c>
      <c r="C29" s="93" t="s">
        <v>30</v>
      </c>
      <c r="D29" s="174"/>
      <c r="E29" s="175"/>
      <c r="H29" s="54" t="str">
        <f t="shared" si="1"/>
        <v>1.2.3.NC</v>
      </c>
      <c r="I29" s="59" t="str">
        <f t="shared" si="2"/>
        <v>Лиственные породы</v>
      </c>
      <c r="J29" s="93" t="s">
        <v>30</v>
      </c>
      <c r="K29" s="136"/>
      <c r="L29" s="137"/>
      <c r="Q29" s="288"/>
      <c r="R29" s="291"/>
      <c r="S29" s="457"/>
      <c r="T29" s="457"/>
      <c r="U29" s="457"/>
      <c r="V29" s="457"/>
      <c r="W29" s="456" t="s">
        <v>70</v>
      </c>
      <c r="X29" s="300">
        <v>1</v>
      </c>
      <c r="Y29" s="468"/>
      <c r="Z29" s="468"/>
      <c r="AA29" s="468"/>
      <c r="AB29" s="468"/>
      <c r="AC29" s="468"/>
    </row>
    <row r="30" spans="1:29" s="24" customFormat="1" ht="12.75" customHeight="1" x14ac:dyDescent="0.2">
      <c r="A30" s="1249" t="s">
        <v>71</v>
      </c>
      <c r="B30" s="1250"/>
      <c r="C30" s="1250"/>
      <c r="D30" s="1250"/>
      <c r="E30" s="1251"/>
      <c r="H30" s="142" t="s">
        <v>0</v>
      </c>
      <c r="I30" s="1252" t="str">
        <f>A30</f>
        <v xml:space="preserve">  ПРОИЗВОДСТВО</v>
      </c>
      <c r="J30" s="1250"/>
      <c r="K30" s="1250"/>
      <c r="L30" s="1253"/>
      <c r="Q30" s="468"/>
      <c r="R30" s="26"/>
      <c r="S30" s="26"/>
      <c r="T30" s="26"/>
      <c r="U30" s="26"/>
      <c r="V30" s="468"/>
      <c r="W30" s="456" t="s">
        <v>72</v>
      </c>
      <c r="X30" s="301">
        <v>0.98499999999999999</v>
      </c>
      <c r="Y30" s="468"/>
      <c r="Z30" s="468"/>
      <c r="AA30" s="468"/>
      <c r="AB30" s="468"/>
      <c r="AC30" s="289"/>
    </row>
    <row r="31" spans="1:29" s="26" customFormat="1" ht="13.2" x14ac:dyDescent="0.2">
      <c r="A31" s="326">
        <v>2</v>
      </c>
      <c r="B31" s="320" t="s">
        <v>73</v>
      </c>
      <c r="C31" s="319" t="s">
        <v>74</v>
      </c>
      <c r="D31" s="322"/>
      <c r="E31" s="327"/>
      <c r="H31" s="54">
        <f t="shared" si="1"/>
        <v>2</v>
      </c>
      <c r="I31" s="54" t="str">
        <f t="shared" si="2"/>
        <v>ДРЕВЕСНЫЙ УГОЛЬ</v>
      </c>
      <c r="J31" s="94" t="s">
        <v>74</v>
      </c>
      <c r="K31" s="134"/>
      <c r="L31" s="135"/>
      <c r="Q31" s="468"/>
    </row>
    <row r="32" spans="1:29" s="26" customFormat="1" ht="14.4" x14ac:dyDescent="0.2">
      <c r="A32" s="325">
        <v>3</v>
      </c>
      <c r="B32" s="318" t="s">
        <v>75</v>
      </c>
      <c r="C32" s="319" t="s">
        <v>76</v>
      </c>
      <c r="D32" s="322"/>
      <c r="E32" s="327"/>
      <c r="H32" s="54">
        <f t="shared" si="1"/>
        <v>3</v>
      </c>
      <c r="I32" s="1095" t="str">
        <f t="shared" si="2"/>
        <v>ДРЕВЕСНАЯ ЩЕПА, СТРУЖКА И ОТХОДЫ</v>
      </c>
      <c r="J32" s="627" t="s">
        <v>76</v>
      </c>
      <c r="K32" s="132">
        <f>D32-(D33+D34)</f>
        <v>0</v>
      </c>
      <c r="L32" s="132">
        <f>E32-(E33+E34)</f>
        <v>0</v>
      </c>
    </row>
    <row r="33" spans="1:12" s="26" customFormat="1" ht="14.4" x14ac:dyDescent="0.2">
      <c r="A33" s="122" t="s">
        <v>77</v>
      </c>
      <c r="B33" s="55" t="s">
        <v>78</v>
      </c>
      <c r="C33" s="93" t="s">
        <v>76</v>
      </c>
      <c r="D33" s="174"/>
      <c r="E33" s="175"/>
      <c r="H33" s="54" t="str">
        <f>A33</f>
        <v>3.1</v>
      </c>
      <c r="I33" s="55" t="str">
        <f t="shared" si="2"/>
        <v>ДРЕВЕСНАЯ ЩЕПА И СТРУЖКА</v>
      </c>
      <c r="J33" s="628" t="s">
        <v>76</v>
      </c>
      <c r="K33" s="134"/>
      <c r="L33" s="135"/>
    </row>
    <row r="34" spans="1:12" s="26" customFormat="1" ht="14.4" x14ac:dyDescent="0.2">
      <c r="A34" s="122" t="s">
        <v>79</v>
      </c>
      <c r="B34" s="55" t="s">
        <v>80</v>
      </c>
      <c r="C34" s="93" t="s">
        <v>76</v>
      </c>
      <c r="D34" s="174"/>
      <c r="E34" s="175"/>
      <c r="H34" s="54" t="str">
        <f>A34</f>
        <v>3.2</v>
      </c>
      <c r="I34" s="55" t="str">
        <f t="shared" si="2"/>
        <v>ДРЕВЕСНЫЕ ОТХОДЫ (ВКЛЮЧАЯ ДРЕВЕСИНУ ДЛЯ АГЛОМЕРАТОВ)</v>
      </c>
      <c r="J34" s="628" t="s">
        <v>76</v>
      </c>
      <c r="K34" s="136"/>
      <c r="L34" s="137"/>
    </row>
    <row r="35" spans="1:12" s="26" customFormat="1" ht="13.2" x14ac:dyDescent="0.2">
      <c r="A35" s="434">
        <v>4</v>
      </c>
      <c r="B35" s="320" t="s">
        <v>81</v>
      </c>
      <c r="C35" s="319" t="s">
        <v>74</v>
      </c>
      <c r="D35" s="322"/>
      <c r="E35" s="327"/>
      <c r="H35" s="54">
        <f t="shared" ref="H35" si="3">A35</f>
        <v>4</v>
      </c>
      <c r="I35" s="1095" t="str">
        <f t="shared" ref="I35" si="4">B35</f>
        <v>БЫВШАЯ В УПОТРЕБЛЕНИИ РЕКУПЕРИРОВАННАЯ ДРЕВЕСИНА</v>
      </c>
      <c r="J35" s="627" t="s">
        <v>74</v>
      </c>
      <c r="K35" s="132"/>
      <c r="L35" s="133"/>
    </row>
    <row r="36" spans="1:12" s="26" customFormat="1" ht="13.2" x14ac:dyDescent="0.2">
      <c r="A36" s="325" t="s">
        <v>82</v>
      </c>
      <c r="B36" s="318" t="s">
        <v>83</v>
      </c>
      <c r="C36" s="319" t="s">
        <v>74</v>
      </c>
      <c r="D36" s="322"/>
      <c r="E36" s="327"/>
      <c r="H36" s="54" t="str">
        <f t="shared" si="1"/>
        <v>5</v>
      </c>
      <c r="I36" s="1095" t="str">
        <f t="shared" si="2"/>
        <v>ДРЕВЕСНЫЕ ПЕЛЛЕТЫ И ПРОЧИЕ АГЛОМЕРАТЫ</v>
      </c>
      <c r="J36" s="627" t="s">
        <v>74</v>
      </c>
      <c r="K36" s="132">
        <f>D36-(D37+D38)</f>
        <v>0</v>
      </c>
      <c r="L36" s="132">
        <f>E36-(E37+E38)</f>
        <v>0</v>
      </c>
    </row>
    <row r="37" spans="1:12" s="26" customFormat="1" ht="13.2" x14ac:dyDescent="0.2">
      <c r="A37" s="122" t="s">
        <v>84</v>
      </c>
      <c r="B37" s="55" t="s">
        <v>85</v>
      </c>
      <c r="C37" s="628" t="s">
        <v>74</v>
      </c>
      <c r="D37" s="435"/>
      <c r="E37" s="436"/>
      <c r="H37" s="54" t="str">
        <f t="shared" si="1"/>
        <v>5.1</v>
      </c>
      <c r="I37" s="55" t="str">
        <f>B37</f>
        <v>ДРЕВЕСНЫЕ ПЕЛЛЕТЫ</v>
      </c>
      <c r="J37" s="628" t="s">
        <v>74</v>
      </c>
      <c r="K37" s="134"/>
      <c r="L37" s="135"/>
    </row>
    <row r="38" spans="1:12" s="26" customFormat="1" ht="13.2" x14ac:dyDescent="0.2">
      <c r="A38" s="122" t="s">
        <v>86</v>
      </c>
      <c r="B38" s="55" t="s">
        <v>87</v>
      </c>
      <c r="C38" s="628" t="s">
        <v>74</v>
      </c>
      <c r="D38" s="435"/>
      <c r="E38" s="436"/>
      <c r="H38" s="54" t="str">
        <f t="shared" si="1"/>
        <v>5.2</v>
      </c>
      <c r="I38" s="55" t="str">
        <f>B38</f>
        <v>ПРОЧИЕ АГЛОМЕРАТЫ</v>
      </c>
      <c r="J38" s="628" t="s">
        <v>74</v>
      </c>
      <c r="K38" s="136"/>
      <c r="L38" s="137"/>
    </row>
    <row r="39" spans="1:12" s="26" customFormat="1" ht="14.4" x14ac:dyDescent="0.2">
      <c r="A39" s="437" t="s">
        <v>88</v>
      </c>
      <c r="B39" s="323" t="s">
        <v>89</v>
      </c>
      <c r="C39" s="319" t="s">
        <v>76</v>
      </c>
      <c r="D39" s="322">
        <v>140</v>
      </c>
      <c r="E39" s="327">
        <v>150.19999999999999</v>
      </c>
      <c r="H39" s="54" t="str">
        <f t="shared" si="1"/>
        <v>6</v>
      </c>
      <c r="I39" s="60" t="str">
        <f t="shared" si="2"/>
        <v>ПИЛОМАТЕРИАЛЫ (ВКЛЮЧАЯ ШПАЛЫ)</v>
      </c>
      <c r="J39" s="627" t="s">
        <v>76</v>
      </c>
      <c r="K39" s="132">
        <f>D39-(D40+D41)</f>
        <v>0</v>
      </c>
      <c r="L39" s="132">
        <f>E39-(E40+E41)</f>
        <v>0</v>
      </c>
    </row>
    <row r="40" spans="1:12" s="26" customFormat="1" ht="14.4" x14ac:dyDescent="0.2">
      <c r="A40" s="438" t="s">
        <v>90</v>
      </c>
      <c r="B40" s="55" t="s">
        <v>36</v>
      </c>
      <c r="C40" s="93" t="s">
        <v>76</v>
      </c>
      <c r="D40" s="435">
        <v>140</v>
      </c>
      <c r="E40" s="436">
        <v>150.19999999999999</v>
      </c>
      <c r="H40" s="54" t="str">
        <f t="shared" si="1"/>
        <v>6.C</v>
      </c>
      <c r="I40" s="55" t="str">
        <f t="shared" si="2"/>
        <v>Хвойные породы</v>
      </c>
      <c r="J40" s="628" t="s">
        <v>76</v>
      </c>
      <c r="K40" s="134"/>
      <c r="L40" s="135"/>
    </row>
    <row r="41" spans="1:12" s="26" customFormat="1" ht="14.4" x14ac:dyDescent="0.2">
      <c r="A41" s="438" t="s">
        <v>91</v>
      </c>
      <c r="B41" s="55" t="s">
        <v>39</v>
      </c>
      <c r="C41" s="93" t="s">
        <v>76</v>
      </c>
      <c r="D41" s="435">
        <v>0</v>
      </c>
      <c r="E41" s="436">
        <v>0</v>
      </c>
      <c r="H41" s="54" t="str">
        <f t="shared" si="1"/>
        <v>6.NC</v>
      </c>
      <c r="I41" s="55" t="str">
        <f t="shared" si="2"/>
        <v>Лиственные породы</v>
      </c>
      <c r="J41" s="628" t="s">
        <v>76</v>
      </c>
      <c r="K41" s="134"/>
      <c r="L41" s="135"/>
    </row>
    <row r="42" spans="1:12" s="26" customFormat="1" ht="14.4" x14ac:dyDescent="0.2">
      <c r="A42" s="122" t="s">
        <v>92</v>
      </c>
      <c r="B42" s="57" t="s">
        <v>48</v>
      </c>
      <c r="C42" s="93" t="s">
        <v>76</v>
      </c>
      <c r="D42" s="435">
        <v>0</v>
      </c>
      <c r="E42" s="436">
        <v>0</v>
      </c>
      <c r="H42" s="54" t="str">
        <f t="shared" si="1"/>
        <v>6.NC.T</v>
      </c>
      <c r="I42" s="57" t="str">
        <f t="shared" si="2"/>
        <v>в том числе тропические породы</v>
      </c>
      <c r="J42" s="628" t="s">
        <v>76</v>
      </c>
      <c r="K42" s="136" t="str">
        <f>IF(AND(ISNUMBER(D42/D41),D42&gt;D41),"&gt; 5.NC !!","")</f>
        <v/>
      </c>
      <c r="L42" s="137" t="str">
        <f>IF(AND(ISNUMBER(E42/E41),E42&gt;E41),"&gt; 5.NC !!","")</f>
        <v/>
      </c>
    </row>
    <row r="43" spans="1:12" s="26" customFormat="1" ht="14.4" x14ac:dyDescent="0.2">
      <c r="A43" s="437" t="s">
        <v>93</v>
      </c>
      <c r="B43" s="323" t="s">
        <v>94</v>
      </c>
      <c r="C43" s="319" t="s">
        <v>76</v>
      </c>
      <c r="D43" s="322"/>
      <c r="E43" s="327"/>
      <c r="H43" s="54" t="str">
        <f t="shared" ref="H43:H46" si="5">A43</f>
        <v>7</v>
      </c>
      <c r="I43" s="60" t="str">
        <f t="shared" ref="I43:I46" si="6">B43</f>
        <v>ШПОН</v>
      </c>
      <c r="J43" s="627" t="s">
        <v>76</v>
      </c>
      <c r="K43" s="132">
        <f>D43-(D44+D45)</f>
        <v>0</v>
      </c>
      <c r="L43" s="132">
        <f>E43-(E44+E45)</f>
        <v>0</v>
      </c>
    </row>
    <row r="44" spans="1:12" s="26" customFormat="1" ht="14.4" x14ac:dyDescent="0.2">
      <c r="A44" s="438" t="s">
        <v>95</v>
      </c>
      <c r="B44" s="55" t="s">
        <v>36</v>
      </c>
      <c r="C44" s="93" t="s">
        <v>76</v>
      </c>
      <c r="D44" s="435"/>
      <c r="E44" s="436"/>
      <c r="H44" s="54" t="str">
        <f t="shared" si="5"/>
        <v>7.C</v>
      </c>
      <c r="I44" s="57" t="str">
        <f t="shared" si="6"/>
        <v>Хвойные породы</v>
      </c>
      <c r="J44" s="628" t="s">
        <v>76</v>
      </c>
      <c r="K44" s="134"/>
      <c r="L44" s="135"/>
    </row>
    <row r="45" spans="1:12" s="26" customFormat="1" ht="14.4" x14ac:dyDescent="0.2">
      <c r="A45" s="438" t="s">
        <v>96</v>
      </c>
      <c r="B45" s="55" t="s">
        <v>39</v>
      </c>
      <c r="C45" s="93" t="s">
        <v>76</v>
      </c>
      <c r="D45" s="435"/>
      <c r="E45" s="436"/>
      <c r="H45" s="54" t="str">
        <f t="shared" si="5"/>
        <v>7.NC</v>
      </c>
      <c r="I45" s="57" t="str">
        <f t="shared" si="6"/>
        <v>Лиственные породы</v>
      </c>
      <c r="J45" s="628" t="s">
        <v>76</v>
      </c>
      <c r="K45" s="134"/>
      <c r="L45" s="135"/>
    </row>
    <row r="46" spans="1:12" s="26" customFormat="1" ht="14.4" x14ac:dyDescent="0.2">
      <c r="A46" s="439" t="s">
        <v>97</v>
      </c>
      <c r="B46" s="440" t="s">
        <v>48</v>
      </c>
      <c r="C46" s="93" t="s">
        <v>76</v>
      </c>
      <c r="D46" s="435"/>
      <c r="E46" s="436"/>
      <c r="H46" s="54" t="str">
        <f t="shared" si="5"/>
        <v>7.NC.T</v>
      </c>
      <c r="I46" s="58" t="str">
        <f t="shared" si="6"/>
        <v>в том числе тропические породы</v>
      </c>
      <c r="J46" s="628" t="s">
        <v>76</v>
      </c>
      <c r="K46" s="134"/>
      <c r="L46" s="135"/>
    </row>
    <row r="47" spans="1:12" s="26" customFormat="1" ht="14.4" x14ac:dyDescent="0.2">
      <c r="A47" s="325" t="s">
        <v>98</v>
      </c>
      <c r="B47" s="318" t="s">
        <v>99</v>
      </c>
      <c r="C47" s="321" t="s">
        <v>76</v>
      </c>
      <c r="D47" s="324"/>
      <c r="E47" s="328"/>
      <c r="H47" s="54" t="str">
        <f t="shared" si="1"/>
        <v>8</v>
      </c>
      <c r="I47" s="60" t="str">
        <f t="shared" si="2"/>
        <v>ЛИСТОВЫЕ ДРЕВЕСНЫЕ МАТЕРИАЛЫ</v>
      </c>
      <c r="J47" s="94" t="s">
        <v>76</v>
      </c>
      <c r="K47" s="132">
        <f>D47-(D48+D52+D54)</f>
        <v>0</v>
      </c>
      <c r="L47" s="132">
        <f>E47-(E48+E52+E54)</f>
        <v>0</v>
      </c>
    </row>
    <row r="48" spans="1:12" s="26" customFormat="1" ht="14.4" x14ac:dyDescent="0.2">
      <c r="A48" s="438" t="s">
        <v>100</v>
      </c>
      <c r="B48" s="55" t="s">
        <v>101</v>
      </c>
      <c r="C48" s="93" t="s">
        <v>76</v>
      </c>
      <c r="D48" s="435"/>
      <c r="E48" s="436"/>
      <c r="H48" s="54" t="str">
        <f t="shared" si="1"/>
        <v>8.1</v>
      </c>
      <c r="I48" s="55" t="str">
        <f t="shared" si="2"/>
        <v xml:space="preserve">ФАНЕРА  </v>
      </c>
      <c r="J48" s="628" t="s">
        <v>76</v>
      </c>
      <c r="K48" s="140">
        <f>D48-(D49+D50)</f>
        <v>0</v>
      </c>
      <c r="L48" s="140">
        <f>E48-(E49+E50)</f>
        <v>0</v>
      </c>
    </row>
    <row r="49" spans="1:12" s="26" customFormat="1" ht="14.4" x14ac:dyDescent="0.2">
      <c r="A49" s="438" t="s">
        <v>102</v>
      </c>
      <c r="B49" s="57" t="s">
        <v>36</v>
      </c>
      <c r="C49" s="93" t="s">
        <v>76</v>
      </c>
      <c r="D49" s="435"/>
      <c r="E49" s="436"/>
      <c r="H49" s="54" t="str">
        <f t="shared" si="1"/>
        <v>8.1.C</v>
      </c>
      <c r="I49" s="57" t="str">
        <f t="shared" si="2"/>
        <v>Хвойные породы</v>
      </c>
      <c r="J49" s="628" t="s">
        <v>76</v>
      </c>
      <c r="K49" s="134"/>
      <c r="L49" s="135"/>
    </row>
    <row r="50" spans="1:12" s="26" customFormat="1" ht="14.4" x14ac:dyDescent="0.2">
      <c r="A50" s="438" t="s">
        <v>103</v>
      </c>
      <c r="B50" s="57" t="s">
        <v>39</v>
      </c>
      <c r="C50" s="93" t="s">
        <v>76</v>
      </c>
      <c r="D50" s="435"/>
      <c r="E50" s="436"/>
      <c r="H50" s="54" t="str">
        <f t="shared" si="1"/>
        <v>8.1.NC</v>
      </c>
      <c r="I50" s="57" t="str">
        <f t="shared" si="2"/>
        <v>Лиственные породы</v>
      </c>
      <c r="J50" s="93" t="s">
        <v>76</v>
      </c>
      <c r="K50" s="134" t="s">
        <v>0</v>
      </c>
      <c r="L50" s="135"/>
    </row>
    <row r="51" spans="1:12" s="26" customFormat="1" ht="14.4" x14ac:dyDescent="0.2">
      <c r="A51" s="438" t="s">
        <v>104</v>
      </c>
      <c r="B51" s="59" t="s">
        <v>48</v>
      </c>
      <c r="C51" s="93" t="s">
        <v>76</v>
      </c>
      <c r="D51" s="435"/>
      <c r="E51" s="436"/>
      <c r="H51" s="54" t="str">
        <f t="shared" si="1"/>
        <v>8.1.NC.T</v>
      </c>
      <c r="I51" s="58" t="str">
        <f t="shared" si="2"/>
        <v>в том числе тропические породы</v>
      </c>
      <c r="J51" s="93" t="s">
        <v>76</v>
      </c>
      <c r="K51" s="134" t="str">
        <f>IF(AND(ISNUMBER(D51/D50),D51&gt;D50),"&gt; 6.1.NC !!","")</f>
        <v/>
      </c>
      <c r="L51" s="135" t="str">
        <f>IF(AND(ISNUMBER(E51/E50),E51&gt;E50),"&gt; 6.1.NC !!","")</f>
        <v/>
      </c>
    </row>
    <row r="52" spans="1:12" s="26" customFormat="1" ht="26.4" x14ac:dyDescent="0.2">
      <c r="A52" s="438" t="s">
        <v>105</v>
      </c>
      <c r="B52" s="696" t="s">
        <v>106</v>
      </c>
      <c r="C52" s="93" t="s">
        <v>107</v>
      </c>
      <c r="D52" s="435"/>
      <c r="E52" s="436"/>
      <c r="H52" s="54" t="str">
        <f t="shared" si="1"/>
        <v>8.2</v>
      </c>
      <c r="I52" s="1096" t="str">
        <f t="shared" si="2"/>
        <v>СТРУЖЕЧНЫЕ ПЛИТЫ, ПЛИТЫ С ОРИЕНТИРОВАННОЙ СТРУЖКОЙ (OSB) И ПРОЧИЕ ПЛИТЫ ЭТОЙ КАТЕГОРИИ</v>
      </c>
      <c r="J52" s="93" t="s">
        <v>107</v>
      </c>
      <c r="K52" s="134"/>
      <c r="L52" s="135"/>
    </row>
    <row r="53" spans="1:12" s="26" customFormat="1" ht="14.4" x14ac:dyDescent="0.2">
      <c r="A53" s="438" t="s">
        <v>108</v>
      </c>
      <c r="B53" s="61" t="s">
        <v>109</v>
      </c>
      <c r="C53" s="93" t="s">
        <v>107</v>
      </c>
      <c r="D53" s="435"/>
      <c r="E53" s="436"/>
      <c r="F53" s="20"/>
      <c r="H53" s="54" t="str">
        <f t="shared" si="1"/>
        <v>8.2.1</v>
      </c>
      <c r="I53" s="57" t="str">
        <f t="shared" si="2"/>
        <v>в том числе ПЛИТЫ С ОРИЕНТИРОВАННОЙ СТРУЖКОЙ (OSB)</v>
      </c>
      <c r="J53" s="93" t="s">
        <v>107</v>
      </c>
      <c r="K53" s="134" t="str">
        <f>IF(AND(ISNUMBER(D53/D52),D53&gt;D52),"&gt; 6.3 !!","")</f>
        <v/>
      </c>
      <c r="L53" s="135" t="str">
        <f>IF(AND(ISNUMBER(E53/E52),E53&gt;E52),"&gt; 6.3 !!","")</f>
        <v/>
      </c>
    </row>
    <row r="54" spans="1:12" s="26" customFormat="1" ht="14.4" x14ac:dyDescent="0.2">
      <c r="A54" s="438" t="s">
        <v>110</v>
      </c>
      <c r="B54" s="55" t="s">
        <v>111</v>
      </c>
      <c r="C54" s="93" t="s">
        <v>107</v>
      </c>
      <c r="D54" s="435"/>
      <c r="E54" s="436"/>
      <c r="H54" s="54" t="str">
        <f t="shared" si="1"/>
        <v>8.3</v>
      </c>
      <c r="I54" s="55" t="str">
        <f t="shared" si="2"/>
        <v>ДРЕВЕСНОВОЛОКНИСТЫЕ ПЛИТЫ</v>
      </c>
      <c r="J54" s="93" t="s">
        <v>107</v>
      </c>
      <c r="K54" s="140">
        <f>D54-(D55+D56+D57)</f>
        <v>0</v>
      </c>
      <c r="L54" s="140">
        <f>E54-(E55+E56+E57)</f>
        <v>0</v>
      </c>
    </row>
    <row r="55" spans="1:12" s="26" customFormat="1" ht="14.4" x14ac:dyDescent="0.2">
      <c r="A55" s="438" t="s">
        <v>112</v>
      </c>
      <c r="B55" s="57" t="s">
        <v>113</v>
      </c>
      <c r="C55" s="93" t="s">
        <v>107</v>
      </c>
      <c r="D55" s="435"/>
      <c r="E55" s="436"/>
      <c r="H55" s="54" t="str">
        <f t="shared" si="1"/>
        <v>8.3.1</v>
      </c>
      <c r="I55" s="57" t="str">
        <f t="shared" si="2"/>
        <v xml:space="preserve">ТВЕРДЫЕ ПЛИТЫ </v>
      </c>
      <c r="J55" s="93" t="s">
        <v>107</v>
      </c>
      <c r="K55" s="134"/>
      <c r="L55" s="135"/>
    </row>
    <row r="56" spans="1:12" s="26" customFormat="1" ht="26.4" x14ac:dyDescent="0.2">
      <c r="A56" s="438" t="s">
        <v>114</v>
      </c>
      <c r="B56" s="728" t="s">
        <v>115</v>
      </c>
      <c r="C56" s="93" t="s">
        <v>107</v>
      </c>
      <c r="D56" s="435"/>
      <c r="E56" s="436"/>
      <c r="H56" s="54" t="str">
        <f t="shared" si="1"/>
        <v>8.3.2</v>
      </c>
      <c r="I56" s="728" t="str">
        <f t="shared" si="2"/>
        <v>ДРЕВЕСНОВОЛОКНИСТЫЕ ПЛИТЫ СРЕДНЕЙ/ВЫСОКОЙ ПЛОТНОСТИ (MDF/HDF)</v>
      </c>
      <c r="J56" s="93" t="s">
        <v>107</v>
      </c>
      <c r="K56" s="134"/>
      <c r="L56" s="135"/>
    </row>
    <row r="57" spans="1:12" s="26" customFormat="1" ht="14.4" x14ac:dyDescent="0.2">
      <c r="A57" s="439" t="s">
        <v>116</v>
      </c>
      <c r="B57" s="66" t="s">
        <v>117</v>
      </c>
      <c r="C57" s="93" t="s">
        <v>107</v>
      </c>
      <c r="D57" s="435"/>
      <c r="E57" s="436"/>
      <c r="H57" s="54" t="str">
        <f t="shared" si="1"/>
        <v>8.3.3</v>
      </c>
      <c r="I57" s="62" t="str">
        <f t="shared" si="2"/>
        <v>ПРОЧИЕ ДРЕВЕСНОВОЛОКНИСТЫЕ ПЛИТЫ</v>
      </c>
      <c r="J57" s="93" t="s">
        <v>107</v>
      </c>
      <c r="K57" s="136"/>
      <c r="L57" s="137"/>
    </row>
    <row r="58" spans="1:12" s="26" customFormat="1" ht="12.75" customHeight="1" x14ac:dyDescent="0.2">
      <c r="A58" s="441" t="s">
        <v>118</v>
      </c>
      <c r="B58" s="320" t="s">
        <v>119</v>
      </c>
      <c r="C58" s="321" t="s">
        <v>74</v>
      </c>
      <c r="D58" s="324"/>
      <c r="E58" s="328"/>
      <c r="H58" s="54" t="str">
        <f t="shared" si="1"/>
        <v>9</v>
      </c>
      <c r="I58" s="60" t="str">
        <f t="shared" si="2"/>
        <v>ДРЕВЕСНАЯ МАССА</v>
      </c>
      <c r="J58" s="94" t="s">
        <v>74</v>
      </c>
      <c r="K58" s="132">
        <f>D58-(D59+D60+D64)</f>
        <v>0</v>
      </c>
      <c r="L58" s="132">
        <f>E58-(E59+E60+E64)</f>
        <v>0</v>
      </c>
    </row>
    <row r="59" spans="1:12" s="26" customFormat="1" ht="12.75" customHeight="1" x14ac:dyDescent="0.2">
      <c r="A59" s="442" t="s">
        <v>120</v>
      </c>
      <c r="B59" s="67" t="s">
        <v>121</v>
      </c>
      <c r="C59" s="94" t="s">
        <v>74</v>
      </c>
      <c r="D59" s="435"/>
      <c r="E59" s="436"/>
      <c r="H59" s="54" t="str">
        <f t="shared" si="1"/>
        <v>9.1</v>
      </c>
      <c r="I59" s="55" t="str">
        <f t="shared" si="2"/>
        <v>МЕХАНИЧЕСКАЯ ДРЕВЕСНАЯ МАССА И ПОЛУЦЕЛЛЮЛОЗА</v>
      </c>
      <c r="J59" s="94" t="s">
        <v>74</v>
      </c>
      <c r="K59" s="134"/>
      <c r="L59" s="135"/>
    </row>
    <row r="60" spans="1:12" s="26" customFormat="1" ht="12.75" customHeight="1" x14ac:dyDescent="0.2">
      <c r="A60" s="442" t="s">
        <v>122</v>
      </c>
      <c r="B60" s="55" t="s">
        <v>123</v>
      </c>
      <c r="C60" s="697" t="s">
        <v>74</v>
      </c>
      <c r="D60" s="435"/>
      <c r="E60" s="436"/>
      <c r="H60" s="54" t="str">
        <f t="shared" si="1"/>
        <v>9.2</v>
      </c>
      <c r="I60" s="55" t="str">
        <f t="shared" si="2"/>
        <v>ЦЕЛЛЮЛОЗА</v>
      </c>
      <c r="J60" s="697" t="s">
        <v>74</v>
      </c>
      <c r="K60" s="140">
        <f>D60-(D61+D63)</f>
        <v>0</v>
      </c>
      <c r="L60" s="140">
        <f>E60-(E61+E63)</f>
        <v>0</v>
      </c>
    </row>
    <row r="61" spans="1:12" s="26" customFormat="1" ht="12.75" customHeight="1" x14ac:dyDescent="0.2">
      <c r="A61" s="442" t="s">
        <v>124</v>
      </c>
      <c r="B61" s="57" t="s">
        <v>125</v>
      </c>
      <c r="C61" s="94" t="s">
        <v>74</v>
      </c>
      <c r="D61" s="435"/>
      <c r="E61" s="436"/>
      <c r="H61" s="54" t="str">
        <f t="shared" si="1"/>
        <v>9.2.1</v>
      </c>
      <c r="I61" s="57" t="str">
        <f t="shared" si="2"/>
        <v>СУЛЬФАТНАЯ ЦЕЛЛЮЛОЗА</v>
      </c>
      <c r="J61" s="94" t="s">
        <v>74</v>
      </c>
      <c r="K61" s="134"/>
      <c r="L61" s="135"/>
    </row>
    <row r="62" spans="1:12" s="26" customFormat="1" ht="12.75" customHeight="1" x14ac:dyDescent="0.2">
      <c r="A62" s="442" t="s">
        <v>126</v>
      </c>
      <c r="B62" s="58" t="s">
        <v>127</v>
      </c>
      <c r="C62" s="94" t="s">
        <v>74</v>
      </c>
      <c r="D62" s="435"/>
      <c r="E62" s="436"/>
      <c r="H62" s="54" t="str">
        <f t="shared" si="1"/>
        <v>9.2.1.1</v>
      </c>
      <c r="I62" s="58" t="str">
        <f t="shared" si="2"/>
        <v xml:space="preserve">в том числе БЕЛЕНАЯ </v>
      </c>
      <c r="J62" s="94" t="s">
        <v>74</v>
      </c>
      <c r="K62" s="134"/>
      <c r="L62" s="135"/>
    </row>
    <row r="63" spans="1:12" s="26" customFormat="1" ht="12.75" customHeight="1" x14ac:dyDescent="0.2">
      <c r="A63" s="442" t="s">
        <v>128</v>
      </c>
      <c r="B63" s="66" t="s">
        <v>129</v>
      </c>
      <c r="C63" s="94" t="s">
        <v>74</v>
      </c>
      <c r="D63" s="435"/>
      <c r="E63" s="436"/>
      <c r="H63" s="54" t="str">
        <f t="shared" si="1"/>
        <v>9.2.2</v>
      </c>
      <c r="I63" s="57" t="str">
        <f t="shared" si="2"/>
        <v>СУЛЬФИТНАЯ ЦЕЛЛЮЛОЗА</v>
      </c>
      <c r="J63" s="94" t="s">
        <v>74</v>
      </c>
      <c r="K63" s="134"/>
      <c r="L63" s="135"/>
    </row>
    <row r="64" spans="1:12" s="26" customFormat="1" ht="12.75" customHeight="1" x14ac:dyDescent="0.2">
      <c r="A64" s="439" t="s">
        <v>130</v>
      </c>
      <c r="B64" s="55" t="s">
        <v>131</v>
      </c>
      <c r="C64" s="94" t="s">
        <v>74</v>
      </c>
      <c r="D64" s="435"/>
      <c r="E64" s="436"/>
      <c r="H64" s="54" t="str">
        <f t="shared" si="1"/>
        <v>9.3</v>
      </c>
      <c r="I64" s="55" t="str">
        <f t="shared" si="2"/>
        <v>ЦЕЛЛЮЛОЗА ДЛЯ ХИМИЧЕСКОЙ ПЕРЕРАБОТКИ</v>
      </c>
      <c r="J64" s="94" t="s">
        <v>74</v>
      </c>
      <c r="K64" s="136"/>
      <c r="L64" s="137"/>
    </row>
    <row r="65" spans="1:17" s="26" customFormat="1" ht="12.75" customHeight="1" x14ac:dyDescent="0.2">
      <c r="A65" s="441" t="s">
        <v>132</v>
      </c>
      <c r="B65" s="320" t="s">
        <v>133</v>
      </c>
      <c r="C65" s="321" t="s">
        <v>74</v>
      </c>
      <c r="D65" s="324"/>
      <c r="E65" s="328"/>
      <c r="H65" s="54" t="str">
        <f t="shared" si="1"/>
        <v>10</v>
      </c>
      <c r="I65" s="60" t="str">
        <f t="shared" si="2"/>
        <v>ПРОЧИЕ ВИДЫ МАССЫ</v>
      </c>
      <c r="J65" s="94" t="s">
        <v>74</v>
      </c>
      <c r="K65" s="132">
        <f>D65-(D66+D67)</f>
        <v>0</v>
      </c>
      <c r="L65" s="133">
        <f>E65-(E66+E67)</f>
        <v>0</v>
      </c>
    </row>
    <row r="66" spans="1:17" s="26" customFormat="1" ht="12.75" customHeight="1" x14ac:dyDescent="0.2">
      <c r="A66" s="438" t="s">
        <v>134</v>
      </c>
      <c r="B66" s="63" t="s">
        <v>135</v>
      </c>
      <c r="C66" s="94" t="s">
        <v>74</v>
      </c>
      <c r="D66" s="435"/>
      <c r="E66" s="436"/>
      <c r="H66" s="54" t="str">
        <f t="shared" si="1"/>
        <v>10.1</v>
      </c>
      <c r="I66" s="63" t="str">
        <f t="shared" si="2"/>
        <v>МАССА ИЗ НЕДРЕВЕСНОГО ВОЛОКНА</v>
      </c>
      <c r="J66" s="94" t="s">
        <v>74</v>
      </c>
      <c r="K66" s="134"/>
      <c r="L66" s="135"/>
    </row>
    <row r="67" spans="1:17" s="26" customFormat="1" ht="12.75" customHeight="1" x14ac:dyDescent="0.2">
      <c r="A67" s="438" t="s">
        <v>136</v>
      </c>
      <c r="B67" s="64" t="s">
        <v>137</v>
      </c>
      <c r="C67" s="94" t="s">
        <v>74</v>
      </c>
      <c r="D67" s="435"/>
      <c r="E67" s="436"/>
      <c r="H67" s="54" t="str">
        <f t="shared" si="1"/>
        <v>10.2</v>
      </c>
      <c r="I67" s="1097" t="str">
        <f t="shared" si="2"/>
        <v>МАССА ИЗ РЕКУПЕРИРОВАННОГО ВОЛОКНА</v>
      </c>
      <c r="J67" s="94" t="s">
        <v>74</v>
      </c>
      <c r="K67" s="136"/>
      <c r="L67" s="137"/>
    </row>
    <row r="68" spans="1:17" s="20" customFormat="1" ht="12.75" customHeight="1" x14ac:dyDescent="0.2">
      <c r="A68" s="326" t="s">
        <v>138</v>
      </c>
      <c r="B68" s="320" t="s">
        <v>139</v>
      </c>
      <c r="C68" s="321" t="s">
        <v>74</v>
      </c>
      <c r="D68" s="324"/>
      <c r="E68" s="328"/>
      <c r="H68" s="54" t="str">
        <f t="shared" si="1"/>
        <v>11</v>
      </c>
      <c r="I68" s="1098" t="str">
        <f t="shared" si="2"/>
        <v>РЕКУПЕРИРОВАННАЯ БУМАГА</v>
      </c>
      <c r="J68" s="94" t="s">
        <v>74</v>
      </c>
      <c r="K68" s="144"/>
      <c r="L68" s="145"/>
      <c r="Q68" s="26"/>
    </row>
    <row r="69" spans="1:17" s="26" customFormat="1" ht="12.75" customHeight="1" x14ac:dyDescent="0.2">
      <c r="A69" s="441" t="s">
        <v>140</v>
      </c>
      <c r="B69" s="320" t="s">
        <v>141</v>
      </c>
      <c r="C69" s="321" t="s">
        <v>74</v>
      </c>
      <c r="D69" s="324"/>
      <c r="E69" s="328"/>
      <c r="H69" s="54" t="str">
        <f t="shared" si="1"/>
        <v>12</v>
      </c>
      <c r="I69" s="1099" t="str">
        <f t="shared" si="2"/>
        <v>БУМАГА И КАРТОН</v>
      </c>
      <c r="J69" s="94" t="s">
        <v>74</v>
      </c>
      <c r="K69" s="132">
        <f>D69-(D70+D75+D76+D81)</f>
        <v>0</v>
      </c>
      <c r="L69" s="132">
        <f>E69-(E70+E75+E76+E81)</f>
        <v>0</v>
      </c>
      <c r="Q69" s="20"/>
    </row>
    <row r="70" spans="1:17" s="26" customFormat="1" ht="12.75" customHeight="1" x14ac:dyDescent="0.2">
      <c r="A70" s="442" t="s">
        <v>142</v>
      </c>
      <c r="B70" s="90" t="s">
        <v>143</v>
      </c>
      <c r="C70" s="697" t="s">
        <v>74</v>
      </c>
      <c r="D70" s="435"/>
      <c r="E70" s="436"/>
      <c r="H70" s="54" t="str">
        <f t="shared" si="1"/>
        <v>12.1</v>
      </c>
      <c r="I70" s="90" t="str">
        <f t="shared" si="2"/>
        <v>ПОЛИГРАФИЧЕСКАЯ БУМАГА</v>
      </c>
      <c r="J70" s="697" t="s">
        <v>74</v>
      </c>
      <c r="K70" s="140">
        <f>D70-(D71+D72+D73+D74)</f>
        <v>0</v>
      </c>
      <c r="L70" s="141">
        <f>E70-(E71+E72+E73+E74)</f>
        <v>0</v>
      </c>
    </row>
    <row r="71" spans="1:17" s="26" customFormat="1" ht="12.75" customHeight="1" x14ac:dyDescent="0.2">
      <c r="A71" s="442" t="s">
        <v>144</v>
      </c>
      <c r="B71" s="65" t="s">
        <v>145</v>
      </c>
      <c r="C71" s="697" t="s">
        <v>74</v>
      </c>
      <c r="D71" s="435"/>
      <c r="E71" s="436"/>
      <c r="H71" s="54" t="str">
        <f t="shared" si="1"/>
        <v>12.1.1</v>
      </c>
      <c r="I71" s="65" t="str">
        <f t="shared" si="2"/>
        <v>ГАЗЕТНАЯ БУМАГА</v>
      </c>
      <c r="J71" s="697" t="s">
        <v>74</v>
      </c>
      <c r="K71" s="134"/>
      <c r="L71" s="135"/>
    </row>
    <row r="72" spans="1:17" s="26" customFormat="1" ht="12.75" customHeight="1" x14ac:dyDescent="0.2">
      <c r="A72" s="442" t="s">
        <v>146</v>
      </c>
      <c r="B72" s="65" t="s">
        <v>147</v>
      </c>
      <c r="C72" s="697" t="s">
        <v>74</v>
      </c>
      <c r="D72" s="435"/>
      <c r="E72" s="436"/>
      <c r="H72" s="54" t="str">
        <f t="shared" si="1"/>
        <v>12.1.2</v>
      </c>
      <c r="I72" s="65" t="str">
        <f t="shared" si="2"/>
        <v>НЕМЕЛОВАННАЯ БУМАГА С СОДЕРЖАНИЕМ ДРЕВЕСНОЙ МАССЫ</v>
      </c>
      <c r="J72" s="697" t="s">
        <v>74</v>
      </c>
      <c r="K72" s="134"/>
      <c r="L72" s="135"/>
    </row>
    <row r="73" spans="1:17" s="26" customFormat="1" ht="12.75" customHeight="1" x14ac:dyDescent="0.2">
      <c r="A73" s="442" t="s">
        <v>148</v>
      </c>
      <c r="B73" s="65" t="s">
        <v>149</v>
      </c>
      <c r="C73" s="697" t="s">
        <v>74</v>
      </c>
      <c r="D73" s="435"/>
      <c r="E73" s="436"/>
      <c r="H73" s="54" t="str">
        <f t="shared" si="1"/>
        <v>12.1.3</v>
      </c>
      <c r="I73" s="65" t="str">
        <f t="shared" si="2"/>
        <v>НЕМЕЛОВАННАЯ БУМАГА БЕЗ СОДЕРЖАНИЯ ДРЕВЕСНОЙ МАССЫ</v>
      </c>
      <c r="J73" s="697" t="s">
        <v>74</v>
      </c>
      <c r="K73" s="134"/>
      <c r="L73" s="135"/>
    </row>
    <row r="74" spans="1:17" s="26" customFormat="1" ht="12.75" customHeight="1" x14ac:dyDescent="0.2">
      <c r="A74" s="442" t="s">
        <v>150</v>
      </c>
      <c r="B74" s="66" t="s">
        <v>151</v>
      </c>
      <c r="C74" s="697" t="s">
        <v>74</v>
      </c>
      <c r="D74" s="435"/>
      <c r="E74" s="436"/>
      <c r="H74" s="54" t="str">
        <f t="shared" si="1"/>
        <v>12.1.4</v>
      </c>
      <c r="I74" s="65" t="str">
        <f t="shared" si="2"/>
        <v>МЕЛОВАННАЯ БУМАГА</v>
      </c>
      <c r="J74" s="697" t="s">
        <v>74</v>
      </c>
      <c r="K74" s="134"/>
      <c r="L74" s="135"/>
    </row>
    <row r="75" spans="1:17" s="26" customFormat="1" ht="12.75" customHeight="1" x14ac:dyDescent="0.2">
      <c r="A75" s="442">
        <v>12.2</v>
      </c>
      <c r="B75" s="67" t="s">
        <v>152</v>
      </c>
      <c r="C75" s="697" t="s">
        <v>74</v>
      </c>
      <c r="D75" s="435"/>
      <c r="E75" s="436"/>
      <c r="H75" s="54">
        <f t="shared" si="1"/>
        <v>12.2</v>
      </c>
      <c r="I75" s="90" t="str">
        <f t="shared" si="2"/>
        <v>БЫТОВАЯ И ГИГИЕНИЧЕСКАЯ БУМАГА</v>
      </c>
      <c r="J75" s="697" t="s">
        <v>74</v>
      </c>
      <c r="K75" s="134"/>
      <c r="L75" s="135"/>
    </row>
    <row r="76" spans="1:17" s="26" customFormat="1" ht="12.75" customHeight="1" x14ac:dyDescent="0.2">
      <c r="A76" s="442">
        <v>12.3</v>
      </c>
      <c r="B76" s="90" t="s">
        <v>153</v>
      </c>
      <c r="C76" s="697" t="s">
        <v>74</v>
      </c>
      <c r="D76" s="435"/>
      <c r="E76" s="436"/>
      <c r="H76" s="54">
        <f t="shared" si="1"/>
        <v>12.3</v>
      </c>
      <c r="I76" s="90" t="str">
        <f t="shared" si="2"/>
        <v>УПАКОВОЧНЫЕ МАТЕРИАЛЫ</v>
      </c>
      <c r="J76" s="697" t="s">
        <v>74</v>
      </c>
      <c r="K76" s="140">
        <f>D76-(D77+D78+D79+D80)</f>
        <v>0</v>
      </c>
      <c r="L76" s="140">
        <f>E76-(E77+E78+E79+E80)</f>
        <v>0</v>
      </c>
    </row>
    <row r="77" spans="1:17" s="26" customFormat="1" ht="12.75" customHeight="1" x14ac:dyDescent="0.2">
      <c r="A77" s="442" t="s">
        <v>154</v>
      </c>
      <c r="B77" s="65" t="s">
        <v>155</v>
      </c>
      <c r="C77" s="697" t="s">
        <v>74</v>
      </c>
      <c r="D77" s="435"/>
      <c r="E77" s="436"/>
      <c r="H77" s="54" t="str">
        <f t="shared" si="1"/>
        <v>12.3.1</v>
      </c>
      <c r="I77" s="65" t="str">
        <f t="shared" si="2"/>
        <v>КАРТОНАЖНЫЕ МАТЕРИАЛЫ</v>
      </c>
      <c r="J77" s="697" t="s">
        <v>74</v>
      </c>
      <c r="K77" s="134"/>
      <c r="L77" s="135"/>
    </row>
    <row r="78" spans="1:17" s="26" customFormat="1" ht="12.75" customHeight="1" x14ac:dyDescent="0.2">
      <c r="A78" s="442" t="s">
        <v>156</v>
      </c>
      <c r="B78" s="65" t="s">
        <v>157</v>
      </c>
      <c r="C78" s="697" t="s">
        <v>74</v>
      </c>
      <c r="D78" s="435"/>
      <c r="E78" s="436"/>
      <c r="H78" s="54" t="str">
        <f t="shared" si="1"/>
        <v>12.3.2</v>
      </c>
      <c r="I78" s="65" t="str">
        <f>B78</f>
        <v>КОРОБОЧНЫЙ КАРТОН</v>
      </c>
      <c r="J78" s="697" t="s">
        <v>74</v>
      </c>
      <c r="K78" s="134"/>
      <c r="L78" s="135"/>
    </row>
    <row r="79" spans="1:17" s="26" customFormat="1" ht="12.75" customHeight="1" x14ac:dyDescent="0.2">
      <c r="A79" s="442" t="s">
        <v>158</v>
      </c>
      <c r="B79" s="65" t="s">
        <v>159</v>
      </c>
      <c r="C79" s="697" t="s">
        <v>74</v>
      </c>
      <c r="D79" s="443"/>
      <c r="E79" s="444"/>
      <c r="H79" s="54" t="str">
        <f>A79</f>
        <v>12.3.3</v>
      </c>
      <c r="I79" s="65" t="str">
        <f>B79</f>
        <v>ОБЕРТОЧНАЯ БУМАГА</v>
      </c>
      <c r="J79" s="697" t="s">
        <v>74</v>
      </c>
      <c r="K79" s="134"/>
      <c r="L79" s="135"/>
    </row>
    <row r="80" spans="1:17" s="26" customFormat="1" ht="27" customHeight="1" x14ac:dyDescent="0.2">
      <c r="A80" s="442" t="s">
        <v>160</v>
      </c>
      <c r="B80" s="699" t="s">
        <v>161</v>
      </c>
      <c r="C80" s="697" t="s">
        <v>74</v>
      </c>
      <c r="D80" s="443"/>
      <c r="E80" s="444"/>
      <c r="H80" s="54" t="str">
        <f>A80</f>
        <v>12.3.4</v>
      </c>
      <c r="I80" s="728" t="str">
        <f>B80</f>
        <v>ПРОЧИЕ СОРТА БУМАГИ, ИСПОЛЬЗУЕМЫЕ ГЛАВНЫМ ОБРАЗОМ ДЛЯ УПАКОВКИ</v>
      </c>
      <c r="J80" s="697" t="s">
        <v>74</v>
      </c>
      <c r="K80" s="134"/>
      <c r="L80" s="135"/>
    </row>
    <row r="81" spans="1:17" s="26" customFormat="1" ht="27" customHeight="1" thickBot="1" x14ac:dyDescent="0.25">
      <c r="A81" s="445">
        <v>12.4</v>
      </c>
      <c r="B81" s="698" t="s">
        <v>162</v>
      </c>
      <c r="C81" s="446" t="s">
        <v>74</v>
      </c>
      <c r="D81" s="446"/>
      <c r="E81" s="447"/>
      <c r="H81" s="146">
        <f>A81</f>
        <v>12.4</v>
      </c>
      <c r="I81" s="698" t="str">
        <f>B81</f>
        <v>ПРОЧИЕ СОРТА БУМАГИ И КАРТОНА (НЕ ВКЛЮЧЕННЫЕ В ДРУГИЕ КАТЕГОРИИ)</v>
      </c>
      <c r="J81" s="697" t="s">
        <v>74</v>
      </c>
      <c r="K81" s="136"/>
      <c r="L81" s="137"/>
    </row>
    <row r="82" spans="1:17" s="26" customFormat="1" ht="16.5" customHeight="1" x14ac:dyDescent="0.2">
      <c r="A82" s="1100"/>
      <c r="B82" s="165" t="s">
        <v>163</v>
      </c>
      <c r="C82" s="1100"/>
      <c r="D82" s="1101"/>
      <c r="E82" s="28"/>
      <c r="H82" s="25" t="s">
        <v>0</v>
      </c>
      <c r="I82" s="165" t="s">
        <v>163</v>
      </c>
    </row>
    <row r="83" spans="1:17" s="26" customFormat="1" ht="12.75" customHeight="1" x14ac:dyDescent="0.2">
      <c r="A83" s="1100"/>
      <c r="B83" s="165"/>
      <c r="C83" s="1100"/>
      <c r="D83" s="1101"/>
      <c r="E83" s="28"/>
      <c r="H83" s="25" t="s">
        <v>0</v>
      </c>
    </row>
    <row r="84" spans="1:17" ht="12.75" customHeight="1" x14ac:dyDescent="0.25">
      <c r="A84" s="1102"/>
      <c r="B84" s="1102"/>
      <c r="C84" s="1102"/>
      <c r="D84" s="1102"/>
      <c r="H84" s="25" t="s">
        <v>0</v>
      </c>
      <c r="Q84" s="26"/>
    </row>
    <row r="85" spans="1:17" ht="12.75" customHeight="1" x14ac:dyDescent="0.25">
      <c r="A85" s="1102"/>
      <c r="B85" s="1102"/>
      <c r="C85" s="1102"/>
      <c r="D85" s="1102"/>
      <c r="H85" s="25" t="s">
        <v>0</v>
      </c>
    </row>
    <row r="86" spans="1:17" ht="12.75" customHeight="1" x14ac:dyDescent="0.25">
      <c r="A86" s="1102"/>
      <c r="B86" s="1102"/>
      <c r="C86" s="1102"/>
      <c r="D86" s="1102"/>
      <c r="H86" s="25" t="s">
        <v>0</v>
      </c>
    </row>
    <row r="87" spans="1:17" ht="12.75" customHeight="1" x14ac:dyDescent="0.25">
      <c r="A87" s="1102"/>
      <c r="B87" s="1102"/>
      <c r="C87" s="1102"/>
      <c r="D87" s="1102"/>
    </row>
    <row r="88" spans="1:17" ht="12.75" customHeight="1" x14ac:dyDescent="0.25">
      <c r="A88" s="1102"/>
      <c r="B88" s="1102"/>
      <c r="C88" s="1102"/>
      <c r="D88" s="1102"/>
    </row>
    <row r="89" spans="1:17" ht="12.75" customHeight="1" x14ac:dyDescent="0.25">
      <c r="A89" s="1102"/>
      <c r="B89" s="1102"/>
      <c r="C89" s="1102"/>
      <c r="D89" s="1102"/>
    </row>
    <row r="90" spans="1:17" ht="12.75" customHeight="1" x14ac:dyDescent="0.25">
      <c r="A90" s="1102"/>
      <c r="B90" s="1102"/>
      <c r="C90" s="1102"/>
      <c r="D90" s="1102"/>
    </row>
    <row r="91" spans="1:17" ht="12.75" customHeight="1" x14ac:dyDescent="0.25">
      <c r="A91" s="1102"/>
      <c r="B91" s="1102"/>
      <c r="C91" s="1102"/>
      <c r="D91" s="1102"/>
    </row>
    <row r="92" spans="1:17" ht="12.75" customHeight="1" x14ac:dyDescent="0.25">
      <c r="A92" s="1102"/>
      <c r="B92" s="1102"/>
      <c r="C92" s="1102"/>
      <c r="D92" s="1102"/>
    </row>
    <row r="93" spans="1:17" ht="12.75" customHeight="1" x14ac:dyDescent="0.25">
      <c r="A93" s="1102"/>
      <c r="B93" s="1102"/>
      <c r="C93" s="1102"/>
      <c r="D93" s="1102"/>
    </row>
    <row r="94" spans="1:17" ht="12.75" customHeight="1" x14ac:dyDescent="0.25">
      <c r="A94" s="1102"/>
      <c r="B94" s="1102"/>
      <c r="C94" s="1102"/>
      <c r="D94" s="1102"/>
    </row>
    <row r="95" spans="1:17" ht="12.75" customHeight="1" x14ac:dyDescent="0.25">
      <c r="A95" s="1102"/>
      <c r="B95" s="1102"/>
      <c r="C95" s="1102"/>
      <c r="D95" s="1102"/>
    </row>
    <row r="96" spans="1:17" ht="12.75" customHeight="1" x14ac:dyDescent="0.25">
      <c r="A96" s="1102"/>
      <c r="B96" s="1102"/>
      <c r="C96" s="1102"/>
      <c r="D96" s="1102"/>
    </row>
    <row r="97" spans="1:38" ht="12.75" customHeight="1" x14ac:dyDescent="0.25">
      <c r="A97" s="1102"/>
      <c r="B97" s="1102"/>
      <c r="C97" s="1102"/>
      <c r="D97" s="1102"/>
    </row>
    <row r="98" spans="1:38" ht="12.75" customHeight="1" x14ac:dyDescent="0.25">
      <c r="A98" s="1102"/>
      <c r="B98" s="1102"/>
      <c r="C98" s="1102"/>
      <c r="D98" s="1102"/>
    </row>
    <row r="99" spans="1:38" ht="12.75" customHeight="1" x14ac:dyDescent="0.25">
      <c r="A99" s="1102"/>
      <c r="B99" s="1102"/>
      <c r="C99" s="1102"/>
      <c r="D99" s="1102"/>
    </row>
    <row r="100" spans="1:38" ht="12.75" customHeight="1" x14ac:dyDescent="0.25">
      <c r="A100" s="1102"/>
      <c r="B100" s="1102"/>
      <c r="C100" s="1102"/>
      <c r="D100" s="1102"/>
    </row>
    <row r="101" spans="1:38" ht="12.75" customHeight="1" x14ac:dyDescent="0.25">
      <c r="P101"/>
    </row>
    <row r="102" spans="1:38" ht="12.75" customHeight="1" x14ac:dyDescent="0.25">
      <c r="P102"/>
      <c r="Q102"/>
    </row>
    <row r="103" spans="1:38" ht="12.75" customHeight="1" x14ac:dyDescent="0.25">
      <c r="P103"/>
      <c r="Q103"/>
    </row>
    <row r="104" spans="1:38" ht="12.75" customHeight="1" x14ac:dyDescent="0.25">
      <c r="P104"/>
      <c r="Q104"/>
    </row>
    <row r="105" spans="1:38" ht="12.75" customHeight="1" x14ac:dyDescent="0.25">
      <c r="P105"/>
      <c r="Q105"/>
    </row>
    <row r="106" spans="1:38" ht="12.75" customHeight="1" x14ac:dyDescent="0.25">
      <c r="P106"/>
      <c r="Q106"/>
    </row>
    <row r="107" spans="1:38" ht="12.75" customHeight="1" x14ac:dyDescent="0.25">
      <c r="P107"/>
      <c r="Q107"/>
      <c r="AI107" s="19" t="s">
        <v>0</v>
      </c>
      <c r="AJ107" s="19" t="s">
        <v>0</v>
      </c>
      <c r="AK107" s="19" t="s">
        <v>0</v>
      </c>
      <c r="AL107" s="19" t="s">
        <v>0</v>
      </c>
    </row>
    <row r="108" spans="1:38" ht="12.75" customHeight="1" x14ac:dyDescent="0.25">
      <c r="P108"/>
      <c r="Q108"/>
    </row>
    <row r="109" spans="1:38" ht="12.75" customHeight="1" x14ac:dyDescent="0.25">
      <c r="P109"/>
      <c r="Q109"/>
    </row>
    <row r="110" spans="1:38" ht="12.75" customHeight="1" x14ac:dyDescent="0.25">
      <c r="P110"/>
      <c r="Q110"/>
    </row>
    <row r="111" spans="1:38" ht="12.75" customHeight="1" x14ac:dyDescent="0.25">
      <c r="P111"/>
      <c r="Q111"/>
    </row>
    <row r="112" spans="1:38" ht="12.75" customHeight="1" x14ac:dyDescent="0.25">
      <c r="P112"/>
      <c r="Q112"/>
    </row>
    <row r="113" spans="16:17" ht="12.75" customHeight="1" x14ac:dyDescent="0.25">
      <c r="P113"/>
      <c r="Q113"/>
    </row>
    <row r="114" spans="16:17" ht="12.75" customHeight="1" x14ac:dyDescent="0.25">
      <c r="P114"/>
      <c r="Q114"/>
    </row>
    <row r="115" spans="16:17" ht="12.75" customHeight="1" x14ac:dyDescent="0.25">
      <c r="P115"/>
      <c r="Q115"/>
    </row>
    <row r="116" spans="16:17" ht="12.75" customHeight="1" x14ac:dyDescent="0.25">
      <c r="P116"/>
      <c r="Q116"/>
    </row>
    <row r="117" spans="16:17" ht="12.75" customHeight="1" x14ac:dyDescent="0.25">
      <c r="P117"/>
      <c r="Q117"/>
    </row>
    <row r="118" spans="16:17" ht="12.75" customHeight="1" x14ac:dyDescent="0.25">
      <c r="P118"/>
      <c r="Q118"/>
    </row>
    <row r="119" spans="16:17" ht="12.75" customHeight="1" x14ac:dyDescent="0.25">
      <c r="P119"/>
      <c r="Q119"/>
    </row>
    <row r="120" spans="16:17" ht="12.75" customHeight="1" x14ac:dyDescent="0.25">
      <c r="P120"/>
      <c r="Q120"/>
    </row>
    <row r="121" spans="16:17" ht="12.75" customHeight="1" x14ac:dyDescent="0.25">
      <c r="P121"/>
      <c r="Q121"/>
    </row>
    <row r="122" spans="16:17" ht="12.75" customHeight="1" x14ac:dyDescent="0.25">
      <c r="P122"/>
      <c r="Q122"/>
    </row>
    <row r="123" spans="16:17" ht="12.75" customHeight="1" x14ac:dyDescent="0.25">
      <c r="P123"/>
      <c r="Q123"/>
    </row>
    <row r="124" spans="16:17" ht="12.75" customHeight="1" x14ac:dyDescent="0.25">
      <c r="P124"/>
      <c r="Q124"/>
    </row>
    <row r="125" spans="16:17" ht="12.75" customHeight="1" x14ac:dyDescent="0.25">
      <c r="P125"/>
      <c r="Q125"/>
    </row>
    <row r="126" spans="16:17" ht="12.75" customHeight="1" x14ac:dyDescent="0.25">
      <c r="P126"/>
      <c r="Q126"/>
    </row>
    <row r="127" spans="16:17" ht="12.75" customHeight="1" x14ac:dyDescent="0.25">
      <c r="P127"/>
      <c r="Q127"/>
    </row>
    <row r="128" spans="16:17" ht="12.75" customHeight="1" x14ac:dyDescent="0.25">
      <c r="P128"/>
      <c r="Q128"/>
    </row>
    <row r="129" spans="16:17" ht="12.75" customHeight="1" x14ac:dyDescent="0.25">
      <c r="P129"/>
      <c r="Q129"/>
    </row>
    <row r="130" spans="16:17" ht="12.75" customHeight="1" x14ac:dyDescent="0.25">
      <c r="P130"/>
      <c r="Q130"/>
    </row>
    <row r="131" spans="16:17" ht="12.75" customHeight="1" x14ac:dyDescent="0.25">
      <c r="P131"/>
      <c r="Q131"/>
    </row>
    <row r="132" spans="16:17" ht="12.75" customHeight="1" x14ac:dyDescent="0.25">
      <c r="P132"/>
      <c r="Q132"/>
    </row>
    <row r="133" spans="16:17" ht="12.75" customHeight="1" x14ac:dyDescent="0.25">
      <c r="P133"/>
      <c r="Q133"/>
    </row>
    <row r="134" spans="16:17" ht="12.75" customHeight="1" x14ac:dyDescent="0.25">
      <c r="P134"/>
      <c r="Q134"/>
    </row>
    <row r="135" spans="16:17" ht="12.75" customHeight="1" x14ac:dyDescent="0.25">
      <c r="P135"/>
      <c r="Q135"/>
    </row>
    <row r="136" spans="16:17" ht="12.75" customHeight="1" x14ac:dyDescent="0.25">
      <c r="P136"/>
      <c r="Q136"/>
    </row>
    <row r="137" spans="16:17" ht="12.75" customHeight="1" x14ac:dyDescent="0.25">
      <c r="P137"/>
      <c r="Q137"/>
    </row>
    <row r="138" spans="16:17" ht="12.75" customHeight="1" x14ac:dyDescent="0.25">
      <c r="P138"/>
      <c r="Q138"/>
    </row>
    <row r="139" spans="16:17" ht="12.75" customHeight="1" x14ac:dyDescent="0.25">
      <c r="P139"/>
      <c r="Q139"/>
    </row>
    <row r="140" spans="16:17" ht="12.75" customHeight="1" x14ac:dyDescent="0.25">
      <c r="P140"/>
      <c r="Q140"/>
    </row>
    <row r="141" spans="16:17" ht="12.75" customHeight="1" x14ac:dyDescent="0.25">
      <c r="P141"/>
      <c r="Q141"/>
    </row>
    <row r="142" spans="16:17" ht="12.75" customHeight="1" x14ac:dyDescent="0.25">
      <c r="P142"/>
      <c r="Q142"/>
    </row>
    <row r="143" spans="16:17" ht="12.75" customHeight="1" x14ac:dyDescent="0.25">
      <c r="P143"/>
      <c r="Q143"/>
    </row>
    <row r="144" spans="16:17" ht="12.75" customHeight="1" x14ac:dyDescent="0.25">
      <c r="P144"/>
      <c r="Q144"/>
    </row>
    <row r="145" spans="16:17" ht="12.75" customHeight="1" x14ac:dyDescent="0.25">
      <c r="P145"/>
      <c r="Q145"/>
    </row>
    <row r="146" spans="16:17" ht="12.75" customHeight="1" x14ac:dyDescent="0.25">
      <c r="P146"/>
      <c r="Q146"/>
    </row>
    <row r="147" spans="16:17" ht="12.75" customHeight="1" x14ac:dyDescent="0.25">
      <c r="P147"/>
      <c r="Q147"/>
    </row>
    <row r="148" spans="16:17" ht="12.75" customHeight="1" x14ac:dyDescent="0.25">
      <c r="P148"/>
      <c r="Q148"/>
    </row>
    <row r="149" spans="16:17" ht="12.75" customHeight="1" x14ac:dyDescent="0.25">
      <c r="P149"/>
      <c r="Q149"/>
    </row>
    <row r="150" spans="16:17" ht="12.75" customHeight="1" x14ac:dyDescent="0.25">
      <c r="P150"/>
      <c r="Q150"/>
    </row>
    <row r="151" spans="16:17" ht="12.75" customHeight="1" x14ac:dyDescent="0.25">
      <c r="P151"/>
      <c r="Q151"/>
    </row>
    <row r="152" spans="16:17" ht="12.75" customHeight="1" x14ac:dyDescent="0.25">
      <c r="P152"/>
      <c r="Q152"/>
    </row>
    <row r="153" spans="16:17" ht="12.75" customHeight="1" x14ac:dyDescent="0.25">
      <c r="P153"/>
      <c r="Q153"/>
    </row>
    <row r="154" spans="16:17" ht="12.75" customHeight="1" x14ac:dyDescent="0.25">
      <c r="P154"/>
      <c r="Q154"/>
    </row>
    <row r="155" spans="16:17" ht="12.75" customHeight="1" x14ac:dyDescent="0.25">
      <c r="P155"/>
      <c r="Q155"/>
    </row>
    <row r="156" spans="16:17" ht="12.75" customHeight="1" x14ac:dyDescent="0.25">
      <c r="P156"/>
      <c r="Q156"/>
    </row>
    <row r="157" spans="16:17" ht="12.75" customHeight="1" x14ac:dyDescent="0.25">
      <c r="P157"/>
      <c r="Q157"/>
    </row>
    <row r="158" spans="16:17" ht="12.75" customHeight="1" x14ac:dyDescent="0.25">
      <c r="P158"/>
      <c r="Q158"/>
    </row>
    <row r="159" spans="16:17" ht="12.75" customHeight="1" x14ac:dyDescent="0.25">
      <c r="P159"/>
      <c r="Q159"/>
    </row>
    <row r="160" spans="16:17" ht="12.75" customHeight="1" x14ac:dyDescent="0.25">
      <c r="P160"/>
      <c r="Q160"/>
    </row>
    <row r="161" spans="16:17" ht="12.75" customHeight="1" x14ac:dyDescent="0.25">
      <c r="P161"/>
      <c r="Q161"/>
    </row>
    <row r="162" spans="16:17" ht="12.75" customHeight="1" x14ac:dyDescent="0.25">
      <c r="P162"/>
      <c r="Q162"/>
    </row>
    <row r="163" spans="16:17" ht="12.75" customHeight="1" x14ac:dyDescent="0.25">
      <c r="P163"/>
      <c r="Q163"/>
    </row>
    <row r="164" spans="16:17" ht="12.75" customHeight="1" x14ac:dyDescent="0.25">
      <c r="P164"/>
      <c r="Q164"/>
    </row>
    <row r="165" spans="16:17" ht="12.75" customHeight="1" x14ac:dyDescent="0.25">
      <c r="P165"/>
      <c r="Q165"/>
    </row>
    <row r="166" spans="16:17" ht="12.75" customHeight="1" x14ac:dyDescent="0.25">
      <c r="P166"/>
      <c r="Q166"/>
    </row>
    <row r="167" spans="16:17" ht="12.75" customHeight="1" x14ac:dyDescent="0.25">
      <c r="P167"/>
      <c r="Q167"/>
    </row>
    <row r="168" spans="16:17" ht="12.75" customHeight="1" x14ac:dyDescent="0.25">
      <c r="P168"/>
      <c r="Q168"/>
    </row>
    <row r="169" spans="16:17" ht="12.75" customHeight="1" x14ac:dyDescent="0.25">
      <c r="P169"/>
      <c r="Q169"/>
    </row>
    <row r="170" spans="16:17" ht="12.75" customHeight="1" x14ac:dyDescent="0.25">
      <c r="P170"/>
      <c r="Q170"/>
    </row>
    <row r="171" spans="16:17" ht="12.75" customHeight="1" x14ac:dyDescent="0.25">
      <c r="P171"/>
      <c r="Q171"/>
    </row>
    <row r="172" spans="16:17" ht="12.75" customHeight="1" x14ac:dyDescent="0.25">
      <c r="P172"/>
      <c r="Q172"/>
    </row>
    <row r="173" spans="16:17" ht="12.75" customHeight="1" x14ac:dyDescent="0.25">
      <c r="P173"/>
      <c r="Q173"/>
    </row>
    <row r="174" spans="16:17" ht="12.75" customHeight="1" x14ac:dyDescent="0.25">
      <c r="P174"/>
      <c r="Q174"/>
    </row>
    <row r="175" spans="16:17" ht="12.75" customHeight="1" x14ac:dyDescent="0.25">
      <c r="P175"/>
      <c r="Q175"/>
    </row>
    <row r="176" spans="16:17" ht="12.75" customHeight="1" x14ac:dyDescent="0.25">
      <c r="P176"/>
      <c r="Q176"/>
    </row>
    <row r="177" spans="16:17" ht="12.75" customHeight="1" x14ac:dyDescent="0.25">
      <c r="P177"/>
      <c r="Q177"/>
    </row>
    <row r="178" spans="16:17" ht="12.75" customHeight="1" x14ac:dyDescent="0.25">
      <c r="P178"/>
      <c r="Q178"/>
    </row>
    <row r="179" spans="16:17" ht="12.75" customHeight="1" x14ac:dyDescent="0.25">
      <c r="P179"/>
      <c r="Q179"/>
    </row>
    <row r="180" spans="16:17" ht="12.75" customHeight="1" x14ac:dyDescent="0.25">
      <c r="P180"/>
      <c r="Q180"/>
    </row>
    <row r="181" spans="16:17" ht="12.75" customHeight="1" x14ac:dyDescent="0.25">
      <c r="P181"/>
      <c r="Q181"/>
    </row>
    <row r="182" spans="16:17" ht="12.75" customHeight="1" x14ac:dyDescent="0.25">
      <c r="P182"/>
      <c r="Q182"/>
    </row>
    <row r="183" spans="16:17" ht="12.75" customHeight="1" x14ac:dyDescent="0.25">
      <c r="P183"/>
      <c r="Q183"/>
    </row>
    <row r="184" spans="16:17" ht="12.75" customHeight="1" x14ac:dyDescent="0.25">
      <c r="P184"/>
      <c r="Q184"/>
    </row>
    <row r="185" spans="16:17" ht="12.75" customHeight="1" x14ac:dyDescent="0.25">
      <c r="P185"/>
      <c r="Q185"/>
    </row>
    <row r="186" spans="16:17" ht="12.75" customHeight="1" x14ac:dyDescent="0.25">
      <c r="P186"/>
      <c r="Q186"/>
    </row>
    <row r="187" spans="16:17" ht="12.75" customHeight="1" x14ac:dyDescent="0.25">
      <c r="P187"/>
      <c r="Q187"/>
    </row>
    <row r="188" spans="16:17" ht="12.75" customHeight="1" x14ac:dyDescent="0.25">
      <c r="P188"/>
      <c r="Q188"/>
    </row>
    <row r="189" spans="16:17" ht="12.75" customHeight="1" x14ac:dyDescent="0.25">
      <c r="P189"/>
      <c r="Q189"/>
    </row>
    <row r="190" spans="16:17" ht="12.75" customHeight="1" x14ac:dyDescent="0.25">
      <c r="P190"/>
      <c r="Q190"/>
    </row>
    <row r="191" spans="16:17" ht="12.75" customHeight="1" x14ac:dyDescent="0.25">
      <c r="P191"/>
      <c r="Q191"/>
    </row>
    <row r="192" spans="16:17" ht="12.75" customHeight="1" x14ac:dyDescent="0.25">
      <c r="P192"/>
      <c r="Q192"/>
    </row>
    <row r="193" spans="16:17" ht="12.75" customHeight="1" x14ac:dyDescent="0.25">
      <c r="P193"/>
      <c r="Q193"/>
    </row>
    <row r="194" spans="16:17" ht="12.75" customHeight="1" x14ac:dyDescent="0.25">
      <c r="P194"/>
      <c r="Q194"/>
    </row>
    <row r="195" spans="16:17" ht="12.75" customHeight="1" x14ac:dyDescent="0.25">
      <c r="P195"/>
      <c r="Q195"/>
    </row>
    <row r="196" spans="16:17" ht="12.75" customHeight="1" x14ac:dyDescent="0.25">
      <c r="P196"/>
      <c r="Q196"/>
    </row>
    <row r="197" spans="16:17" ht="12.75" customHeight="1" x14ac:dyDescent="0.25">
      <c r="P197"/>
      <c r="Q197"/>
    </row>
    <row r="198" spans="16:17" ht="12.75" customHeight="1" x14ac:dyDescent="0.25">
      <c r="P198"/>
      <c r="Q198"/>
    </row>
    <row r="199" spans="16:17" ht="12.75" customHeight="1" x14ac:dyDescent="0.25">
      <c r="P199"/>
      <c r="Q199"/>
    </row>
    <row r="200" spans="16:17" ht="12.75" customHeight="1" x14ac:dyDescent="0.25">
      <c r="P200"/>
      <c r="Q200"/>
    </row>
    <row r="201" spans="16:17" ht="12.75" customHeight="1" x14ac:dyDescent="0.25">
      <c r="P201"/>
      <c r="Q201"/>
    </row>
    <row r="202" spans="16:17" ht="12.75" customHeight="1" x14ac:dyDescent="0.25">
      <c r="P202"/>
      <c r="Q202"/>
    </row>
    <row r="203" spans="16:17" ht="12.75" customHeight="1" x14ac:dyDescent="0.25">
      <c r="P203"/>
      <c r="Q203"/>
    </row>
    <row r="204" spans="16:17" ht="12.75" customHeight="1" x14ac:dyDescent="0.25">
      <c r="P204"/>
      <c r="Q204"/>
    </row>
    <row r="205" spans="16:17" ht="12.75" customHeight="1" x14ac:dyDescent="0.25">
      <c r="P205"/>
      <c r="Q205"/>
    </row>
    <row r="206" spans="16:17" ht="12.75" customHeight="1" x14ac:dyDescent="0.25">
      <c r="P206"/>
      <c r="Q206"/>
    </row>
    <row r="207" spans="16:17" ht="12.75" customHeight="1" x14ac:dyDescent="0.25">
      <c r="P207"/>
      <c r="Q207"/>
    </row>
    <row r="208" spans="16:17" ht="12.75" customHeight="1" x14ac:dyDescent="0.25">
      <c r="P208"/>
      <c r="Q208"/>
    </row>
    <row r="209" spans="16:17" ht="12.75" customHeight="1" x14ac:dyDescent="0.25">
      <c r="P209"/>
      <c r="Q209"/>
    </row>
    <row r="210" spans="16:17" ht="12.75" customHeight="1" x14ac:dyDescent="0.25">
      <c r="P210"/>
      <c r="Q210"/>
    </row>
    <row r="211" spans="16:17" ht="12.75" customHeight="1" x14ac:dyDescent="0.25">
      <c r="P211"/>
      <c r="Q211"/>
    </row>
    <row r="212" spans="16:17" ht="12.75" customHeight="1" x14ac:dyDescent="0.25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I30:L30"/>
    <mergeCell ref="I12:L12"/>
    <mergeCell ref="A30:E30"/>
    <mergeCell ref="C10:C11"/>
    <mergeCell ref="A5:B6"/>
    <mergeCell ref="A7:B7"/>
    <mergeCell ref="A8:B8"/>
    <mergeCell ref="C8:D8"/>
    <mergeCell ref="W8:Y9"/>
    <mergeCell ref="Q11:Q12"/>
    <mergeCell ref="K7:L8"/>
    <mergeCell ref="C3:E3"/>
    <mergeCell ref="C5:E5"/>
    <mergeCell ref="I7:I8"/>
    <mergeCell ref="A12:E12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A43" sqref="A43:E43"/>
    </sheetView>
  </sheetViews>
  <sheetFormatPr defaultRowHeight="12" x14ac:dyDescent="0.2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2">
      <c r="A1" t="s">
        <v>518</v>
      </c>
      <c r="B1" t="s">
        <v>519</v>
      </c>
      <c r="C1" t="s">
        <v>520</v>
      </c>
      <c r="D1" t="s">
        <v>521</v>
      </c>
      <c r="E1" t="s">
        <v>522</v>
      </c>
      <c r="F1" t="s">
        <v>523</v>
      </c>
      <c r="G1" t="s">
        <v>524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77"/>
  <sheetViews>
    <sheetView workbookViewId="0">
      <pane ySplit="1" topLeftCell="A2" activePane="bottomLeft" state="frozen"/>
      <selection activeCell="F73" sqref="F73"/>
      <selection pane="bottomLeft" activeCell="C192" sqref="C192:C208"/>
    </sheetView>
  </sheetViews>
  <sheetFormatPr defaultColWidth="9" defaultRowHeight="14.4" x14ac:dyDescent="0.2"/>
  <cols>
    <col min="1" max="1" width="16.6640625" style="558" customWidth="1"/>
    <col min="2" max="2" width="13" style="558" bestFit="1" customWidth="1"/>
    <col min="3" max="3" width="13.6640625" style="617" customWidth="1"/>
    <col min="4" max="4" width="22.21875" style="279" customWidth="1"/>
    <col min="5" max="16384" width="9" style="279"/>
  </cols>
  <sheetData>
    <row r="1" spans="1:4" ht="30.75" customHeight="1" thickTop="1" thickBot="1" x14ac:dyDescent="0.25">
      <c r="A1" s="530" t="s">
        <v>525</v>
      </c>
      <c r="B1" s="559" t="s">
        <v>526</v>
      </c>
      <c r="C1" s="559" t="s">
        <v>527</v>
      </c>
      <c r="D1" s="304" t="s">
        <v>528</v>
      </c>
    </row>
    <row r="2" spans="1:4" ht="15" thickTop="1" x14ac:dyDescent="0.3">
      <c r="A2" s="531">
        <v>1</v>
      </c>
      <c r="B2" s="560" t="s">
        <v>529</v>
      </c>
      <c r="C2" s="583" t="s">
        <v>530</v>
      </c>
      <c r="D2" s="280"/>
    </row>
    <row r="3" spans="1:4" x14ac:dyDescent="0.3">
      <c r="A3" s="532">
        <v>1</v>
      </c>
      <c r="B3" s="561" t="s">
        <v>529</v>
      </c>
      <c r="C3" s="584">
        <v>4403</v>
      </c>
      <c r="D3" s="281"/>
    </row>
    <row r="4" spans="1:4" x14ac:dyDescent="0.3">
      <c r="A4" s="533">
        <v>1</v>
      </c>
      <c r="B4" s="562" t="s">
        <v>531</v>
      </c>
      <c r="C4" s="584" t="s">
        <v>530</v>
      </c>
      <c r="D4" s="282"/>
    </row>
    <row r="5" spans="1:4" x14ac:dyDescent="0.3">
      <c r="A5" s="534">
        <v>1</v>
      </c>
      <c r="B5" s="563" t="s">
        <v>531</v>
      </c>
      <c r="C5" s="584">
        <v>4403</v>
      </c>
      <c r="D5" s="282"/>
    </row>
    <row r="6" spans="1:4" x14ac:dyDescent="0.3">
      <c r="A6" s="534">
        <v>1</v>
      </c>
      <c r="B6" s="563" t="s">
        <v>532</v>
      </c>
      <c r="C6" s="584" t="s">
        <v>530</v>
      </c>
      <c r="D6" s="282"/>
    </row>
    <row r="7" spans="1:4" x14ac:dyDescent="0.3">
      <c r="A7" s="534">
        <v>1</v>
      </c>
      <c r="B7" s="563" t="s">
        <v>532</v>
      </c>
      <c r="C7" s="584">
        <v>4403</v>
      </c>
      <c r="D7" s="282"/>
    </row>
    <row r="8" spans="1:4" x14ac:dyDescent="0.3">
      <c r="A8" s="401">
        <v>1</v>
      </c>
      <c r="B8" s="402" t="s">
        <v>533</v>
      </c>
      <c r="C8" s="584">
        <v>440111</v>
      </c>
      <c r="D8" s="393"/>
    </row>
    <row r="9" spans="1:4" x14ac:dyDescent="0.3">
      <c r="A9" s="401">
        <v>1</v>
      </c>
      <c r="B9" s="402" t="s">
        <v>533</v>
      </c>
      <c r="C9" s="584">
        <v>440112</v>
      </c>
      <c r="D9" s="393"/>
    </row>
    <row r="10" spans="1:4" ht="15" thickBot="1" x14ac:dyDescent="0.35">
      <c r="A10" s="401">
        <v>1</v>
      </c>
      <c r="B10" s="402" t="s">
        <v>533</v>
      </c>
      <c r="C10" s="584">
        <v>4403</v>
      </c>
      <c r="D10" s="393"/>
    </row>
    <row r="11" spans="1:4" ht="15" thickTop="1" x14ac:dyDescent="0.3">
      <c r="A11" s="531">
        <v>1.1000000000000001</v>
      </c>
      <c r="B11" s="560" t="s">
        <v>529</v>
      </c>
      <c r="C11" s="583" t="s">
        <v>530</v>
      </c>
      <c r="D11" s="282"/>
    </row>
    <row r="12" spans="1:4" x14ac:dyDescent="0.3">
      <c r="A12" s="401" t="s">
        <v>534</v>
      </c>
      <c r="B12" s="564" t="s">
        <v>531</v>
      </c>
      <c r="C12" s="403" t="s">
        <v>530</v>
      </c>
      <c r="D12" s="282"/>
    </row>
    <row r="13" spans="1:4" x14ac:dyDescent="0.3">
      <c r="A13" s="401" t="s">
        <v>534</v>
      </c>
      <c r="B13" s="564" t="s">
        <v>532</v>
      </c>
      <c r="C13" s="403" t="s">
        <v>530</v>
      </c>
      <c r="D13" s="282"/>
    </row>
    <row r="14" spans="1:4" x14ac:dyDescent="0.3">
      <c r="A14" s="401">
        <v>1.1000000000000001</v>
      </c>
      <c r="B14" s="402" t="s">
        <v>533</v>
      </c>
      <c r="C14" s="403">
        <v>440111</v>
      </c>
      <c r="D14" s="282"/>
    </row>
    <row r="15" spans="1:4" ht="15" thickBot="1" x14ac:dyDescent="0.35">
      <c r="A15" s="535" t="s">
        <v>534</v>
      </c>
      <c r="B15" s="402" t="s">
        <v>533</v>
      </c>
      <c r="C15" s="585">
        <v>440112</v>
      </c>
      <c r="D15" s="282"/>
    </row>
    <row r="16" spans="1:4" ht="15" thickTop="1" x14ac:dyDescent="0.3">
      <c r="A16" s="531" t="s">
        <v>535</v>
      </c>
      <c r="B16" s="560" t="s">
        <v>529</v>
      </c>
      <c r="C16" s="396" t="s">
        <v>530</v>
      </c>
      <c r="D16" s="405" t="s">
        <v>536</v>
      </c>
    </row>
    <row r="17" spans="1:4" x14ac:dyDescent="0.3">
      <c r="A17" s="401" t="s">
        <v>535</v>
      </c>
      <c r="B17" s="564" t="s">
        <v>531</v>
      </c>
      <c r="C17" s="394" t="s">
        <v>530</v>
      </c>
      <c r="D17" s="405" t="s">
        <v>536</v>
      </c>
    </row>
    <row r="18" spans="1:4" x14ac:dyDescent="0.3">
      <c r="A18" s="401" t="s">
        <v>535</v>
      </c>
      <c r="B18" s="564" t="s">
        <v>532</v>
      </c>
      <c r="C18" s="394" t="s">
        <v>530</v>
      </c>
      <c r="D18" s="405" t="s">
        <v>536</v>
      </c>
    </row>
    <row r="19" spans="1:4" ht="15" thickBot="1" x14ac:dyDescent="0.35">
      <c r="A19" s="401" t="s">
        <v>535</v>
      </c>
      <c r="B19" s="402" t="s">
        <v>533</v>
      </c>
      <c r="C19" s="403">
        <v>440111</v>
      </c>
      <c r="D19" s="393"/>
    </row>
    <row r="20" spans="1:4" ht="15" thickTop="1" x14ac:dyDescent="0.3">
      <c r="A20" s="531" t="s">
        <v>537</v>
      </c>
      <c r="B20" s="560" t="s">
        <v>529</v>
      </c>
      <c r="C20" s="396" t="s">
        <v>530</v>
      </c>
      <c r="D20" s="405" t="s">
        <v>536</v>
      </c>
    </row>
    <row r="21" spans="1:4" x14ac:dyDescent="0.3">
      <c r="A21" s="401" t="s">
        <v>537</v>
      </c>
      <c r="B21" s="564" t="s">
        <v>531</v>
      </c>
      <c r="C21" s="394" t="s">
        <v>530</v>
      </c>
      <c r="D21" s="405" t="s">
        <v>536</v>
      </c>
    </row>
    <row r="22" spans="1:4" x14ac:dyDescent="0.3">
      <c r="A22" s="401" t="s">
        <v>537</v>
      </c>
      <c r="B22" s="564" t="s">
        <v>532</v>
      </c>
      <c r="C22" s="394" t="s">
        <v>530</v>
      </c>
      <c r="D22" s="405" t="s">
        <v>536</v>
      </c>
    </row>
    <row r="23" spans="1:4" ht="15" thickBot="1" x14ac:dyDescent="0.35">
      <c r="A23" s="401" t="s">
        <v>537</v>
      </c>
      <c r="B23" s="402" t="s">
        <v>533</v>
      </c>
      <c r="C23" s="403">
        <v>440112</v>
      </c>
      <c r="D23" s="393"/>
    </row>
    <row r="24" spans="1:4" ht="15" thickTop="1" x14ac:dyDescent="0.3">
      <c r="A24" s="531">
        <v>1.2</v>
      </c>
      <c r="B24" s="560" t="s">
        <v>529</v>
      </c>
      <c r="C24" s="583">
        <v>4403</v>
      </c>
      <c r="D24" s="393"/>
    </row>
    <row r="25" spans="1:4" x14ac:dyDescent="0.3">
      <c r="A25" s="401">
        <v>1.2</v>
      </c>
      <c r="B25" s="564" t="s">
        <v>531</v>
      </c>
      <c r="C25" s="403">
        <v>4403</v>
      </c>
      <c r="D25" s="393"/>
    </row>
    <row r="26" spans="1:4" x14ac:dyDescent="0.3">
      <c r="A26" s="401">
        <v>1.2</v>
      </c>
      <c r="B26" s="564" t="s">
        <v>532</v>
      </c>
      <c r="C26" s="403">
        <v>4403</v>
      </c>
      <c r="D26" s="393"/>
    </row>
    <row r="27" spans="1:4" ht="15" thickBot="1" x14ac:dyDescent="0.35">
      <c r="A27" s="536">
        <v>1.2</v>
      </c>
      <c r="B27" s="565" t="s">
        <v>533</v>
      </c>
      <c r="C27" s="586">
        <v>4403</v>
      </c>
      <c r="D27" s="393"/>
    </row>
    <row r="28" spans="1:4" x14ac:dyDescent="0.3">
      <c r="A28" s="537" t="s">
        <v>43</v>
      </c>
      <c r="B28" s="566" t="s">
        <v>529</v>
      </c>
      <c r="C28" s="397">
        <v>440310</v>
      </c>
      <c r="D28" s="405" t="s">
        <v>536</v>
      </c>
    </row>
    <row r="29" spans="1:4" x14ac:dyDescent="0.3">
      <c r="A29" s="532" t="s">
        <v>538</v>
      </c>
      <c r="B29" s="561" t="s">
        <v>529</v>
      </c>
      <c r="C29" s="584">
        <v>440320</v>
      </c>
      <c r="D29" s="393"/>
    </row>
    <row r="30" spans="1:4" x14ac:dyDescent="0.3">
      <c r="A30" s="401" t="s">
        <v>43</v>
      </c>
      <c r="B30" s="402" t="s">
        <v>531</v>
      </c>
      <c r="C30" s="394">
        <v>440310</v>
      </c>
      <c r="D30" s="405" t="s">
        <v>536</v>
      </c>
    </row>
    <row r="31" spans="1:4" x14ac:dyDescent="0.3">
      <c r="A31" s="401" t="s">
        <v>43</v>
      </c>
      <c r="B31" s="564" t="s">
        <v>531</v>
      </c>
      <c r="C31" s="403" t="s">
        <v>539</v>
      </c>
      <c r="D31" s="393"/>
    </row>
    <row r="32" spans="1:4" x14ac:dyDescent="0.3">
      <c r="A32" s="401" t="s">
        <v>43</v>
      </c>
      <c r="B32" s="402" t="s">
        <v>532</v>
      </c>
      <c r="C32" s="394">
        <v>440310</v>
      </c>
      <c r="D32" s="405" t="s">
        <v>536</v>
      </c>
    </row>
    <row r="33" spans="1:4" x14ac:dyDescent="0.3">
      <c r="A33" s="401" t="s">
        <v>43</v>
      </c>
      <c r="B33" s="564" t="s">
        <v>532</v>
      </c>
      <c r="C33" s="403" t="s">
        <v>539</v>
      </c>
      <c r="D33" s="393"/>
    </row>
    <row r="34" spans="1:4" x14ac:dyDescent="0.3">
      <c r="A34" s="401" t="s">
        <v>43</v>
      </c>
      <c r="B34" s="402" t="s">
        <v>533</v>
      </c>
      <c r="C34" s="403">
        <v>440311</v>
      </c>
      <c r="D34" s="393"/>
    </row>
    <row r="35" spans="1:4" x14ac:dyDescent="0.3">
      <c r="A35" s="401" t="s">
        <v>43</v>
      </c>
      <c r="B35" s="402" t="s">
        <v>533</v>
      </c>
      <c r="C35" s="403">
        <v>440321</v>
      </c>
      <c r="D35" s="393"/>
    </row>
    <row r="36" spans="1:4" x14ac:dyDescent="0.3">
      <c r="A36" s="401" t="s">
        <v>43</v>
      </c>
      <c r="B36" s="402" t="s">
        <v>533</v>
      </c>
      <c r="C36" s="403">
        <v>440322</v>
      </c>
      <c r="D36" s="393"/>
    </row>
    <row r="37" spans="1:4" x14ac:dyDescent="0.3">
      <c r="A37" s="401" t="s">
        <v>43</v>
      </c>
      <c r="B37" s="402" t="s">
        <v>533</v>
      </c>
      <c r="C37" s="403">
        <v>440323</v>
      </c>
      <c r="D37" s="393"/>
    </row>
    <row r="38" spans="1:4" x14ac:dyDescent="0.3">
      <c r="A38" s="401" t="s">
        <v>43</v>
      </c>
      <c r="B38" s="402" t="s">
        <v>533</v>
      </c>
      <c r="C38" s="403">
        <v>440324</v>
      </c>
      <c r="D38" s="393"/>
    </row>
    <row r="39" spans="1:4" x14ac:dyDescent="0.3">
      <c r="A39" s="401" t="s">
        <v>43</v>
      </c>
      <c r="B39" s="402" t="s">
        <v>533</v>
      </c>
      <c r="C39" s="403">
        <v>440325</v>
      </c>
      <c r="D39" s="393"/>
    </row>
    <row r="40" spans="1:4" ht="15" thickBot="1" x14ac:dyDescent="0.35">
      <c r="A40" s="401" t="s">
        <v>43</v>
      </c>
      <c r="B40" s="402" t="s">
        <v>533</v>
      </c>
      <c r="C40" s="403">
        <v>440326</v>
      </c>
      <c r="D40" s="393"/>
    </row>
    <row r="41" spans="1:4" ht="15" thickTop="1" x14ac:dyDescent="0.3">
      <c r="A41" s="398" t="s">
        <v>45</v>
      </c>
      <c r="B41" s="399" t="s">
        <v>529</v>
      </c>
      <c r="C41" s="400">
        <v>440310</v>
      </c>
      <c r="D41" s="405" t="s">
        <v>536</v>
      </c>
    </row>
    <row r="42" spans="1:4" x14ac:dyDescent="0.3">
      <c r="A42" s="401" t="s">
        <v>45</v>
      </c>
      <c r="B42" s="402" t="s">
        <v>529</v>
      </c>
      <c r="C42" s="403" t="s">
        <v>540</v>
      </c>
      <c r="D42" s="393"/>
    </row>
    <row r="43" spans="1:4" x14ac:dyDescent="0.3">
      <c r="A43" s="401" t="s">
        <v>45</v>
      </c>
      <c r="B43" s="402" t="s">
        <v>529</v>
      </c>
      <c r="C43" s="403" t="s">
        <v>541</v>
      </c>
      <c r="D43" s="393"/>
    </row>
    <row r="44" spans="1:4" x14ac:dyDescent="0.3">
      <c r="A44" s="401" t="s">
        <v>45</v>
      </c>
      <c r="B44" s="402" t="s">
        <v>529</v>
      </c>
      <c r="C44" s="403" t="s">
        <v>542</v>
      </c>
      <c r="D44" s="393"/>
    </row>
    <row r="45" spans="1:4" x14ac:dyDescent="0.3">
      <c r="A45" s="401" t="s">
        <v>45</v>
      </c>
      <c r="B45" s="402" t="s">
        <v>529</v>
      </c>
      <c r="C45" s="403" t="s">
        <v>543</v>
      </c>
      <c r="D45" s="393"/>
    </row>
    <row r="46" spans="1:4" x14ac:dyDescent="0.3">
      <c r="A46" s="401" t="s">
        <v>544</v>
      </c>
      <c r="B46" s="402" t="s">
        <v>529</v>
      </c>
      <c r="C46" s="403" t="s">
        <v>545</v>
      </c>
      <c r="D46" s="393"/>
    </row>
    <row r="47" spans="1:4" x14ac:dyDescent="0.3">
      <c r="A47" s="401" t="s">
        <v>45</v>
      </c>
      <c r="B47" s="402" t="s">
        <v>531</v>
      </c>
      <c r="C47" s="394">
        <v>440310</v>
      </c>
      <c r="D47" s="405" t="s">
        <v>536</v>
      </c>
    </row>
    <row r="48" spans="1:4" x14ac:dyDescent="0.3">
      <c r="A48" s="401" t="s">
        <v>45</v>
      </c>
      <c r="B48" s="402" t="s">
        <v>531</v>
      </c>
      <c r="C48" s="403" t="s">
        <v>540</v>
      </c>
      <c r="D48" s="393"/>
    </row>
    <row r="49" spans="1:4" x14ac:dyDescent="0.3">
      <c r="A49" s="401" t="s">
        <v>45</v>
      </c>
      <c r="B49" s="402" t="s">
        <v>531</v>
      </c>
      <c r="C49" s="403" t="s">
        <v>541</v>
      </c>
      <c r="D49" s="393"/>
    </row>
    <row r="50" spans="1:4" x14ac:dyDescent="0.3">
      <c r="A50" s="401" t="s">
        <v>45</v>
      </c>
      <c r="B50" s="402" t="s">
        <v>531</v>
      </c>
      <c r="C50" s="403" t="s">
        <v>542</v>
      </c>
      <c r="D50" s="393"/>
    </row>
    <row r="51" spans="1:4" x14ac:dyDescent="0.3">
      <c r="A51" s="401" t="s">
        <v>45</v>
      </c>
      <c r="B51" s="402" t="s">
        <v>531</v>
      </c>
      <c r="C51" s="403" t="s">
        <v>543</v>
      </c>
      <c r="D51" s="282"/>
    </row>
    <row r="52" spans="1:4" x14ac:dyDescent="0.3">
      <c r="A52" s="401" t="s">
        <v>544</v>
      </c>
      <c r="B52" s="402" t="s">
        <v>531</v>
      </c>
      <c r="C52" s="403" t="s">
        <v>545</v>
      </c>
      <c r="D52" s="282"/>
    </row>
    <row r="53" spans="1:4" x14ac:dyDescent="0.3">
      <c r="A53" s="401" t="s">
        <v>45</v>
      </c>
      <c r="B53" s="402" t="s">
        <v>532</v>
      </c>
      <c r="C53" s="394">
        <v>440310</v>
      </c>
      <c r="D53" s="393" t="s">
        <v>536</v>
      </c>
    </row>
    <row r="54" spans="1:4" x14ac:dyDescent="0.3">
      <c r="A54" s="401" t="s">
        <v>45</v>
      </c>
      <c r="B54" s="402" t="s">
        <v>532</v>
      </c>
      <c r="C54" s="403" t="s">
        <v>540</v>
      </c>
      <c r="D54" s="282"/>
    </row>
    <row r="55" spans="1:4" x14ac:dyDescent="0.3">
      <c r="A55" s="401" t="s">
        <v>45</v>
      </c>
      <c r="B55" s="402" t="s">
        <v>532</v>
      </c>
      <c r="C55" s="403" t="s">
        <v>541</v>
      </c>
      <c r="D55" s="282"/>
    </row>
    <row r="56" spans="1:4" x14ac:dyDescent="0.3">
      <c r="A56" s="401" t="s">
        <v>45</v>
      </c>
      <c r="B56" s="402" t="s">
        <v>532</v>
      </c>
      <c r="C56" s="403" t="s">
        <v>542</v>
      </c>
      <c r="D56" s="282"/>
    </row>
    <row r="57" spans="1:4" x14ac:dyDescent="0.3">
      <c r="A57" s="401" t="s">
        <v>45</v>
      </c>
      <c r="B57" s="402" t="s">
        <v>532</v>
      </c>
      <c r="C57" s="403" t="s">
        <v>543</v>
      </c>
      <c r="D57" s="282"/>
    </row>
    <row r="58" spans="1:4" x14ac:dyDescent="0.3">
      <c r="A58" s="401" t="s">
        <v>45</v>
      </c>
      <c r="B58" s="402" t="s">
        <v>532</v>
      </c>
      <c r="C58" s="403">
        <v>440399</v>
      </c>
      <c r="D58" s="282"/>
    </row>
    <row r="59" spans="1:4" x14ac:dyDescent="0.3">
      <c r="A59" s="401" t="s">
        <v>45</v>
      </c>
      <c r="B59" s="402" t="s">
        <v>533</v>
      </c>
      <c r="C59" s="403">
        <v>440312</v>
      </c>
      <c r="D59" s="282"/>
    </row>
    <row r="60" spans="1:4" x14ac:dyDescent="0.3">
      <c r="A60" s="401" t="s">
        <v>45</v>
      </c>
      <c r="B60" s="402" t="s">
        <v>533</v>
      </c>
      <c r="C60" s="403">
        <v>440341</v>
      </c>
      <c r="D60" s="282"/>
    </row>
    <row r="61" spans="1:4" x14ac:dyDescent="0.3">
      <c r="A61" s="401" t="s">
        <v>45</v>
      </c>
      <c r="B61" s="402" t="s">
        <v>533</v>
      </c>
      <c r="C61" s="403">
        <v>440349</v>
      </c>
      <c r="D61" s="282"/>
    </row>
    <row r="62" spans="1:4" x14ac:dyDescent="0.3">
      <c r="A62" s="401" t="s">
        <v>45</v>
      </c>
      <c r="B62" s="402" t="s">
        <v>533</v>
      </c>
      <c r="C62" s="403">
        <v>440391</v>
      </c>
      <c r="D62" s="282"/>
    </row>
    <row r="63" spans="1:4" x14ac:dyDescent="0.3">
      <c r="A63" s="401" t="s">
        <v>45</v>
      </c>
      <c r="B63" s="402" t="s">
        <v>533</v>
      </c>
      <c r="C63" s="403">
        <v>440393</v>
      </c>
      <c r="D63" s="282"/>
    </row>
    <row r="64" spans="1:4" x14ac:dyDescent="0.3">
      <c r="A64" s="401" t="s">
        <v>45</v>
      </c>
      <c r="B64" s="402" t="s">
        <v>533</v>
      </c>
      <c r="C64" s="403">
        <v>440394</v>
      </c>
      <c r="D64" s="282"/>
    </row>
    <row r="65" spans="1:4" x14ac:dyDescent="0.3">
      <c r="A65" s="401" t="s">
        <v>45</v>
      </c>
      <c r="B65" s="402" t="s">
        <v>533</v>
      </c>
      <c r="C65" s="403">
        <v>440395</v>
      </c>
      <c r="D65" s="282"/>
    </row>
    <row r="66" spans="1:4" x14ac:dyDescent="0.3">
      <c r="A66" s="401" t="s">
        <v>45</v>
      </c>
      <c r="B66" s="402" t="s">
        <v>533</v>
      </c>
      <c r="C66" s="403">
        <v>440396</v>
      </c>
      <c r="D66" s="282"/>
    </row>
    <row r="67" spans="1:4" x14ac:dyDescent="0.3">
      <c r="A67" s="401" t="s">
        <v>45</v>
      </c>
      <c r="B67" s="402" t="s">
        <v>533</v>
      </c>
      <c r="C67" s="403">
        <v>440397</v>
      </c>
      <c r="D67" s="282"/>
    </row>
    <row r="68" spans="1:4" x14ac:dyDescent="0.3">
      <c r="A68" s="401" t="s">
        <v>45</v>
      </c>
      <c r="B68" s="402" t="s">
        <v>533</v>
      </c>
      <c r="C68" s="403">
        <v>440398</v>
      </c>
      <c r="D68" s="282"/>
    </row>
    <row r="69" spans="1:4" ht="15" thickBot="1" x14ac:dyDescent="0.35">
      <c r="A69" s="401" t="s">
        <v>45</v>
      </c>
      <c r="B69" s="567" t="s">
        <v>533</v>
      </c>
      <c r="C69" s="403">
        <v>440399</v>
      </c>
      <c r="D69" s="282"/>
    </row>
    <row r="70" spans="1:4" ht="15" thickTop="1" x14ac:dyDescent="0.3">
      <c r="A70" s="538" t="s">
        <v>546</v>
      </c>
      <c r="B70" s="560" t="s">
        <v>529</v>
      </c>
      <c r="C70" s="404">
        <v>440310</v>
      </c>
      <c r="D70" s="405" t="s">
        <v>536</v>
      </c>
    </row>
    <row r="71" spans="1:4" x14ac:dyDescent="0.3">
      <c r="A71" s="401" t="s">
        <v>47</v>
      </c>
      <c r="B71" s="561" t="s">
        <v>529</v>
      </c>
      <c r="C71" s="403" t="s">
        <v>540</v>
      </c>
      <c r="D71" s="282"/>
    </row>
    <row r="72" spans="1:4" x14ac:dyDescent="0.3">
      <c r="A72" s="539" t="s">
        <v>546</v>
      </c>
      <c r="B72" s="561" t="s">
        <v>529</v>
      </c>
      <c r="C72" s="589" t="s">
        <v>541</v>
      </c>
      <c r="D72" s="282"/>
    </row>
    <row r="73" spans="1:4" x14ac:dyDescent="0.3">
      <c r="A73" s="540" t="s">
        <v>546</v>
      </c>
      <c r="B73" s="561" t="s">
        <v>529</v>
      </c>
      <c r="C73" s="406" t="s">
        <v>545</v>
      </c>
      <c r="D73" s="405" t="s">
        <v>536</v>
      </c>
    </row>
    <row r="74" spans="1:4" x14ac:dyDescent="0.3">
      <c r="A74" s="533" t="s">
        <v>546</v>
      </c>
      <c r="B74" s="562" t="s">
        <v>531</v>
      </c>
      <c r="C74" s="406">
        <v>440310</v>
      </c>
      <c r="D74" s="405" t="s">
        <v>536</v>
      </c>
    </row>
    <row r="75" spans="1:4" x14ac:dyDescent="0.3">
      <c r="A75" s="533" t="s">
        <v>546</v>
      </c>
      <c r="B75" s="562" t="s">
        <v>531</v>
      </c>
      <c r="C75" s="590" t="s">
        <v>540</v>
      </c>
      <c r="D75" s="282"/>
    </row>
    <row r="76" spans="1:4" x14ac:dyDescent="0.3">
      <c r="A76" s="541" t="s">
        <v>546</v>
      </c>
      <c r="B76" s="568" t="s">
        <v>531</v>
      </c>
      <c r="C76" s="411" t="s">
        <v>541</v>
      </c>
      <c r="D76" s="282"/>
    </row>
    <row r="77" spans="1:4" x14ac:dyDescent="0.3">
      <c r="A77" s="533" t="s">
        <v>546</v>
      </c>
      <c r="B77" s="562" t="s">
        <v>531</v>
      </c>
      <c r="C77" s="413" t="s">
        <v>545</v>
      </c>
      <c r="D77" s="405" t="s">
        <v>536</v>
      </c>
    </row>
    <row r="78" spans="1:4" x14ac:dyDescent="0.3">
      <c r="A78" s="401" t="s">
        <v>546</v>
      </c>
      <c r="B78" s="402" t="s">
        <v>532</v>
      </c>
      <c r="C78" s="406">
        <v>440310</v>
      </c>
      <c r="D78" s="405" t="s">
        <v>536</v>
      </c>
    </row>
    <row r="79" spans="1:4" x14ac:dyDescent="0.3">
      <c r="A79" s="401" t="s">
        <v>546</v>
      </c>
      <c r="B79" s="402" t="s">
        <v>532</v>
      </c>
      <c r="C79" s="403" t="s">
        <v>540</v>
      </c>
      <c r="D79" s="282"/>
    </row>
    <row r="80" spans="1:4" x14ac:dyDescent="0.3">
      <c r="A80" s="401" t="s">
        <v>546</v>
      </c>
      <c r="B80" s="402" t="s">
        <v>532</v>
      </c>
      <c r="C80" s="403" t="s">
        <v>541</v>
      </c>
      <c r="D80" s="282"/>
    </row>
    <row r="81" spans="1:4" x14ac:dyDescent="0.3">
      <c r="A81" s="401" t="s">
        <v>47</v>
      </c>
      <c r="B81" s="402" t="s">
        <v>532</v>
      </c>
      <c r="C81" s="394" t="s">
        <v>545</v>
      </c>
      <c r="D81" s="393" t="s">
        <v>536</v>
      </c>
    </row>
    <row r="82" spans="1:4" x14ac:dyDescent="0.3">
      <c r="A82" s="401" t="s">
        <v>47</v>
      </c>
      <c r="B82" s="402" t="s">
        <v>533</v>
      </c>
      <c r="C82" s="394">
        <v>440312</v>
      </c>
      <c r="D82" s="393" t="s">
        <v>536</v>
      </c>
    </row>
    <row r="83" spans="1:4" x14ac:dyDescent="0.3">
      <c r="A83" s="401" t="s">
        <v>47</v>
      </c>
      <c r="B83" s="402" t="s">
        <v>533</v>
      </c>
      <c r="C83" s="403">
        <v>440341</v>
      </c>
      <c r="D83" s="282"/>
    </row>
    <row r="84" spans="1:4" ht="15" thickBot="1" x14ac:dyDescent="0.35">
      <c r="A84" s="535" t="s">
        <v>546</v>
      </c>
      <c r="B84" s="567" t="s">
        <v>533</v>
      </c>
      <c r="C84" s="585">
        <v>440349</v>
      </c>
      <c r="D84" s="405"/>
    </row>
    <row r="85" spans="1:4" ht="15" thickTop="1" x14ac:dyDescent="0.3">
      <c r="A85" s="538">
        <v>2</v>
      </c>
      <c r="B85" s="560" t="s">
        <v>529</v>
      </c>
      <c r="C85" s="404">
        <v>440200</v>
      </c>
      <c r="D85" s="405" t="s">
        <v>536</v>
      </c>
    </row>
    <row r="86" spans="1:4" x14ac:dyDescent="0.3">
      <c r="A86" s="533" t="s">
        <v>547</v>
      </c>
      <c r="B86" s="562" t="s">
        <v>531</v>
      </c>
      <c r="C86" s="590" t="s">
        <v>548</v>
      </c>
      <c r="D86" s="282"/>
    </row>
    <row r="87" spans="1:4" x14ac:dyDescent="0.3">
      <c r="A87" s="542" t="s">
        <v>547</v>
      </c>
      <c r="B87" s="569" t="s">
        <v>532</v>
      </c>
      <c r="C87" s="591" t="s">
        <v>548</v>
      </c>
      <c r="D87" s="282"/>
    </row>
    <row r="88" spans="1:4" ht="15" thickBot="1" x14ac:dyDescent="0.35">
      <c r="A88" s="543" t="s">
        <v>547</v>
      </c>
      <c r="B88" s="570" t="s">
        <v>533</v>
      </c>
      <c r="C88" s="592" t="s">
        <v>548</v>
      </c>
      <c r="D88" s="282"/>
    </row>
    <row r="89" spans="1:4" ht="15" thickTop="1" x14ac:dyDescent="0.3">
      <c r="A89" s="538">
        <v>3</v>
      </c>
      <c r="B89" s="560" t="s">
        <v>529</v>
      </c>
      <c r="C89" s="588">
        <v>440121</v>
      </c>
      <c r="D89" s="282"/>
    </row>
    <row r="90" spans="1:4" x14ac:dyDescent="0.3">
      <c r="A90" s="539">
        <v>3</v>
      </c>
      <c r="B90" s="561" t="s">
        <v>529</v>
      </c>
      <c r="C90" s="589">
        <v>440122</v>
      </c>
      <c r="D90" s="282"/>
    </row>
    <row r="91" spans="1:4" x14ac:dyDescent="0.3">
      <c r="A91" s="401">
        <v>3</v>
      </c>
      <c r="B91" s="561" t="s">
        <v>529</v>
      </c>
      <c r="C91" s="394">
        <v>440130</v>
      </c>
      <c r="D91" s="405" t="s">
        <v>536</v>
      </c>
    </row>
    <row r="92" spans="1:4" x14ac:dyDescent="0.3">
      <c r="A92" s="533">
        <v>3</v>
      </c>
      <c r="B92" s="562" t="s">
        <v>531</v>
      </c>
      <c r="C92" s="590" t="s">
        <v>549</v>
      </c>
      <c r="D92" s="282"/>
    </row>
    <row r="93" spans="1:4" x14ac:dyDescent="0.3">
      <c r="A93" s="401">
        <v>3</v>
      </c>
      <c r="B93" s="402" t="s">
        <v>531</v>
      </c>
      <c r="C93" s="403" t="s">
        <v>550</v>
      </c>
      <c r="D93" s="282"/>
    </row>
    <row r="94" spans="1:4" x14ac:dyDescent="0.3">
      <c r="A94" s="401">
        <v>3</v>
      </c>
      <c r="B94" s="402" t="s">
        <v>531</v>
      </c>
      <c r="C94" s="394">
        <v>440130</v>
      </c>
      <c r="D94" s="405" t="s">
        <v>536</v>
      </c>
    </row>
    <row r="95" spans="1:4" x14ac:dyDescent="0.3">
      <c r="A95" s="401">
        <v>3</v>
      </c>
      <c r="B95" s="402" t="s">
        <v>532</v>
      </c>
      <c r="C95" s="403" t="s">
        <v>549</v>
      </c>
      <c r="D95" s="282"/>
    </row>
    <row r="96" spans="1:4" x14ac:dyDescent="0.3">
      <c r="A96" s="401">
        <v>3</v>
      </c>
      <c r="B96" s="402" t="s">
        <v>532</v>
      </c>
      <c r="C96" s="403" t="s">
        <v>550</v>
      </c>
      <c r="D96" s="282"/>
    </row>
    <row r="97" spans="1:4" x14ac:dyDescent="0.3">
      <c r="A97" s="401">
        <v>3</v>
      </c>
      <c r="B97" s="402" t="s">
        <v>532</v>
      </c>
      <c r="C97" s="394">
        <v>440139</v>
      </c>
      <c r="D97" s="393" t="s">
        <v>536</v>
      </c>
    </row>
    <row r="98" spans="1:4" x14ac:dyDescent="0.3">
      <c r="A98" s="401">
        <v>3</v>
      </c>
      <c r="B98" s="402" t="s">
        <v>533</v>
      </c>
      <c r="C98" s="403">
        <v>440121</v>
      </c>
      <c r="D98" s="282"/>
    </row>
    <row r="99" spans="1:4" x14ac:dyDescent="0.3">
      <c r="A99" s="401">
        <v>3</v>
      </c>
      <c r="B99" s="402" t="s">
        <v>533</v>
      </c>
      <c r="C99" s="403" t="s">
        <v>550</v>
      </c>
      <c r="D99" s="282"/>
    </row>
    <row r="100" spans="1:4" ht="15" thickBot="1" x14ac:dyDescent="0.35">
      <c r="A100" s="535">
        <v>3</v>
      </c>
      <c r="B100" s="567" t="s">
        <v>533</v>
      </c>
      <c r="C100" s="585">
        <v>440140</v>
      </c>
      <c r="D100" s="283"/>
    </row>
    <row r="101" spans="1:4" ht="15" thickTop="1" x14ac:dyDescent="0.3">
      <c r="A101" s="538">
        <v>3.1</v>
      </c>
      <c r="B101" s="560" t="s">
        <v>529</v>
      </c>
      <c r="C101" s="588">
        <v>440121</v>
      </c>
      <c r="D101" s="282"/>
    </row>
    <row r="102" spans="1:4" x14ac:dyDescent="0.3">
      <c r="A102" s="539">
        <v>3.1</v>
      </c>
      <c r="B102" s="561" t="s">
        <v>529</v>
      </c>
      <c r="C102" s="589">
        <v>440122</v>
      </c>
      <c r="D102" s="282"/>
    </row>
    <row r="103" spans="1:4" x14ac:dyDescent="0.3">
      <c r="A103" s="533" t="s">
        <v>551</v>
      </c>
      <c r="B103" s="562" t="s">
        <v>531</v>
      </c>
      <c r="C103" s="590" t="s">
        <v>549</v>
      </c>
      <c r="D103" s="282"/>
    </row>
    <row r="104" spans="1:4" x14ac:dyDescent="0.3">
      <c r="A104" s="534" t="s">
        <v>551</v>
      </c>
      <c r="B104" s="563" t="s">
        <v>531</v>
      </c>
      <c r="C104" s="593" t="s">
        <v>550</v>
      </c>
      <c r="D104" s="282"/>
    </row>
    <row r="105" spans="1:4" x14ac:dyDescent="0.3">
      <c r="A105" s="534" t="s">
        <v>551</v>
      </c>
      <c r="B105" s="563" t="s">
        <v>532</v>
      </c>
      <c r="C105" s="593" t="s">
        <v>549</v>
      </c>
      <c r="D105" s="282"/>
    </row>
    <row r="106" spans="1:4" x14ac:dyDescent="0.3">
      <c r="A106" s="541" t="s">
        <v>77</v>
      </c>
      <c r="B106" s="568" t="s">
        <v>532</v>
      </c>
      <c r="C106" s="411" t="s">
        <v>550</v>
      </c>
      <c r="D106" s="282"/>
    </row>
    <row r="107" spans="1:4" x14ac:dyDescent="0.3">
      <c r="A107" s="541" t="s">
        <v>77</v>
      </c>
      <c r="B107" s="568" t="s">
        <v>533</v>
      </c>
      <c r="C107" s="593" t="s">
        <v>549</v>
      </c>
      <c r="D107" s="282"/>
    </row>
    <row r="108" spans="1:4" ht="15" thickBot="1" x14ac:dyDescent="0.35">
      <c r="A108" s="541" t="s">
        <v>77</v>
      </c>
      <c r="B108" s="568" t="s">
        <v>533</v>
      </c>
      <c r="C108" s="411" t="s">
        <v>550</v>
      </c>
      <c r="D108" s="282"/>
    </row>
    <row r="109" spans="1:4" ht="15" thickTop="1" x14ac:dyDescent="0.3">
      <c r="A109" s="538">
        <v>3.2</v>
      </c>
      <c r="B109" s="560" t="s">
        <v>529</v>
      </c>
      <c r="C109" s="404">
        <v>440130</v>
      </c>
      <c r="D109" s="405" t="s">
        <v>536</v>
      </c>
    </row>
    <row r="110" spans="1:4" x14ac:dyDescent="0.3">
      <c r="A110" s="533" t="s">
        <v>552</v>
      </c>
      <c r="B110" s="562" t="s">
        <v>532</v>
      </c>
      <c r="C110" s="413">
        <v>440130</v>
      </c>
      <c r="D110" s="405" t="s">
        <v>536</v>
      </c>
    </row>
    <row r="111" spans="1:4" x14ac:dyDescent="0.3">
      <c r="A111" s="542" t="s">
        <v>79</v>
      </c>
      <c r="B111" s="569" t="s">
        <v>532</v>
      </c>
      <c r="C111" s="410" t="s">
        <v>553</v>
      </c>
      <c r="D111" s="405" t="s">
        <v>536</v>
      </c>
    </row>
    <row r="112" spans="1:4" ht="15" thickBot="1" x14ac:dyDescent="0.35">
      <c r="A112" s="543" t="s">
        <v>79</v>
      </c>
      <c r="B112" s="570" t="s">
        <v>533</v>
      </c>
      <c r="C112" s="407">
        <v>440140</v>
      </c>
      <c r="D112" s="405" t="s">
        <v>536</v>
      </c>
    </row>
    <row r="113" spans="1:4" ht="15" thickTop="1" x14ac:dyDescent="0.3">
      <c r="A113" s="538">
        <v>4</v>
      </c>
      <c r="B113" s="560" t="s">
        <v>529</v>
      </c>
      <c r="C113" s="404">
        <v>440130</v>
      </c>
      <c r="D113" s="393" t="s">
        <v>536</v>
      </c>
    </row>
    <row r="114" spans="1:4" x14ac:dyDescent="0.3">
      <c r="A114" s="542">
        <v>4</v>
      </c>
      <c r="B114" s="569" t="s">
        <v>531</v>
      </c>
      <c r="C114" s="410">
        <v>440130</v>
      </c>
      <c r="D114" s="393" t="s">
        <v>536</v>
      </c>
    </row>
    <row r="115" spans="1:4" x14ac:dyDescent="0.3">
      <c r="A115" s="542">
        <v>4</v>
      </c>
      <c r="B115" s="569" t="s">
        <v>532</v>
      </c>
      <c r="C115" s="409">
        <v>440139</v>
      </c>
      <c r="D115" s="393" t="s">
        <v>536</v>
      </c>
    </row>
    <row r="116" spans="1:4" ht="15" thickBot="1" x14ac:dyDescent="0.35">
      <c r="A116" s="544">
        <v>4</v>
      </c>
      <c r="B116" s="571" t="s">
        <v>533</v>
      </c>
      <c r="C116" s="407">
        <v>440140</v>
      </c>
      <c r="D116" s="405" t="s">
        <v>536</v>
      </c>
    </row>
    <row r="117" spans="1:4" ht="15" thickTop="1" x14ac:dyDescent="0.3">
      <c r="A117" s="538">
        <v>5</v>
      </c>
      <c r="B117" s="560" t="s">
        <v>529</v>
      </c>
      <c r="C117" s="404">
        <v>440130</v>
      </c>
      <c r="D117" s="393" t="s">
        <v>536</v>
      </c>
    </row>
    <row r="118" spans="1:4" x14ac:dyDescent="0.3">
      <c r="A118" s="542">
        <v>5</v>
      </c>
      <c r="B118" s="569" t="s">
        <v>531</v>
      </c>
      <c r="C118" s="410">
        <v>440130</v>
      </c>
      <c r="D118" s="393" t="s">
        <v>536</v>
      </c>
    </row>
    <row r="119" spans="1:4" x14ac:dyDescent="0.3">
      <c r="A119" s="542">
        <v>5</v>
      </c>
      <c r="B119" s="569" t="s">
        <v>532</v>
      </c>
      <c r="C119" s="411">
        <v>440131</v>
      </c>
      <c r="D119" s="393"/>
    </row>
    <row r="120" spans="1:4" x14ac:dyDescent="0.3">
      <c r="A120" s="542">
        <v>5</v>
      </c>
      <c r="B120" s="569" t="s">
        <v>532</v>
      </c>
      <c r="C120" s="409">
        <v>440139</v>
      </c>
      <c r="D120" s="393" t="s">
        <v>536</v>
      </c>
    </row>
    <row r="121" spans="1:4" x14ac:dyDescent="0.3">
      <c r="A121" s="542">
        <v>5</v>
      </c>
      <c r="B121" s="569" t="s">
        <v>533</v>
      </c>
      <c r="C121" s="411">
        <v>440131</v>
      </c>
      <c r="D121" s="393"/>
    </row>
    <row r="122" spans="1:4" ht="15" thickBot="1" x14ac:dyDescent="0.35">
      <c r="A122" s="544">
        <v>5</v>
      </c>
      <c r="B122" s="571" t="s">
        <v>533</v>
      </c>
      <c r="C122" s="592">
        <v>440139</v>
      </c>
      <c r="D122" s="405"/>
    </row>
    <row r="123" spans="1:4" ht="15" thickTop="1" x14ac:dyDescent="0.3">
      <c r="A123" s="538">
        <v>5.0999999999999996</v>
      </c>
      <c r="B123" s="560" t="s">
        <v>529</v>
      </c>
      <c r="C123" s="404">
        <v>440130</v>
      </c>
      <c r="D123" s="393" t="s">
        <v>536</v>
      </c>
    </row>
    <row r="124" spans="1:4" x14ac:dyDescent="0.3">
      <c r="A124" s="542">
        <v>5.0999999999999996</v>
      </c>
      <c r="B124" s="569" t="s">
        <v>531</v>
      </c>
      <c r="C124" s="410" t="s">
        <v>554</v>
      </c>
      <c r="D124" s="405" t="s">
        <v>536</v>
      </c>
    </row>
    <row r="125" spans="1:4" x14ac:dyDescent="0.3">
      <c r="A125" s="542">
        <v>5.0999999999999996</v>
      </c>
      <c r="B125" s="569" t="s">
        <v>532</v>
      </c>
      <c r="C125" s="591" t="s">
        <v>555</v>
      </c>
      <c r="D125" s="283"/>
    </row>
    <row r="126" spans="1:4" ht="15" thickBot="1" x14ac:dyDescent="0.35">
      <c r="A126" s="543">
        <v>5.0999999999999996</v>
      </c>
      <c r="B126" s="570" t="s">
        <v>533</v>
      </c>
      <c r="C126" s="592" t="s">
        <v>555</v>
      </c>
      <c r="D126" s="282"/>
    </row>
    <row r="127" spans="1:4" ht="15" thickTop="1" x14ac:dyDescent="0.3">
      <c r="A127" s="538">
        <v>5.2</v>
      </c>
      <c r="B127" s="560" t="s">
        <v>529</v>
      </c>
      <c r="C127" s="404">
        <v>440130</v>
      </c>
      <c r="D127" s="393" t="s">
        <v>536</v>
      </c>
    </row>
    <row r="128" spans="1:4" x14ac:dyDescent="0.3">
      <c r="A128" s="542">
        <v>5.2</v>
      </c>
      <c r="B128" s="569" t="s">
        <v>531</v>
      </c>
      <c r="C128" s="410" t="s">
        <v>554</v>
      </c>
      <c r="D128" s="405" t="s">
        <v>536</v>
      </c>
    </row>
    <row r="129" spans="1:4" x14ac:dyDescent="0.3">
      <c r="A129" s="542">
        <v>5.2</v>
      </c>
      <c r="B129" s="569" t="s">
        <v>532</v>
      </c>
      <c r="C129" s="410">
        <v>440139</v>
      </c>
      <c r="D129" s="405" t="s">
        <v>536</v>
      </c>
    </row>
    <row r="130" spans="1:4" ht="15" thickBot="1" x14ac:dyDescent="0.35">
      <c r="A130" s="543">
        <v>5.2</v>
      </c>
      <c r="B130" s="570" t="s">
        <v>533</v>
      </c>
      <c r="C130" s="592">
        <v>440139</v>
      </c>
      <c r="D130" s="283"/>
    </row>
    <row r="131" spans="1:4" ht="15" thickTop="1" x14ac:dyDescent="0.3">
      <c r="A131" s="545">
        <v>6</v>
      </c>
      <c r="B131" s="572" t="s">
        <v>529</v>
      </c>
      <c r="C131" s="594">
        <v>4406</v>
      </c>
      <c r="D131" s="283"/>
    </row>
    <row r="132" spans="1:4" x14ac:dyDescent="0.3">
      <c r="A132" s="542">
        <v>6</v>
      </c>
      <c r="B132" s="569" t="s">
        <v>529</v>
      </c>
      <c r="C132" s="591">
        <v>4407</v>
      </c>
      <c r="D132" s="283"/>
    </row>
    <row r="133" spans="1:4" x14ac:dyDescent="0.3">
      <c r="A133" s="542">
        <v>6</v>
      </c>
      <c r="B133" s="569" t="s">
        <v>531</v>
      </c>
      <c r="C133" s="591">
        <v>4406</v>
      </c>
      <c r="D133" s="283"/>
    </row>
    <row r="134" spans="1:4" x14ac:dyDescent="0.3">
      <c r="A134" s="542">
        <v>6</v>
      </c>
      <c r="B134" s="569" t="s">
        <v>531</v>
      </c>
      <c r="C134" s="593">
        <v>4407</v>
      </c>
      <c r="D134" s="283"/>
    </row>
    <row r="135" spans="1:4" x14ac:dyDescent="0.3">
      <c r="A135" s="542">
        <v>6</v>
      </c>
      <c r="B135" s="569" t="s">
        <v>532</v>
      </c>
      <c r="C135" s="593">
        <v>4406</v>
      </c>
      <c r="D135" s="283"/>
    </row>
    <row r="136" spans="1:4" x14ac:dyDescent="0.3">
      <c r="A136" s="542">
        <v>6</v>
      </c>
      <c r="B136" s="569" t="s">
        <v>532</v>
      </c>
      <c r="C136" s="593">
        <v>4407</v>
      </c>
      <c r="D136" s="283"/>
    </row>
    <row r="137" spans="1:4" x14ac:dyDescent="0.3">
      <c r="A137" s="542">
        <v>6</v>
      </c>
      <c r="B137" s="569" t="s">
        <v>533</v>
      </c>
      <c r="C137" s="411">
        <v>4406</v>
      </c>
      <c r="D137" s="283"/>
    </row>
    <row r="138" spans="1:4" ht="15" thickBot="1" x14ac:dyDescent="0.35">
      <c r="A138" s="544">
        <v>6</v>
      </c>
      <c r="B138" s="571" t="s">
        <v>533</v>
      </c>
      <c r="C138" s="592">
        <v>4407</v>
      </c>
      <c r="D138" s="283"/>
    </row>
    <row r="139" spans="1:4" ht="15" thickTop="1" x14ac:dyDescent="0.3">
      <c r="A139" s="545" t="s">
        <v>90</v>
      </c>
      <c r="B139" s="572" t="s">
        <v>529</v>
      </c>
      <c r="C139" s="412">
        <v>440610</v>
      </c>
      <c r="D139" s="405" t="s">
        <v>536</v>
      </c>
    </row>
    <row r="140" spans="1:4" x14ac:dyDescent="0.3">
      <c r="A140" s="542" t="s">
        <v>90</v>
      </c>
      <c r="B140" s="569" t="s">
        <v>529</v>
      </c>
      <c r="C140" s="410">
        <v>440690</v>
      </c>
      <c r="D140" s="405" t="s">
        <v>536</v>
      </c>
    </row>
    <row r="141" spans="1:4" x14ac:dyDescent="0.3">
      <c r="A141" s="542" t="s">
        <v>90</v>
      </c>
      <c r="B141" s="569" t="s">
        <v>529</v>
      </c>
      <c r="C141" s="591">
        <v>440710</v>
      </c>
      <c r="D141" s="282"/>
    </row>
    <row r="142" spans="1:4" x14ac:dyDescent="0.3">
      <c r="A142" s="542" t="s">
        <v>90</v>
      </c>
      <c r="B142" s="569" t="s">
        <v>531</v>
      </c>
      <c r="C142" s="410">
        <v>440610</v>
      </c>
      <c r="D142" s="393" t="s">
        <v>536</v>
      </c>
    </row>
    <row r="143" spans="1:4" x14ac:dyDescent="0.3">
      <c r="A143" s="542" t="s">
        <v>90</v>
      </c>
      <c r="B143" s="569" t="s">
        <v>531</v>
      </c>
      <c r="C143" s="410">
        <v>440690</v>
      </c>
      <c r="D143" s="393" t="s">
        <v>536</v>
      </c>
    </row>
    <row r="144" spans="1:4" x14ac:dyDescent="0.3">
      <c r="A144" s="542" t="s">
        <v>90</v>
      </c>
      <c r="B144" s="569" t="s">
        <v>531</v>
      </c>
      <c r="C144" s="591">
        <v>440710</v>
      </c>
      <c r="D144" s="282"/>
    </row>
    <row r="145" spans="1:4" x14ac:dyDescent="0.3">
      <c r="A145" s="542" t="s">
        <v>90</v>
      </c>
      <c r="B145" s="569" t="s">
        <v>532</v>
      </c>
      <c r="C145" s="410">
        <v>440610</v>
      </c>
      <c r="D145" s="393" t="s">
        <v>536</v>
      </c>
    </row>
    <row r="146" spans="1:4" x14ac:dyDescent="0.3">
      <c r="A146" s="542" t="s">
        <v>90</v>
      </c>
      <c r="B146" s="569" t="s">
        <v>532</v>
      </c>
      <c r="C146" s="410">
        <v>440690</v>
      </c>
      <c r="D146" s="393" t="s">
        <v>536</v>
      </c>
    </row>
    <row r="147" spans="1:4" x14ac:dyDescent="0.3">
      <c r="A147" s="542" t="s">
        <v>90</v>
      </c>
      <c r="B147" s="569" t="s">
        <v>532</v>
      </c>
      <c r="C147" s="591">
        <v>440710</v>
      </c>
      <c r="D147" s="282"/>
    </row>
    <row r="148" spans="1:4" x14ac:dyDescent="0.3">
      <c r="A148" s="542" t="s">
        <v>90</v>
      </c>
      <c r="B148" s="569" t="s">
        <v>533</v>
      </c>
      <c r="C148" s="591">
        <v>440611</v>
      </c>
      <c r="D148" s="282"/>
    </row>
    <row r="149" spans="1:4" x14ac:dyDescent="0.3">
      <c r="A149" s="542" t="s">
        <v>90</v>
      </c>
      <c r="B149" s="569" t="s">
        <v>533</v>
      </c>
      <c r="C149" s="591">
        <v>440691</v>
      </c>
      <c r="D149" s="282"/>
    </row>
    <row r="150" spans="1:4" x14ac:dyDescent="0.3">
      <c r="A150" s="542" t="s">
        <v>90</v>
      </c>
      <c r="B150" s="569" t="s">
        <v>533</v>
      </c>
      <c r="C150" s="591">
        <v>440711</v>
      </c>
      <c r="D150" s="282"/>
    </row>
    <row r="151" spans="1:4" x14ac:dyDescent="0.3">
      <c r="A151" s="542" t="s">
        <v>90</v>
      </c>
      <c r="B151" s="569" t="s">
        <v>533</v>
      </c>
      <c r="C151" s="591">
        <v>440712</v>
      </c>
      <c r="D151" s="282"/>
    </row>
    <row r="152" spans="1:4" ht="15" thickBot="1" x14ac:dyDescent="0.35">
      <c r="A152" s="542" t="s">
        <v>90</v>
      </c>
      <c r="B152" s="569" t="s">
        <v>533</v>
      </c>
      <c r="C152" s="591">
        <v>440719</v>
      </c>
      <c r="D152" s="393"/>
    </row>
    <row r="153" spans="1:4" ht="15" thickTop="1" x14ac:dyDescent="0.3">
      <c r="A153" s="545" t="s">
        <v>91</v>
      </c>
      <c r="B153" s="572" t="s">
        <v>529</v>
      </c>
      <c r="C153" s="412">
        <v>440610</v>
      </c>
      <c r="D153" s="405" t="s">
        <v>536</v>
      </c>
    </row>
    <row r="154" spans="1:4" x14ac:dyDescent="0.3">
      <c r="A154" s="542" t="s">
        <v>91</v>
      </c>
      <c r="B154" s="569" t="s">
        <v>529</v>
      </c>
      <c r="C154" s="410">
        <v>440690</v>
      </c>
      <c r="D154" s="405" t="s">
        <v>536</v>
      </c>
    </row>
    <row r="155" spans="1:4" x14ac:dyDescent="0.3">
      <c r="A155" s="542" t="s">
        <v>91</v>
      </c>
      <c r="B155" s="569" t="s">
        <v>529</v>
      </c>
      <c r="C155" s="591">
        <v>440724</v>
      </c>
      <c r="D155" s="282"/>
    </row>
    <row r="156" spans="1:4" x14ac:dyDescent="0.3">
      <c r="A156" s="542" t="s">
        <v>91</v>
      </c>
      <c r="B156" s="569" t="s">
        <v>529</v>
      </c>
      <c r="C156" s="591">
        <v>440725</v>
      </c>
      <c r="D156" s="282"/>
    </row>
    <row r="157" spans="1:4" x14ac:dyDescent="0.3">
      <c r="A157" s="542" t="s">
        <v>91</v>
      </c>
      <c r="B157" s="569" t="s">
        <v>529</v>
      </c>
      <c r="C157" s="591">
        <v>440726</v>
      </c>
      <c r="D157" s="282"/>
    </row>
    <row r="158" spans="1:4" x14ac:dyDescent="0.3">
      <c r="A158" s="542" t="s">
        <v>91</v>
      </c>
      <c r="B158" s="569" t="s">
        <v>529</v>
      </c>
      <c r="C158" s="591">
        <v>440729</v>
      </c>
      <c r="D158" s="282"/>
    </row>
    <row r="159" spans="1:4" x14ac:dyDescent="0.3">
      <c r="A159" s="542" t="s">
        <v>91</v>
      </c>
      <c r="B159" s="569" t="s">
        <v>529</v>
      </c>
      <c r="C159" s="591">
        <v>440791</v>
      </c>
      <c r="D159" s="282"/>
    </row>
    <row r="160" spans="1:4" x14ac:dyDescent="0.3">
      <c r="A160" s="542" t="s">
        <v>91</v>
      </c>
      <c r="B160" s="569" t="s">
        <v>529</v>
      </c>
      <c r="C160" s="591">
        <v>440792</v>
      </c>
      <c r="D160" s="282"/>
    </row>
    <row r="161" spans="1:4" x14ac:dyDescent="0.3">
      <c r="A161" s="542" t="s">
        <v>91</v>
      </c>
      <c r="B161" s="569" t="s">
        <v>529</v>
      </c>
      <c r="C161" s="591">
        <v>440799</v>
      </c>
      <c r="D161" s="282"/>
    </row>
    <row r="162" spans="1:4" x14ac:dyDescent="0.3">
      <c r="A162" s="542" t="s">
        <v>91</v>
      </c>
      <c r="B162" s="569" t="s">
        <v>531</v>
      </c>
      <c r="C162" s="410">
        <v>440610</v>
      </c>
      <c r="D162" s="393" t="s">
        <v>536</v>
      </c>
    </row>
    <row r="163" spans="1:4" x14ac:dyDescent="0.3">
      <c r="A163" s="542" t="s">
        <v>91</v>
      </c>
      <c r="B163" s="569" t="s">
        <v>531</v>
      </c>
      <c r="C163" s="410">
        <v>440690</v>
      </c>
      <c r="D163" s="393" t="s">
        <v>536</v>
      </c>
    </row>
    <row r="164" spans="1:4" x14ac:dyDescent="0.3">
      <c r="A164" s="533" t="s">
        <v>91</v>
      </c>
      <c r="B164" s="562" t="s">
        <v>531</v>
      </c>
      <c r="C164" s="590" t="s">
        <v>556</v>
      </c>
      <c r="D164" s="282"/>
    </row>
    <row r="165" spans="1:4" x14ac:dyDescent="0.3">
      <c r="A165" s="534" t="s">
        <v>91</v>
      </c>
      <c r="B165" s="563" t="s">
        <v>531</v>
      </c>
      <c r="C165" s="593" t="s">
        <v>557</v>
      </c>
      <c r="D165" s="282"/>
    </row>
    <row r="166" spans="1:4" x14ac:dyDescent="0.3">
      <c r="A166" s="534" t="s">
        <v>91</v>
      </c>
      <c r="B166" s="563" t="s">
        <v>531</v>
      </c>
      <c r="C166" s="593" t="s">
        <v>558</v>
      </c>
      <c r="D166" s="282"/>
    </row>
    <row r="167" spans="1:4" x14ac:dyDescent="0.3">
      <c r="A167" s="534" t="s">
        <v>91</v>
      </c>
      <c r="B167" s="563" t="s">
        <v>531</v>
      </c>
      <c r="C167" s="593" t="s">
        <v>559</v>
      </c>
      <c r="D167" s="282"/>
    </row>
    <row r="168" spans="1:4" x14ac:dyDescent="0.3">
      <c r="A168" s="534" t="s">
        <v>91</v>
      </c>
      <c r="B168" s="563" t="s">
        <v>531</v>
      </c>
      <c r="C168" s="593" t="s">
        <v>560</v>
      </c>
      <c r="D168" s="282"/>
    </row>
    <row r="169" spans="1:4" x14ac:dyDescent="0.3">
      <c r="A169" s="534" t="s">
        <v>91</v>
      </c>
      <c r="B169" s="563" t="s">
        <v>531</v>
      </c>
      <c r="C169" s="593" t="s">
        <v>561</v>
      </c>
      <c r="D169" s="282"/>
    </row>
    <row r="170" spans="1:4" x14ac:dyDescent="0.3">
      <c r="A170" s="534" t="s">
        <v>91</v>
      </c>
      <c r="B170" s="563" t="s">
        <v>531</v>
      </c>
      <c r="C170" s="593" t="s">
        <v>562</v>
      </c>
      <c r="D170" s="282"/>
    </row>
    <row r="171" spans="1:4" x14ac:dyDescent="0.3">
      <c r="A171" s="534" t="s">
        <v>91</v>
      </c>
      <c r="B171" s="563" t="s">
        <v>531</v>
      </c>
      <c r="C171" s="593" t="s">
        <v>563</v>
      </c>
      <c r="D171" s="282"/>
    </row>
    <row r="172" spans="1:4" x14ac:dyDescent="0.3">
      <c r="A172" s="534" t="s">
        <v>91</v>
      </c>
      <c r="B172" s="563" t="s">
        <v>531</v>
      </c>
      <c r="C172" s="593" t="s">
        <v>564</v>
      </c>
      <c r="D172" s="282"/>
    </row>
    <row r="173" spans="1:4" x14ac:dyDescent="0.3">
      <c r="A173" s="534" t="s">
        <v>91</v>
      </c>
      <c r="B173" s="563" t="s">
        <v>531</v>
      </c>
      <c r="C173" s="593" t="s">
        <v>565</v>
      </c>
      <c r="D173" s="282"/>
    </row>
    <row r="174" spans="1:4" x14ac:dyDescent="0.3">
      <c r="A174" s="534" t="s">
        <v>91</v>
      </c>
      <c r="B174" s="563" t="s">
        <v>531</v>
      </c>
      <c r="C174" s="593" t="s">
        <v>566</v>
      </c>
      <c r="D174" s="282"/>
    </row>
    <row r="175" spans="1:4" x14ac:dyDescent="0.3">
      <c r="A175" s="534" t="s">
        <v>91</v>
      </c>
      <c r="B175" s="563" t="s">
        <v>531</v>
      </c>
      <c r="C175" s="593" t="s">
        <v>567</v>
      </c>
      <c r="D175" s="282"/>
    </row>
    <row r="176" spans="1:4" x14ac:dyDescent="0.3">
      <c r="A176" s="534" t="s">
        <v>91</v>
      </c>
      <c r="B176" s="563" t="s">
        <v>531</v>
      </c>
      <c r="C176" s="593" t="s">
        <v>568</v>
      </c>
      <c r="D176" s="282"/>
    </row>
    <row r="177" spans="1:4" x14ac:dyDescent="0.3">
      <c r="A177" s="534" t="s">
        <v>91</v>
      </c>
      <c r="B177" s="563" t="s">
        <v>532</v>
      </c>
      <c r="C177" s="408">
        <v>440610</v>
      </c>
      <c r="D177" s="393" t="s">
        <v>536</v>
      </c>
    </row>
    <row r="178" spans="1:4" x14ac:dyDescent="0.3">
      <c r="A178" s="534" t="s">
        <v>91</v>
      </c>
      <c r="B178" s="563" t="s">
        <v>532</v>
      </c>
      <c r="C178" s="408">
        <v>440690</v>
      </c>
      <c r="D178" s="393" t="s">
        <v>536</v>
      </c>
    </row>
    <row r="179" spans="1:4" x14ac:dyDescent="0.3">
      <c r="A179" s="534" t="s">
        <v>91</v>
      </c>
      <c r="B179" s="563" t="s">
        <v>532</v>
      </c>
      <c r="C179" s="593" t="s">
        <v>556</v>
      </c>
      <c r="D179" s="282"/>
    </row>
    <row r="180" spans="1:4" x14ac:dyDescent="0.3">
      <c r="A180" s="534" t="s">
        <v>91</v>
      </c>
      <c r="B180" s="563" t="s">
        <v>532</v>
      </c>
      <c r="C180" s="593" t="s">
        <v>557</v>
      </c>
      <c r="D180" s="282"/>
    </row>
    <row r="181" spans="1:4" x14ac:dyDescent="0.3">
      <c r="A181" s="534" t="s">
        <v>91</v>
      </c>
      <c r="B181" s="563" t="s">
        <v>532</v>
      </c>
      <c r="C181" s="593" t="s">
        <v>558</v>
      </c>
      <c r="D181" s="282"/>
    </row>
    <row r="182" spans="1:4" x14ac:dyDescent="0.3">
      <c r="A182" s="534" t="s">
        <v>91</v>
      </c>
      <c r="B182" s="563" t="s">
        <v>532</v>
      </c>
      <c r="C182" s="593" t="s">
        <v>559</v>
      </c>
      <c r="D182" s="282"/>
    </row>
    <row r="183" spans="1:4" x14ac:dyDescent="0.3">
      <c r="A183" s="534" t="s">
        <v>91</v>
      </c>
      <c r="B183" s="563" t="s">
        <v>532</v>
      </c>
      <c r="C183" s="593" t="s">
        <v>560</v>
      </c>
      <c r="D183" s="282"/>
    </row>
    <row r="184" spans="1:4" x14ac:dyDescent="0.3">
      <c r="A184" s="534" t="s">
        <v>91</v>
      </c>
      <c r="B184" s="563" t="s">
        <v>532</v>
      </c>
      <c r="C184" s="593" t="s">
        <v>561</v>
      </c>
      <c r="D184" s="282"/>
    </row>
    <row r="185" spans="1:4" x14ac:dyDescent="0.3">
      <c r="A185" s="534" t="s">
        <v>91</v>
      </c>
      <c r="B185" s="563" t="s">
        <v>532</v>
      </c>
      <c r="C185" s="593" t="s">
        <v>562</v>
      </c>
      <c r="D185" s="282"/>
    </row>
    <row r="186" spans="1:4" x14ac:dyDescent="0.3">
      <c r="A186" s="534" t="s">
        <v>91</v>
      </c>
      <c r="B186" s="563" t="s">
        <v>532</v>
      </c>
      <c r="C186" s="593" t="s">
        <v>563</v>
      </c>
      <c r="D186" s="282"/>
    </row>
    <row r="187" spans="1:4" x14ac:dyDescent="0.3">
      <c r="A187" s="534" t="s">
        <v>91</v>
      </c>
      <c r="B187" s="563" t="s">
        <v>532</v>
      </c>
      <c r="C187" s="593" t="s">
        <v>564</v>
      </c>
      <c r="D187" s="282"/>
    </row>
    <row r="188" spans="1:4" x14ac:dyDescent="0.3">
      <c r="A188" s="534" t="s">
        <v>91</v>
      </c>
      <c r="B188" s="563" t="s">
        <v>532</v>
      </c>
      <c r="C188" s="593" t="s">
        <v>565</v>
      </c>
      <c r="D188" s="282"/>
    </row>
    <row r="189" spans="1:4" x14ac:dyDescent="0.3">
      <c r="A189" s="534" t="s">
        <v>91</v>
      </c>
      <c r="B189" s="563" t="s">
        <v>532</v>
      </c>
      <c r="C189" s="593" t="s">
        <v>566</v>
      </c>
      <c r="D189" s="282"/>
    </row>
    <row r="190" spans="1:4" x14ac:dyDescent="0.3">
      <c r="A190" s="534" t="s">
        <v>91</v>
      </c>
      <c r="B190" s="563" t="s">
        <v>532</v>
      </c>
      <c r="C190" s="593" t="s">
        <v>567</v>
      </c>
      <c r="D190" s="282"/>
    </row>
    <row r="191" spans="1:4" x14ac:dyDescent="0.3">
      <c r="A191" s="534" t="s">
        <v>91</v>
      </c>
      <c r="B191" s="568" t="s">
        <v>532</v>
      </c>
      <c r="C191" s="411" t="s">
        <v>568</v>
      </c>
      <c r="D191" s="282"/>
    </row>
    <row r="192" spans="1:4" x14ac:dyDescent="0.3">
      <c r="A192" s="534" t="s">
        <v>91</v>
      </c>
      <c r="B192" s="568" t="s">
        <v>533</v>
      </c>
      <c r="C192" s="411">
        <v>4406.12</v>
      </c>
      <c r="D192" s="282"/>
    </row>
    <row r="193" spans="1:4" x14ac:dyDescent="0.3">
      <c r="A193" s="534" t="s">
        <v>91</v>
      </c>
      <c r="B193" s="568" t="s">
        <v>533</v>
      </c>
      <c r="C193" s="411">
        <v>4406.92</v>
      </c>
      <c r="D193" s="282"/>
    </row>
    <row r="194" spans="1:4" x14ac:dyDescent="0.3">
      <c r="A194" s="534" t="s">
        <v>91</v>
      </c>
      <c r="B194" s="568" t="s">
        <v>533</v>
      </c>
      <c r="C194" s="411">
        <v>4407.21</v>
      </c>
      <c r="D194" s="282"/>
    </row>
    <row r="195" spans="1:4" x14ac:dyDescent="0.3">
      <c r="A195" s="534" t="s">
        <v>91</v>
      </c>
      <c r="B195" s="568" t="s">
        <v>533</v>
      </c>
      <c r="C195" s="411">
        <v>4407.22</v>
      </c>
      <c r="D195" s="282"/>
    </row>
    <row r="196" spans="1:4" x14ac:dyDescent="0.3">
      <c r="A196" s="534" t="s">
        <v>91</v>
      </c>
      <c r="B196" s="568" t="s">
        <v>533</v>
      </c>
      <c r="C196" s="411">
        <v>4407.25</v>
      </c>
      <c r="D196" s="282"/>
    </row>
    <row r="197" spans="1:4" x14ac:dyDescent="0.3">
      <c r="A197" s="534" t="s">
        <v>91</v>
      </c>
      <c r="B197" s="568" t="s">
        <v>533</v>
      </c>
      <c r="C197" s="411">
        <v>4407.26</v>
      </c>
      <c r="D197" s="282"/>
    </row>
    <row r="198" spans="1:4" x14ac:dyDescent="0.3">
      <c r="A198" s="534" t="s">
        <v>91</v>
      </c>
      <c r="B198" s="568" t="s">
        <v>533</v>
      </c>
      <c r="C198" s="411">
        <v>4407.2700000000004</v>
      </c>
      <c r="D198" s="282"/>
    </row>
    <row r="199" spans="1:4" x14ac:dyDescent="0.3">
      <c r="A199" s="534" t="s">
        <v>91</v>
      </c>
      <c r="B199" s="568" t="s">
        <v>533</v>
      </c>
      <c r="C199" s="411">
        <v>4407.28</v>
      </c>
      <c r="D199" s="282"/>
    </row>
    <row r="200" spans="1:4" x14ac:dyDescent="0.3">
      <c r="A200" s="534" t="s">
        <v>91</v>
      </c>
      <c r="B200" s="568" t="s">
        <v>533</v>
      </c>
      <c r="C200" s="411">
        <v>4407.29</v>
      </c>
      <c r="D200" s="282"/>
    </row>
    <row r="201" spans="1:4" x14ac:dyDescent="0.3">
      <c r="A201" s="534" t="s">
        <v>91</v>
      </c>
      <c r="B201" s="568" t="s">
        <v>533</v>
      </c>
      <c r="C201" s="411">
        <v>4407.91</v>
      </c>
      <c r="D201" s="282"/>
    </row>
    <row r="202" spans="1:4" x14ac:dyDescent="0.3">
      <c r="A202" s="534" t="s">
        <v>91</v>
      </c>
      <c r="B202" s="568" t="s">
        <v>533</v>
      </c>
      <c r="C202" s="411">
        <v>4407.92</v>
      </c>
      <c r="D202" s="282"/>
    </row>
    <row r="203" spans="1:4" x14ac:dyDescent="0.3">
      <c r="A203" s="534" t="s">
        <v>91</v>
      </c>
      <c r="B203" s="568" t="s">
        <v>533</v>
      </c>
      <c r="C203" s="411">
        <v>4407.93</v>
      </c>
      <c r="D203" s="282"/>
    </row>
    <row r="204" spans="1:4" x14ac:dyDescent="0.3">
      <c r="A204" s="534" t="s">
        <v>91</v>
      </c>
      <c r="B204" s="568" t="s">
        <v>533</v>
      </c>
      <c r="C204" s="411">
        <v>4407.9399999999996</v>
      </c>
      <c r="D204" s="282"/>
    </row>
    <row r="205" spans="1:4" x14ac:dyDescent="0.3">
      <c r="A205" s="534" t="s">
        <v>91</v>
      </c>
      <c r="B205" s="568" t="s">
        <v>533</v>
      </c>
      <c r="C205" s="411">
        <v>4407.95</v>
      </c>
      <c r="D205" s="282"/>
    </row>
    <row r="206" spans="1:4" x14ac:dyDescent="0.3">
      <c r="A206" s="534" t="s">
        <v>91</v>
      </c>
      <c r="B206" s="568" t="s">
        <v>533</v>
      </c>
      <c r="C206" s="411">
        <v>4407.96</v>
      </c>
      <c r="D206" s="282"/>
    </row>
    <row r="207" spans="1:4" x14ac:dyDescent="0.3">
      <c r="A207" s="534" t="s">
        <v>91</v>
      </c>
      <c r="B207" s="568" t="s">
        <v>533</v>
      </c>
      <c r="C207" s="411">
        <v>4407.97</v>
      </c>
      <c r="D207" s="282"/>
    </row>
    <row r="208" spans="1:4" ht="15" thickBot="1" x14ac:dyDescent="0.35">
      <c r="A208" s="543" t="s">
        <v>91</v>
      </c>
      <c r="B208" s="570" t="s">
        <v>533</v>
      </c>
      <c r="C208" s="592">
        <v>4407.99</v>
      </c>
      <c r="D208" s="282"/>
    </row>
    <row r="209" spans="1:4" ht="15" thickTop="1" x14ac:dyDescent="0.3">
      <c r="A209" s="542" t="s">
        <v>92</v>
      </c>
      <c r="B209" s="569" t="s">
        <v>529</v>
      </c>
      <c r="C209" s="410">
        <v>440610</v>
      </c>
      <c r="D209" s="405" t="s">
        <v>536</v>
      </c>
    </row>
    <row r="210" spans="1:4" x14ac:dyDescent="0.3">
      <c r="A210" s="542" t="s">
        <v>92</v>
      </c>
      <c r="B210" s="569" t="s">
        <v>529</v>
      </c>
      <c r="C210" s="410">
        <v>440690</v>
      </c>
      <c r="D210" s="405" t="s">
        <v>536</v>
      </c>
    </row>
    <row r="211" spans="1:4" x14ac:dyDescent="0.3">
      <c r="A211" s="542" t="s">
        <v>92</v>
      </c>
      <c r="B211" s="569" t="s">
        <v>529</v>
      </c>
      <c r="C211" s="591">
        <v>440724</v>
      </c>
      <c r="D211" s="282"/>
    </row>
    <row r="212" spans="1:4" x14ac:dyDescent="0.3">
      <c r="A212" s="542" t="s">
        <v>92</v>
      </c>
      <c r="B212" s="569" t="s">
        <v>529</v>
      </c>
      <c r="C212" s="591">
        <v>440725</v>
      </c>
      <c r="D212" s="282"/>
    </row>
    <row r="213" spans="1:4" x14ac:dyDescent="0.3">
      <c r="A213" s="542" t="s">
        <v>92</v>
      </c>
      <c r="B213" s="569" t="s">
        <v>529</v>
      </c>
      <c r="C213" s="591">
        <v>440726</v>
      </c>
      <c r="D213" s="282"/>
    </row>
    <row r="214" spans="1:4" x14ac:dyDescent="0.3">
      <c r="A214" s="542" t="s">
        <v>92</v>
      </c>
      <c r="B214" s="569" t="s">
        <v>529</v>
      </c>
      <c r="C214" s="591">
        <v>440729</v>
      </c>
      <c r="D214" s="282"/>
    </row>
    <row r="215" spans="1:4" x14ac:dyDescent="0.3">
      <c r="A215" s="542" t="s">
        <v>92</v>
      </c>
      <c r="B215" s="569" t="s">
        <v>529</v>
      </c>
      <c r="C215" s="410">
        <v>440799</v>
      </c>
      <c r="D215" s="405" t="s">
        <v>536</v>
      </c>
    </row>
    <row r="216" spans="1:4" x14ac:dyDescent="0.3">
      <c r="A216" s="542" t="s">
        <v>92</v>
      </c>
      <c r="B216" s="569" t="s">
        <v>531</v>
      </c>
      <c r="C216" s="410">
        <v>440610</v>
      </c>
      <c r="D216" s="405" t="s">
        <v>536</v>
      </c>
    </row>
    <row r="217" spans="1:4" x14ac:dyDescent="0.3">
      <c r="A217" s="542" t="s">
        <v>92</v>
      </c>
      <c r="B217" s="569" t="s">
        <v>531</v>
      </c>
      <c r="C217" s="410">
        <v>440690</v>
      </c>
      <c r="D217" s="405" t="s">
        <v>536</v>
      </c>
    </row>
    <row r="218" spans="1:4" x14ac:dyDescent="0.3">
      <c r="A218" s="534" t="s">
        <v>92</v>
      </c>
      <c r="B218" s="563" t="s">
        <v>531</v>
      </c>
      <c r="C218" s="593" t="s">
        <v>556</v>
      </c>
      <c r="D218" s="282"/>
    </row>
    <row r="219" spans="1:4" x14ac:dyDescent="0.3">
      <c r="A219" s="534" t="s">
        <v>92</v>
      </c>
      <c r="B219" s="563" t="s">
        <v>531</v>
      </c>
      <c r="C219" s="593" t="s">
        <v>557</v>
      </c>
      <c r="D219" s="282"/>
    </row>
    <row r="220" spans="1:4" x14ac:dyDescent="0.3">
      <c r="A220" s="534" t="s">
        <v>92</v>
      </c>
      <c r="B220" s="563" t="s">
        <v>531</v>
      </c>
      <c r="C220" s="593" t="s">
        <v>558</v>
      </c>
      <c r="D220" s="282"/>
    </row>
    <row r="221" spans="1:4" x14ac:dyDescent="0.3">
      <c r="A221" s="534" t="s">
        <v>92</v>
      </c>
      <c r="B221" s="563" t="s">
        <v>531</v>
      </c>
      <c r="C221" s="593" t="s">
        <v>559</v>
      </c>
      <c r="D221" s="282"/>
    </row>
    <row r="222" spans="1:4" x14ac:dyDescent="0.3">
      <c r="A222" s="534" t="s">
        <v>92</v>
      </c>
      <c r="B222" s="563" t="s">
        <v>531</v>
      </c>
      <c r="C222" s="593" t="s">
        <v>560</v>
      </c>
      <c r="D222" s="282"/>
    </row>
    <row r="223" spans="1:4" x14ac:dyDescent="0.3">
      <c r="A223" s="534" t="s">
        <v>92</v>
      </c>
      <c r="B223" s="563" t="s">
        <v>531</v>
      </c>
      <c r="C223" s="593" t="s">
        <v>561</v>
      </c>
      <c r="D223" s="282"/>
    </row>
    <row r="224" spans="1:4" x14ac:dyDescent="0.3">
      <c r="A224" s="534" t="s">
        <v>92</v>
      </c>
      <c r="B224" s="563" t="s">
        <v>531</v>
      </c>
      <c r="C224" s="593" t="s">
        <v>562</v>
      </c>
      <c r="D224" s="282"/>
    </row>
    <row r="225" spans="1:4" x14ac:dyDescent="0.3">
      <c r="A225" s="534" t="s">
        <v>92</v>
      </c>
      <c r="B225" s="563" t="s">
        <v>531</v>
      </c>
      <c r="C225" s="408" t="s">
        <v>568</v>
      </c>
      <c r="D225" s="405" t="s">
        <v>536</v>
      </c>
    </row>
    <row r="226" spans="1:4" x14ac:dyDescent="0.3">
      <c r="A226" s="534" t="s">
        <v>92</v>
      </c>
      <c r="B226" s="563" t="s">
        <v>532</v>
      </c>
      <c r="C226" s="408">
        <v>440610</v>
      </c>
      <c r="D226" s="405" t="s">
        <v>536</v>
      </c>
    </row>
    <row r="227" spans="1:4" x14ac:dyDescent="0.3">
      <c r="A227" s="534" t="s">
        <v>92</v>
      </c>
      <c r="B227" s="563" t="s">
        <v>532</v>
      </c>
      <c r="C227" s="408">
        <v>440690</v>
      </c>
      <c r="D227" s="405" t="s">
        <v>536</v>
      </c>
    </row>
    <row r="228" spans="1:4" x14ac:dyDescent="0.3">
      <c r="A228" s="534" t="s">
        <v>92</v>
      </c>
      <c r="B228" s="563" t="s">
        <v>532</v>
      </c>
      <c r="C228" s="593" t="s">
        <v>556</v>
      </c>
      <c r="D228" s="282"/>
    </row>
    <row r="229" spans="1:4" x14ac:dyDescent="0.3">
      <c r="A229" s="534" t="s">
        <v>92</v>
      </c>
      <c r="B229" s="563" t="s">
        <v>532</v>
      </c>
      <c r="C229" s="593" t="s">
        <v>557</v>
      </c>
      <c r="D229" s="282"/>
    </row>
    <row r="230" spans="1:4" x14ac:dyDescent="0.3">
      <c r="A230" s="534" t="s">
        <v>92</v>
      </c>
      <c r="B230" s="563" t="s">
        <v>532</v>
      </c>
      <c r="C230" s="593" t="s">
        <v>558</v>
      </c>
      <c r="D230" s="282"/>
    </row>
    <row r="231" spans="1:4" x14ac:dyDescent="0.3">
      <c r="A231" s="534" t="s">
        <v>92</v>
      </c>
      <c r="B231" s="563" t="s">
        <v>532</v>
      </c>
      <c r="C231" s="593" t="s">
        <v>559</v>
      </c>
      <c r="D231" s="282"/>
    </row>
    <row r="232" spans="1:4" x14ac:dyDescent="0.3">
      <c r="A232" s="534" t="s">
        <v>92</v>
      </c>
      <c r="B232" s="563" t="s">
        <v>532</v>
      </c>
      <c r="C232" s="593" t="s">
        <v>560</v>
      </c>
      <c r="D232" s="282"/>
    </row>
    <row r="233" spans="1:4" x14ac:dyDescent="0.3">
      <c r="A233" s="534" t="s">
        <v>92</v>
      </c>
      <c r="B233" s="563" t="s">
        <v>532</v>
      </c>
      <c r="C233" s="593" t="s">
        <v>561</v>
      </c>
      <c r="D233" s="282"/>
    </row>
    <row r="234" spans="1:4" x14ac:dyDescent="0.3">
      <c r="A234" s="534" t="s">
        <v>92</v>
      </c>
      <c r="B234" s="563" t="s">
        <v>532</v>
      </c>
      <c r="C234" s="593" t="s">
        <v>562</v>
      </c>
      <c r="D234" s="282"/>
    </row>
    <row r="235" spans="1:4" x14ac:dyDescent="0.3">
      <c r="A235" s="541" t="s">
        <v>92</v>
      </c>
      <c r="B235" s="568" t="s">
        <v>532</v>
      </c>
      <c r="C235" s="409" t="s">
        <v>568</v>
      </c>
      <c r="D235" s="393" t="s">
        <v>536</v>
      </c>
    </row>
    <row r="236" spans="1:4" x14ac:dyDescent="0.3">
      <c r="A236" s="541" t="s">
        <v>92</v>
      </c>
      <c r="B236" s="568" t="s">
        <v>533</v>
      </c>
      <c r="C236" s="409">
        <v>440612</v>
      </c>
      <c r="D236" s="405" t="s">
        <v>536</v>
      </c>
    </row>
    <row r="237" spans="1:4" x14ac:dyDescent="0.3">
      <c r="A237" s="541" t="s">
        <v>92</v>
      </c>
      <c r="B237" s="568" t="s">
        <v>533</v>
      </c>
      <c r="C237" s="409">
        <v>440692</v>
      </c>
      <c r="D237" s="405" t="s">
        <v>536</v>
      </c>
    </row>
    <row r="238" spans="1:4" x14ac:dyDescent="0.3">
      <c r="A238" s="541" t="s">
        <v>92</v>
      </c>
      <c r="B238" s="568" t="s">
        <v>533</v>
      </c>
      <c r="C238" s="411">
        <v>440721</v>
      </c>
      <c r="D238" s="282"/>
    </row>
    <row r="239" spans="1:4" x14ac:dyDescent="0.3">
      <c r="A239" s="541" t="s">
        <v>92</v>
      </c>
      <c r="B239" s="568" t="s">
        <v>533</v>
      </c>
      <c r="C239" s="411">
        <v>440722</v>
      </c>
      <c r="D239" s="282"/>
    </row>
    <row r="240" spans="1:4" x14ac:dyDescent="0.3">
      <c r="A240" s="541" t="s">
        <v>92</v>
      </c>
      <c r="B240" s="568" t="s">
        <v>533</v>
      </c>
      <c r="C240" s="411">
        <v>440725</v>
      </c>
      <c r="D240" s="282"/>
    </row>
    <row r="241" spans="1:4" x14ac:dyDescent="0.3">
      <c r="A241" s="541" t="s">
        <v>92</v>
      </c>
      <c r="B241" s="568" t="s">
        <v>533</v>
      </c>
      <c r="C241" s="411">
        <v>440726</v>
      </c>
      <c r="D241" s="282"/>
    </row>
    <row r="242" spans="1:4" x14ac:dyDescent="0.3">
      <c r="A242" s="541" t="s">
        <v>92</v>
      </c>
      <c r="B242" s="568" t="s">
        <v>533</v>
      </c>
      <c r="C242" s="411">
        <v>440727</v>
      </c>
      <c r="D242" s="282"/>
    </row>
    <row r="243" spans="1:4" x14ac:dyDescent="0.3">
      <c r="A243" s="541" t="s">
        <v>92</v>
      </c>
      <c r="B243" s="568" t="s">
        <v>533</v>
      </c>
      <c r="C243" s="411">
        <v>440728</v>
      </c>
      <c r="D243" s="282"/>
    </row>
    <row r="244" spans="1:4" ht="15" thickBot="1" x14ac:dyDescent="0.35">
      <c r="A244" s="541" t="s">
        <v>92</v>
      </c>
      <c r="B244" s="568" t="s">
        <v>533</v>
      </c>
      <c r="C244" s="411">
        <v>440729</v>
      </c>
      <c r="D244" s="282"/>
    </row>
    <row r="245" spans="1:4" ht="15" thickTop="1" x14ac:dyDescent="0.3">
      <c r="A245" s="545">
        <v>7</v>
      </c>
      <c r="B245" s="572" t="s">
        <v>529</v>
      </c>
      <c r="C245" s="594">
        <v>4408</v>
      </c>
      <c r="D245" s="283"/>
    </row>
    <row r="246" spans="1:4" x14ac:dyDescent="0.3">
      <c r="A246" s="534">
        <v>7</v>
      </c>
      <c r="B246" s="563" t="s">
        <v>531</v>
      </c>
      <c r="C246" s="593">
        <v>4408</v>
      </c>
      <c r="D246" s="282"/>
    </row>
    <row r="247" spans="1:4" x14ac:dyDescent="0.3">
      <c r="A247" s="534">
        <v>7</v>
      </c>
      <c r="B247" s="563" t="s">
        <v>532</v>
      </c>
      <c r="C247" s="593">
        <v>4408</v>
      </c>
      <c r="D247" s="283"/>
    </row>
    <row r="248" spans="1:4" ht="15" thickBot="1" x14ac:dyDescent="0.35">
      <c r="A248" s="543">
        <v>7</v>
      </c>
      <c r="B248" s="570" t="s">
        <v>533</v>
      </c>
      <c r="C248" s="593">
        <v>4408</v>
      </c>
      <c r="D248" s="283"/>
    </row>
    <row r="249" spans="1:4" ht="15" thickTop="1" x14ac:dyDescent="0.3">
      <c r="A249" s="545" t="s">
        <v>95</v>
      </c>
      <c r="B249" s="572" t="s">
        <v>529</v>
      </c>
      <c r="C249" s="594">
        <v>440810</v>
      </c>
      <c r="D249" s="283"/>
    </row>
    <row r="250" spans="1:4" x14ac:dyDescent="0.3">
      <c r="A250" s="534" t="s">
        <v>95</v>
      </c>
      <c r="B250" s="563" t="s">
        <v>531</v>
      </c>
      <c r="C250" s="593" t="s">
        <v>569</v>
      </c>
      <c r="D250" s="282"/>
    </row>
    <row r="251" spans="1:4" x14ac:dyDescent="0.3">
      <c r="A251" s="541" t="s">
        <v>95</v>
      </c>
      <c r="B251" s="568" t="s">
        <v>532</v>
      </c>
      <c r="C251" s="411" t="s">
        <v>569</v>
      </c>
      <c r="D251" s="282"/>
    </row>
    <row r="252" spans="1:4" ht="15" thickBot="1" x14ac:dyDescent="0.35">
      <c r="A252" s="543" t="s">
        <v>95</v>
      </c>
      <c r="B252" s="570" t="s">
        <v>533</v>
      </c>
      <c r="C252" s="592" t="s">
        <v>569</v>
      </c>
      <c r="D252" s="282"/>
    </row>
    <row r="253" spans="1:4" ht="15" thickTop="1" x14ac:dyDescent="0.3">
      <c r="A253" s="545" t="s">
        <v>96</v>
      </c>
      <c r="B253" s="572" t="s">
        <v>529</v>
      </c>
      <c r="C253" s="595">
        <v>440831</v>
      </c>
      <c r="D253" s="282"/>
    </row>
    <row r="254" spans="1:4" x14ac:dyDescent="0.3">
      <c r="A254" s="542" t="s">
        <v>96</v>
      </c>
      <c r="B254" s="569" t="s">
        <v>529</v>
      </c>
      <c r="C254" s="596">
        <v>440839</v>
      </c>
      <c r="D254" s="282"/>
    </row>
    <row r="255" spans="1:4" x14ac:dyDescent="0.3">
      <c r="A255" s="542" t="s">
        <v>96</v>
      </c>
      <c r="B255" s="569" t="s">
        <v>529</v>
      </c>
      <c r="C255" s="591">
        <v>440890</v>
      </c>
      <c r="D255" s="283"/>
    </row>
    <row r="256" spans="1:4" x14ac:dyDescent="0.3">
      <c r="A256" s="534" t="s">
        <v>96</v>
      </c>
      <c r="B256" s="563" t="s">
        <v>531</v>
      </c>
      <c r="C256" s="593" t="s">
        <v>570</v>
      </c>
      <c r="D256" s="282"/>
    </row>
    <row r="257" spans="1:4" x14ac:dyDescent="0.3">
      <c r="A257" s="534" t="s">
        <v>96</v>
      </c>
      <c r="B257" s="563" t="s">
        <v>531</v>
      </c>
      <c r="C257" s="593" t="s">
        <v>571</v>
      </c>
      <c r="D257" s="282"/>
    </row>
    <row r="258" spans="1:4" x14ac:dyDescent="0.3">
      <c r="A258" s="534" t="s">
        <v>96</v>
      </c>
      <c r="B258" s="563" t="s">
        <v>531</v>
      </c>
      <c r="C258" s="593" t="s">
        <v>572</v>
      </c>
      <c r="D258" s="282"/>
    </row>
    <row r="259" spans="1:4" x14ac:dyDescent="0.3">
      <c r="A259" s="534" t="s">
        <v>96</v>
      </c>
      <c r="B259" s="563" t="s">
        <v>532</v>
      </c>
      <c r="C259" s="593" t="s">
        <v>570</v>
      </c>
      <c r="D259" s="282"/>
    </row>
    <row r="260" spans="1:4" x14ac:dyDescent="0.3">
      <c r="A260" s="534" t="s">
        <v>96</v>
      </c>
      <c r="B260" s="563" t="s">
        <v>532</v>
      </c>
      <c r="C260" s="593" t="s">
        <v>571</v>
      </c>
      <c r="D260" s="282"/>
    </row>
    <row r="261" spans="1:4" x14ac:dyDescent="0.3">
      <c r="A261" s="541" t="s">
        <v>96</v>
      </c>
      <c r="B261" s="568" t="s">
        <v>532</v>
      </c>
      <c r="C261" s="411" t="s">
        <v>572</v>
      </c>
      <c r="D261" s="282"/>
    </row>
    <row r="262" spans="1:4" x14ac:dyDescent="0.3">
      <c r="A262" s="541" t="s">
        <v>96</v>
      </c>
      <c r="B262" s="568" t="s">
        <v>533</v>
      </c>
      <c r="C262" s="411">
        <v>440831</v>
      </c>
      <c r="D262" s="282"/>
    </row>
    <row r="263" spans="1:4" x14ac:dyDescent="0.3">
      <c r="A263" s="541" t="s">
        <v>96</v>
      </c>
      <c r="B263" s="568" t="s">
        <v>533</v>
      </c>
      <c r="C263" s="411">
        <v>440839</v>
      </c>
      <c r="D263" s="282"/>
    </row>
    <row r="264" spans="1:4" ht="15" thickBot="1" x14ac:dyDescent="0.35">
      <c r="A264" s="541" t="s">
        <v>96</v>
      </c>
      <c r="B264" s="568" t="s">
        <v>533</v>
      </c>
      <c r="C264" s="592">
        <v>440890</v>
      </c>
      <c r="D264" s="282"/>
    </row>
    <row r="265" spans="1:4" ht="15" thickTop="1" x14ac:dyDescent="0.3">
      <c r="A265" s="545" t="s">
        <v>97</v>
      </c>
      <c r="B265" s="572" t="s">
        <v>529</v>
      </c>
      <c r="C265" s="595">
        <v>440831</v>
      </c>
      <c r="D265" s="282"/>
    </row>
    <row r="266" spans="1:4" x14ac:dyDescent="0.3">
      <c r="A266" s="542" t="s">
        <v>97</v>
      </c>
      <c r="B266" s="569" t="s">
        <v>529</v>
      </c>
      <c r="C266" s="596">
        <v>440839</v>
      </c>
      <c r="D266" s="282"/>
    </row>
    <row r="267" spans="1:4" x14ac:dyDescent="0.3">
      <c r="A267" s="542" t="s">
        <v>97</v>
      </c>
      <c r="B267" s="569" t="s">
        <v>529</v>
      </c>
      <c r="C267" s="410">
        <v>440890</v>
      </c>
      <c r="D267" s="405" t="s">
        <v>536</v>
      </c>
    </row>
    <row r="268" spans="1:4" x14ac:dyDescent="0.3">
      <c r="A268" s="534" t="s">
        <v>97</v>
      </c>
      <c r="B268" s="563" t="s">
        <v>531</v>
      </c>
      <c r="C268" s="593" t="s">
        <v>570</v>
      </c>
      <c r="D268" s="282"/>
    </row>
    <row r="269" spans="1:4" x14ac:dyDescent="0.3">
      <c r="A269" s="534" t="s">
        <v>97</v>
      </c>
      <c r="B269" s="563" t="s">
        <v>531</v>
      </c>
      <c r="C269" s="593" t="s">
        <v>571</v>
      </c>
      <c r="D269" s="282"/>
    </row>
    <row r="270" spans="1:4" x14ac:dyDescent="0.3">
      <c r="A270" s="534" t="s">
        <v>97</v>
      </c>
      <c r="B270" s="563" t="s">
        <v>531</v>
      </c>
      <c r="C270" s="408" t="s">
        <v>572</v>
      </c>
      <c r="D270" s="405" t="s">
        <v>536</v>
      </c>
    </row>
    <row r="271" spans="1:4" x14ac:dyDescent="0.3">
      <c r="A271" s="534" t="s">
        <v>97</v>
      </c>
      <c r="B271" s="563" t="s">
        <v>532</v>
      </c>
      <c r="C271" s="593" t="s">
        <v>570</v>
      </c>
      <c r="D271" s="282"/>
    </row>
    <row r="272" spans="1:4" x14ac:dyDescent="0.3">
      <c r="A272" s="534" t="s">
        <v>97</v>
      </c>
      <c r="B272" s="563" t="s">
        <v>532</v>
      </c>
      <c r="C272" s="593" t="s">
        <v>571</v>
      </c>
      <c r="D272" s="282"/>
    </row>
    <row r="273" spans="1:4" x14ac:dyDescent="0.3">
      <c r="A273" s="541" t="s">
        <v>97</v>
      </c>
      <c r="B273" s="568" t="s">
        <v>532</v>
      </c>
      <c r="C273" s="409" t="s">
        <v>572</v>
      </c>
      <c r="D273" s="393" t="s">
        <v>536</v>
      </c>
    </row>
    <row r="274" spans="1:4" x14ac:dyDescent="0.3">
      <c r="A274" s="541" t="s">
        <v>97</v>
      </c>
      <c r="B274" s="568" t="s">
        <v>533</v>
      </c>
      <c r="C274" s="411">
        <v>440831</v>
      </c>
      <c r="D274" s="282"/>
    </row>
    <row r="275" spans="1:4" ht="15" thickBot="1" x14ac:dyDescent="0.35">
      <c r="A275" s="543" t="s">
        <v>97</v>
      </c>
      <c r="B275" s="570" t="s">
        <v>533</v>
      </c>
      <c r="C275" s="592">
        <v>440839</v>
      </c>
      <c r="D275" s="283"/>
    </row>
    <row r="276" spans="1:4" ht="15" thickTop="1" x14ac:dyDescent="0.3">
      <c r="A276" s="542">
        <v>8</v>
      </c>
      <c r="B276" s="569" t="s">
        <v>529</v>
      </c>
      <c r="C276" s="596">
        <v>4410</v>
      </c>
      <c r="D276" s="283"/>
    </row>
    <row r="277" spans="1:4" x14ac:dyDescent="0.3">
      <c r="A277" s="542">
        <v>8</v>
      </c>
      <c r="B277" s="569" t="s">
        <v>529</v>
      </c>
      <c r="C277" s="596">
        <v>4411</v>
      </c>
      <c r="D277" s="283"/>
    </row>
    <row r="278" spans="1:4" x14ac:dyDescent="0.3">
      <c r="A278" s="534">
        <v>8</v>
      </c>
      <c r="B278" s="563" t="s">
        <v>529</v>
      </c>
      <c r="C278" s="584">
        <v>441213</v>
      </c>
      <c r="D278" s="283"/>
    </row>
    <row r="279" spans="1:4" x14ac:dyDescent="0.3">
      <c r="A279" s="534">
        <v>8</v>
      </c>
      <c r="B279" s="563" t="s">
        <v>529</v>
      </c>
      <c r="C279" s="584">
        <v>441214</v>
      </c>
      <c r="D279" s="283"/>
    </row>
    <row r="280" spans="1:4" x14ac:dyDescent="0.3">
      <c r="A280" s="534">
        <v>8</v>
      </c>
      <c r="B280" s="563" t="s">
        <v>529</v>
      </c>
      <c r="C280" s="584">
        <v>441219</v>
      </c>
      <c r="D280" s="283"/>
    </row>
    <row r="281" spans="1:4" x14ac:dyDescent="0.3">
      <c r="A281" s="534">
        <v>8</v>
      </c>
      <c r="B281" s="563" t="s">
        <v>529</v>
      </c>
      <c r="C281" s="392" t="s">
        <v>573</v>
      </c>
      <c r="D281" s="405" t="s">
        <v>536</v>
      </c>
    </row>
    <row r="282" spans="1:4" x14ac:dyDescent="0.3">
      <c r="A282" s="534">
        <v>8</v>
      </c>
      <c r="B282" s="563" t="s">
        <v>531</v>
      </c>
      <c r="C282" s="584" t="s">
        <v>574</v>
      </c>
      <c r="D282" s="283"/>
    </row>
    <row r="283" spans="1:4" x14ac:dyDescent="0.3">
      <c r="A283" s="534">
        <v>8</v>
      </c>
      <c r="B283" s="563" t="s">
        <v>531</v>
      </c>
      <c r="C283" s="584">
        <v>4411</v>
      </c>
      <c r="D283" s="283"/>
    </row>
    <row r="284" spans="1:4" x14ac:dyDescent="0.3">
      <c r="A284" s="534">
        <v>8</v>
      </c>
      <c r="B284" s="563" t="s">
        <v>531</v>
      </c>
      <c r="C284" s="584" t="s">
        <v>575</v>
      </c>
      <c r="D284" s="283"/>
    </row>
    <row r="285" spans="1:4" x14ac:dyDescent="0.3">
      <c r="A285" s="534">
        <v>8</v>
      </c>
      <c r="B285" s="563" t="s">
        <v>531</v>
      </c>
      <c r="C285" s="584" t="s">
        <v>576</v>
      </c>
      <c r="D285" s="283"/>
    </row>
    <row r="286" spans="1:4" x14ac:dyDescent="0.3">
      <c r="A286" s="534">
        <v>8</v>
      </c>
      <c r="B286" s="563" t="s">
        <v>531</v>
      </c>
      <c r="C286" s="584" t="s">
        <v>577</v>
      </c>
      <c r="D286" s="283"/>
    </row>
    <row r="287" spans="1:4" x14ac:dyDescent="0.3">
      <c r="A287" s="534">
        <v>8</v>
      </c>
      <c r="B287" s="563" t="s">
        <v>531</v>
      </c>
      <c r="C287" s="584" t="s">
        <v>578</v>
      </c>
      <c r="D287" s="283"/>
    </row>
    <row r="288" spans="1:4" x14ac:dyDescent="0.3">
      <c r="A288" s="534">
        <v>8</v>
      </c>
      <c r="B288" s="563" t="s">
        <v>531</v>
      </c>
      <c r="C288" s="584" t="s">
        <v>573</v>
      </c>
      <c r="D288" s="283"/>
    </row>
    <row r="289" spans="1:4" x14ac:dyDescent="0.3">
      <c r="A289" s="534">
        <v>8</v>
      </c>
      <c r="B289" s="563" t="s">
        <v>532</v>
      </c>
      <c r="C289" s="584" t="s">
        <v>574</v>
      </c>
      <c r="D289" s="283"/>
    </row>
    <row r="290" spans="1:4" x14ac:dyDescent="0.3">
      <c r="A290" s="534">
        <v>8</v>
      </c>
      <c r="B290" s="563" t="s">
        <v>532</v>
      </c>
      <c r="C290" s="584">
        <v>4411</v>
      </c>
      <c r="D290" s="283"/>
    </row>
    <row r="291" spans="1:4" x14ac:dyDescent="0.3">
      <c r="A291" s="534">
        <v>8</v>
      </c>
      <c r="B291" s="563" t="s">
        <v>532</v>
      </c>
      <c r="C291" s="584" t="s">
        <v>575</v>
      </c>
      <c r="D291" s="283"/>
    </row>
    <row r="292" spans="1:4" x14ac:dyDescent="0.3">
      <c r="A292" s="534">
        <v>8</v>
      </c>
      <c r="B292" s="563" t="s">
        <v>532</v>
      </c>
      <c r="C292" s="584" t="s">
        <v>576</v>
      </c>
      <c r="D292" s="283"/>
    </row>
    <row r="293" spans="1:4" x14ac:dyDescent="0.3">
      <c r="A293" s="534">
        <v>8</v>
      </c>
      <c r="B293" s="563" t="s">
        <v>532</v>
      </c>
      <c r="C293" s="584" t="s">
        <v>577</v>
      </c>
      <c r="D293" s="283"/>
    </row>
    <row r="294" spans="1:4" x14ac:dyDescent="0.3">
      <c r="A294" s="534">
        <v>8</v>
      </c>
      <c r="B294" s="563" t="s">
        <v>532</v>
      </c>
      <c r="C294" s="584" t="s">
        <v>578</v>
      </c>
      <c r="D294" s="283"/>
    </row>
    <row r="295" spans="1:4" x14ac:dyDescent="0.3">
      <c r="A295" s="541">
        <v>8</v>
      </c>
      <c r="B295" s="568" t="s">
        <v>532</v>
      </c>
      <c r="C295" s="584" t="s">
        <v>573</v>
      </c>
      <c r="D295" s="283"/>
    </row>
    <row r="296" spans="1:4" x14ac:dyDescent="0.3">
      <c r="A296" s="541">
        <v>8</v>
      </c>
      <c r="B296" s="568" t="s">
        <v>533</v>
      </c>
      <c r="C296" s="584">
        <v>4410</v>
      </c>
      <c r="D296" s="283"/>
    </row>
    <row r="297" spans="1:4" x14ac:dyDescent="0.3">
      <c r="A297" s="541">
        <v>8</v>
      </c>
      <c r="B297" s="568" t="s">
        <v>533</v>
      </c>
      <c r="C297" s="584">
        <v>4411</v>
      </c>
      <c r="D297" s="283"/>
    </row>
    <row r="298" spans="1:4" x14ac:dyDescent="0.3">
      <c r="A298" s="541">
        <v>8</v>
      </c>
      <c r="B298" s="568" t="s">
        <v>533</v>
      </c>
      <c r="C298" s="584">
        <v>441231</v>
      </c>
      <c r="D298" s="283"/>
    </row>
    <row r="299" spans="1:4" x14ac:dyDescent="0.3">
      <c r="A299" s="541">
        <v>8</v>
      </c>
      <c r="B299" s="568" t="s">
        <v>533</v>
      </c>
      <c r="C299" s="584">
        <v>441233</v>
      </c>
      <c r="D299" s="283"/>
    </row>
    <row r="300" spans="1:4" x14ac:dyDescent="0.3">
      <c r="A300" s="541">
        <v>8</v>
      </c>
      <c r="B300" s="568" t="s">
        <v>533</v>
      </c>
      <c r="C300" s="584">
        <v>441234</v>
      </c>
      <c r="D300" s="283"/>
    </row>
    <row r="301" spans="1:4" x14ac:dyDescent="0.3">
      <c r="A301" s="541">
        <v>8</v>
      </c>
      <c r="B301" s="568" t="s">
        <v>533</v>
      </c>
      <c r="C301" s="584">
        <v>441239</v>
      </c>
      <c r="D301" s="283"/>
    </row>
    <row r="302" spans="1:4" x14ac:dyDescent="0.3">
      <c r="A302" s="541">
        <v>8</v>
      </c>
      <c r="B302" s="568" t="s">
        <v>533</v>
      </c>
      <c r="C302" s="584">
        <v>441294</v>
      </c>
      <c r="D302" s="283"/>
    </row>
    <row r="303" spans="1:4" ht="15" thickBot="1" x14ac:dyDescent="0.35">
      <c r="A303" s="541">
        <v>8</v>
      </c>
      <c r="B303" s="568" t="s">
        <v>533</v>
      </c>
      <c r="C303" s="584">
        <v>441299</v>
      </c>
      <c r="D303" s="283"/>
    </row>
    <row r="304" spans="1:4" ht="15" thickTop="1" x14ac:dyDescent="0.3">
      <c r="A304" s="545">
        <v>8.1</v>
      </c>
      <c r="B304" s="572" t="s">
        <v>529</v>
      </c>
      <c r="C304" s="594">
        <v>441213</v>
      </c>
      <c r="D304" s="283"/>
    </row>
    <row r="305" spans="1:4" x14ac:dyDescent="0.3">
      <c r="A305" s="542">
        <v>8.1</v>
      </c>
      <c r="B305" s="569" t="s">
        <v>529</v>
      </c>
      <c r="C305" s="403">
        <v>441214</v>
      </c>
      <c r="D305" s="283"/>
    </row>
    <row r="306" spans="1:4" x14ac:dyDescent="0.3">
      <c r="A306" s="542">
        <v>8.1</v>
      </c>
      <c r="B306" s="569" t="s">
        <v>529</v>
      </c>
      <c r="C306" s="403">
        <v>441219</v>
      </c>
      <c r="D306" s="283"/>
    </row>
    <row r="307" spans="1:4" x14ac:dyDescent="0.3">
      <c r="A307" s="542">
        <v>8.1</v>
      </c>
      <c r="B307" s="569" t="s">
        <v>529</v>
      </c>
      <c r="C307" s="394">
        <v>441299</v>
      </c>
      <c r="D307" s="405" t="s">
        <v>536</v>
      </c>
    </row>
    <row r="308" spans="1:4" x14ac:dyDescent="0.3">
      <c r="A308" s="533">
        <v>8.1</v>
      </c>
      <c r="B308" s="562" t="s">
        <v>531</v>
      </c>
      <c r="C308" s="590" t="s">
        <v>575</v>
      </c>
      <c r="D308" s="283"/>
    </row>
    <row r="309" spans="1:4" x14ac:dyDescent="0.3">
      <c r="A309" s="534">
        <v>8.1</v>
      </c>
      <c r="B309" s="563" t="s">
        <v>531</v>
      </c>
      <c r="C309" s="593" t="s">
        <v>576</v>
      </c>
      <c r="D309" s="283"/>
    </row>
    <row r="310" spans="1:4" x14ac:dyDescent="0.3">
      <c r="A310" s="534">
        <v>8.1</v>
      </c>
      <c r="B310" s="563" t="s">
        <v>531</v>
      </c>
      <c r="C310" s="593" t="s">
        <v>577</v>
      </c>
      <c r="D310" s="283"/>
    </row>
    <row r="311" spans="1:4" x14ac:dyDescent="0.3">
      <c r="A311" s="534">
        <v>8.1</v>
      </c>
      <c r="B311" s="563" t="s">
        <v>531</v>
      </c>
      <c r="C311" s="593" t="s">
        <v>578</v>
      </c>
      <c r="D311" s="283"/>
    </row>
    <row r="312" spans="1:4" x14ac:dyDescent="0.3">
      <c r="A312" s="534">
        <v>8.1</v>
      </c>
      <c r="B312" s="563" t="s">
        <v>531</v>
      </c>
      <c r="C312" s="593" t="s">
        <v>573</v>
      </c>
      <c r="D312" s="283"/>
    </row>
    <row r="313" spans="1:4" x14ac:dyDescent="0.3">
      <c r="A313" s="542">
        <v>8.1</v>
      </c>
      <c r="B313" s="569" t="s">
        <v>532</v>
      </c>
      <c r="C313" s="591">
        <v>441231</v>
      </c>
      <c r="D313" s="283"/>
    </row>
    <row r="314" spans="1:4" x14ac:dyDescent="0.3">
      <c r="A314" s="542">
        <v>8.1</v>
      </c>
      <c r="B314" s="569" t="s">
        <v>532</v>
      </c>
      <c r="C314" s="591">
        <v>441232</v>
      </c>
      <c r="D314" s="283"/>
    </row>
    <row r="315" spans="1:4" x14ac:dyDescent="0.3">
      <c r="A315" s="542">
        <v>8.1</v>
      </c>
      <c r="B315" s="569" t="s">
        <v>532</v>
      </c>
      <c r="C315" s="591">
        <v>441239</v>
      </c>
      <c r="D315" s="283"/>
    </row>
    <row r="316" spans="1:4" x14ac:dyDescent="0.3">
      <c r="A316" s="542">
        <v>8.1</v>
      </c>
      <c r="B316" s="569" t="s">
        <v>532</v>
      </c>
      <c r="C316" s="591">
        <v>441294</v>
      </c>
      <c r="D316" s="283"/>
    </row>
    <row r="317" spans="1:4" x14ac:dyDescent="0.3">
      <c r="A317" s="542">
        <v>8.1</v>
      </c>
      <c r="B317" s="569" t="s">
        <v>532</v>
      </c>
      <c r="C317" s="591">
        <v>441299</v>
      </c>
      <c r="D317" s="283"/>
    </row>
    <row r="318" spans="1:4" x14ac:dyDescent="0.3">
      <c r="A318" s="542">
        <v>8.1</v>
      </c>
      <c r="B318" s="569" t="s">
        <v>533</v>
      </c>
      <c r="C318" s="591">
        <v>441231</v>
      </c>
      <c r="D318" s="283"/>
    </row>
    <row r="319" spans="1:4" x14ac:dyDescent="0.3">
      <c r="A319" s="542">
        <v>8.1</v>
      </c>
      <c r="B319" s="569" t="s">
        <v>533</v>
      </c>
      <c r="C319" s="591">
        <v>441233</v>
      </c>
      <c r="D319" s="283"/>
    </row>
    <row r="320" spans="1:4" x14ac:dyDescent="0.3">
      <c r="A320" s="542">
        <v>8.1</v>
      </c>
      <c r="B320" s="569" t="s">
        <v>533</v>
      </c>
      <c r="C320" s="591">
        <v>441234</v>
      </c>
      <c r="D320" s="283"/>
    </row>
    <row r="321" spans="1:4" x14ac:dyDescent="0.3">
      <c r="A321" s="542">
        <v>8.1</v>
      </c>
      <c r="B321" s="569" t="s">
        <v>533</v>
      </c>
      <c r="C321" s="591">
        <v>441239</v>
      </c>
      <c r="D321" s="283"/>
    </row>
    <row r="322" spans="1:4" x14ac:dyDescent="0.3">
      <c r="A322" s="542">
        <v>8.1</v>
      </c>
      <c r="B322" s="569" t="s">
        <v>533</v>
      </c>
      <c r="C322" s="591">
        <v>441294</v>
      </c>
      <c r="D322" s="283"/>
    </row>
    <row r="323" spans="1:4" ht="15" thickBot="1" x14ac:dyDescent="0.35">
      <c r="A323" s="544">
        <v>8.1</v>
      </c>
      <c r="B323" s="569" t="s">
        <v>533</v>
      </c>
      <c r="C323" s="597">
        <v>441299</v>
      </c>
      <c r="D323" s="283"/>
    </row>
    <row r="324" spans="1:4" ht="15" thickTop="1" x14ac:dyDescent="0.3">
      <c r="A324" s="545" t="s">
        <v>102</v>
      </c>
      <c r="B324" s="572" t="s">
        <v>529</v>
      </c>
      <c r="C324" s="594">
        <v>441219</v>
      </c>
      <c r="D324" s="283"/>
    </row>
    <row r="325" spans="1:4" x14ac:dyDescent="0.3">
      <c r="A325" s="542" t="s">
        <v>102</v>
      </c>
      <c r="B325" s="569" t="s">
        <v>529</v>
      </c>
      <c r="C325" s="410">
        <v>441299</v>
      </c>
      <c r="D325" s="405" t="s">
        <v>536</v>
      </c>
    </row>
    <row r="326" spans="1:4" x14ac:dyDescent="0.3">
      <c r="A326" s="534" t="s">
        <v>102</v>
      </c>
      <c r="B326" s="563" t="s">
        <v>531</v>
      </c>
      <c r="C326" s="593" t="s">
        <v>577</v>
      </c>
      <c r="D326" s="282"/>
    </row>
    <row r="327" spans="1:4" x14ac:dyDescent="0.3">
      <c r="A327" s="542" t="s">
        <v>102</v>
      </c>
      <c r="B327" s="569" t="s">
        <v>531</v>
      </c>
      <c r="C327" s="410">
        <v>441294</v>
      </c>
      <c r="D327" s="405" t="s">
        <v>536</v>
      </c>
    </row>
    <row r="328" spans="1:4" x14ac:dyDescent="0.3">
      <c r="A328" s="542" t="s">
        <v>102</v>
      </c>
      <c r="B328" s="569" t="s">
        <v>531</v>
      </c>
      <c r="C328" s="410">
        <v>441299</v>
      </c>
      <c r="D328" s="405" t="s">
        <v>536</v>
      </c>
    </row>
    <row r="329" spans="1:4" x14ac:dyDescent="0.3">
      <c r="A329" s="401" t="s">
        <v>102</v>
      </c>
      <c r="B329" s="402" t="s">
        <v>532</v>
      </c>
      <c r="C329" s="403" t="s">
        <v>577</v>
      </c>
      <c r="D329" s="282"/>
    </row>
    <row r="330" spans="1:4" x14ac:dyDescent="0.3">
      <c r="A330" s="401" t="s">
        <v>102</v>
      </c>
      <c r="B330" s="402" t="s">
        <v>532</v>
      </c>
      <c r="C330" s="394">
        <v>441294</v>
      </c>
      <c r="D330" s="405" t="s">
        <v>536</v>
      </c>
    </row>
    <row r="331" spans="1:4" x14ac:dyDescent="0.3">
      <c r="A331" s="401" t="s">
        <v>102</v>
      </c>
      <c r="B331" s="402" t="s">
        <v>532</v>
      </c>
      <c r="C331" s="394">
        <v>441299</v>
      </c>
      <c r="D331" s="405" t="s">
        <v>536</v>
      </c>
    </row>
    <row r="332" spans="1:4" x14ac:dyDescent="0.3">
      <c r="A332" s="401" t="s">
        <v>102</v>
      </c>
      <c r="B332" s="402" t="s">
        <v>533</v>
      </c>
      <c r="C332" s="403">
        <v>441239</v>
      </c>
      <c r="D332" s="283"/>
    </row>
    <row r="333" spans="1:4" x14ac:dyDescent="0.3">
      <c r="A333" s="401" t="s">
        <v>102</v>
      </c>
      <c r="B333" s="402" t="s">
        <v>533</v>
      </c>
      <c r="C333" s="394">
        <v>441294</v>
      </c>
      <c r="D333" s="405" t="s">
        <v>536</v>
      </c>
    </row>
    <row r="334" spans="1:4" ht="15" thickBot="1" x14ac:dyDescent="0.35">
      <c r="A334" s="535" t="s">
        <v>102</v>
      </c>
      <c r="B334" s="567" t="s">
        <v>533</v>
      </c>
      <c r="C334" s="395">
        <v>441299</v>
      </c>
      <c r="D334" s="405" t="s">
        <v>536</v>
      </c>
    </row>
    <row r="335" spans="1:4" ht="15" thickTop="1" x14ac:dyDescent="0.3">
      <c r="A335" s="398" t="s">
        <v>103</v>
      </c>
      <c r="B335" s="399" t="s">
        <v>529</v>
      </c>
      <c r="C335" s="587">
        <v>441213</v>
      </c>
      <c r="D335" s="283"/>
    </row>
    <row r="336" spans="1:4" x14ac:dyDescent="0.3">
      <c r="A336" s="401" t="s">
        <v>103</v>
      </c>
      <c r="B336" s="402" t="s">
        <v>529</v>
      </c>
      <c r="C336" s="403">
        <v>441214</v>
      </c>
      <c r="D336" s="283"/>
    </row>
    <row r="337" spans="1:4" x14ac:dyDescent="0.3">
      <c r="A337" s="401" t="s">
        <v>103</v>
      </c>
      <c r="B337" s="402" t="s">
        <v>529</v>
      </c>
      <c r="C337" s="394">
        <v>441299</v>
      </c>
      <c r="D337" s="405" t="s">
        <v>536</v>
      </c>
    </row>
    <row r="338" spans="1:4" x14ac:dyDescent="0.3">
      <c r="A338" s="533" t="s">
        <v>103</v>
      </c>
      <c r="B338" s="562" t="s">
        <v>531</v>
      </c>
      <c r="C338" s="590" t="s">
        <v>575</v>
      </c>
      <c r="D338" s="282"/>
    </row>
    <row r="339" spans="1:4" x14ac:dyDescent="0.3">
      <c r="A339" s="534" t="s">
        <v>103</v>
      </c>
      <c r="B339" s="563" t="s">
        <v>531</v>
      </c>
      <c r="C339" s="593" t="s">
        <v>576</v>
      </c>
      <c r="D339" s="282"/>
    </row>
    <row r="340" spans="1:4" x14ac:dyDescent="0.3">
      <c r="A340" s="534" t="s">
        <v>103</v>
      </c>
      <c r="B340" s="563" t="s">
        <v>531</v>
      </c>
      <c r="C340" s="408" t="s">
        <v>578</v>
      </c>
      <c r="D340" s="393" t="s">
        <v>536</v>
      </c>
    </row>
    <row r="341" spans="1:4" x14ac:dyDescent="0.3">
      <c r="A341" s="534" t="s">
        <v>103</v>
      </c>
      <c r="B341" s="563" t="s">
        <v>531</v>
      </c>
      <c r="C341" s="408" t="s">
        <v>573</v>
      </c>
      <c r="D341" s="393" t="s">
        <v>536</v>
      </c>
    </row>
    <row r="342" spans="1:4" x14ac:dyDescent="0.3">
      <c r="A342" s="534" t="s">
        <v>103</v>
      </c>
      <c r="B342" s="563" t="s">
        <v>532</v>
      </c>
      <c r="C342" s="593" t="s">
        <v>575</v>
      </c>
      <c r="D342" s="282"/>
    </row>
    <row r="343" spans="1:4" x14ac:dyDescent="0.3">
      <c r="A343" s="534" t="s">
        <v>103</v>
      </c>
      <c r="B343" s="563" t="s">
        <v>532</v>
      </c>
      <c r="C343" s="593" t="s">
        <v>576</v>
      </c>
      <c r="D343" s="282"/>
    </row>
    <row r="344" spans="1:4" x14ac:dyDescent="0.3">
      <c r="A344" s="534" t="s">
        <v>103</v>
      </c>
      <c r="B344" s="563" t="s">
        <v>532</v>
      </c>
      <c r="C344" s="408" t="s">
        <v>578</v>
      </c>
      <c r="D344" s="393" t="s">
        <v>536</v>
      </c>
    </row>
    <row r="345" spans="1:4" x14ac:dyDescent="0.3">
      <c r="A345" s="541" t="s">
        <v>103</v>
      </c>
      <c r="B345" s="568" t="s">
        <v>532</v>
      </c>
      <c r="C345" s="409" t="s">
        <v>573</v>
      </c>
      <c r="D345" s="393" t="s">
        <v>536</v>
      </c>
    </row>
    <row r="346" spans="1:4" x14ac:dyDescent="0.3">
      <c r="A346" s="541" t="s">
        <v>103</v>
      </c>
      <c r="B346" s="568" t="s">
        <v>533</v>
      </c>
      <c r="C346" s="411">
        <v>441231</v>
      </c>
      <c r="D346" s="282"/>
    </row>
    <row r="347" spans="1:4" x14ac:dyDescent="0.3">
      <c r="A347" s="541" t="s">
        <v>103</v>
      </c>
      <c r="B347" s="568" t="s">
        <v>533</v>
      </c>
      <c r="C347" s="411">
        <v>441233</v>
      </c>
      <c r="D347" s="282"/>
    </row>
    <row r="348" spans="1:4" x14ac:dyDescent="0.3">
      <c r="A348" s="541" t="s">
        <v>103</v>
      </c>
      <c r="B348" s="568" t="s">
        <v>533</v>
      </c>
      <c r="C348" s="411">
        <v>441234</v>
      </c>
      <c r="D348" s="282"/>
    </row>
    <row r="349" spans="1:4" x14ac:dyDescent="0.3">
      <c r="A349" s="541" t="s">
        <v>103</v>
      </c>
      <c r="B349" s="568" t="s">
        <v>533</v>
      </c>
      <c r="C349" s="409">
        <v>441294</v>
      </c>
      <c r="D349" s="393" t="s">
        <v>536</v>
      </c>
    </row>
    <row r="350" spans="1:4" ht="15" thickBot="1" x14ac:dyDescent="0.35">
      <c r="A350" s="541" t="s">
        <v>103</v>
      </c>
      <c r="B350" s="568" t="s">
        <v>533</v>
      </c>
      <c r="C350" s="407">
        <v>441299</v>
      </c>
      <c r="D350" s="393" t="s">
        <v>536</v>
      </c>
    </row>
    <row r="351" spans="1:4" ht="15" thickTop="1" x14ac:dyDescent="0.3">
      <c r="A351" s="545" t="s">
        <v>104</v>
      </c>
      <c r="B351" s="572" t="s">
        <v>529</v>
      </c>
      <c r="C351" s="594">
        <v>441213</v>
      </c>
      <c r="D351" s="282"/>
    </row>
    <row r="352" spans="1:4" x14ac:dyDescent="0.3">
      <c r="A352" s="542" t="s">
        <v>104</v>
      </c>
      <c r="B352" s="569" t="s">
        <v>529</v>
      </c>
      <c r="C352" s="410">
        <v>441214</v>
      </c>
      <c r="D352" s="393" t="s">
        <v>536</v>
      </c>
    </row>
    <row r="353" spans="1:4" x14ac:dyDescent="0.3">
      <c r="A353" s="542" t="s">
        <v>104</v>
      </c>
      <c r="B353" s="569" t="s">
        <v>529</v>
      </c>
      <c r="C353" s="394">
        <v>441299</v>
      </c>
      <c r="D353" s="393" t="s">
        <v>536</v>
      </c>
    </row>
    <row r="354" spans="1:4" x14ac:dyDescent="0.3">
      <c r="A354" s="533" t="s">
        <v>104</v>
      </c>
      <c r="B354" s="562" t="s">
        <v>531</v>
      </c>
      <c r="C354" s="590" t="s">
        <v>575</v>
      </c>
      <c r="D354" s="282"/>
    </row>
    <row r="355" spans="1:4" x14ac:dyDescent="0.3">
      <c r="A355" s="534" t="s">
        <v>104</v>
      </c>
      <c r="B355" s="563" t="s">
        <v>531</v>
      </c>
      <c r="C355" s="408" t="s">
        <v>576</v>
      </c>
      <c r="D355" s="393" t="s">
        <v>536</v>
      </c>
    </row>
    <row r="356" spans="1:4" x14ac:dyDescent="0.3">
      <c r="A356" s="534" t="s">
        <v>104</v>
      </c>
      <c r="B356" s="563" t="s">
        <v>531</v>
      </c>
      <c r="C356" s="408" t="s">
        <v>578</v>
      </c>
      <c r="D356" s="405" t="s">
        <v>536</v>
      </c>
    </row>
    <row r="357" spans="1:4" x14ac:dyDescent="0.3">
      <c r="A357" s="534" t="s">
        <v>104</v>
      </c>
      <c r="B357" s="563" t="s">
        <v>531</v>
      </c>
      <c r="C357" s="408" t="s">
        <v>573</v>
      </c>
      <c r="D357" s="405" t="s">
        <v>536</v>
      </c>
    </row>
    <row r="358" spans="1:4" x14ac:dyDescent="0.3">
      <c r="A358" s="534" t="s">
        <v>104</v>
      </c>
      <c r="B358" s="563" t="s">
        <v>532</v>
      </c>
      <c r="C358" s="593" t="s">
        <v>575</v>
      </c>
      <c r="D358" s="282"/>
    </row>
    <row r="359" spans="1:4" x14ac:dyDescent="0.3">
      <c r="A359" s="534" t="s">
        <v>104</v>
      </c>
      <c r="B359" s="563" t="s">
        <v>532</v>
      </c>
      <c r="C359" s="408" t="s">
        <v>576</v>
      </c>
      <c r="D359" s="405" t="s">
        <v>536</v>
      </c>
    </row>
    <row r="360" spans="1:4" x14ac:dyDescent="0.3">
      <c r="A360" s="534" t="s">
        <v>104</v>
      </c>
      <c r="B360" s="563" t="s">
        <v>532</v>
      </c>
      <c r="C360" s="408" t="s">
        <v>578</v>
      </c>
      <c r="D360" s="405" t="s">
        <v>536</v>
      </c>
    </row>
    <row r="361" spans="1:4" x14ac:dyDescent="0.3">
      <c r="A361" s="541" t="s">
        <v>104</v>
      </c>
      <c r="B361" s="568" t="s">
        <v>532</v>
      </c>
      <c r="C361" s="409" t="s">
        <v>573</v>
      </c>
      <c r="D361" s="405" t="s">
        <v>536</v>
      </c>
    </row>
    <row r="362" spans="1:4" x14ac:dyDescent="0.3">
      <c r="A362" s="541" t="s">
        <v>104</v>
      </c>
      <c r="B362" s="568" t="s">
        <v>533</v>
      </c>
      <c r="C362" s="411">
        <v>441231</v>
      </c>
      <c r="D362" s="283"/>
    </row>
    <row r="363" spans="1:4" x14ac:dyDescent="0.3">
      <c r="A363" s="541" t="s">
        <v>104</v>
      </c>
      <c r="B363" s="568" t="s">
        <v>533</v>
      </c>
      <c r="C363" s="409">
        <v>441294</v>
      </c>
      <c r="D363" s="405" t="s">
        <v>536</v>
      </c>
    </row>
    <row r="364" spans="1:4" ht="15" thickBot="1" x14ac:dyDescent="0.35">
      <c r="A364" s="541" t="s">
        <v>104</v>
      </c>
      <c r="B364" s="568" t="s">
        <v>533</v>
      </c>
      <c r="C364" s="407">
        <v>441299</v>
      </c>
      <c r="D364" s="405" t="s">
        <v>536</v>
      </c>
    </row>
    <row r="365" spans="1:4" ht="15" thickTop="1" x14ac:dyDescent="0.3">
      <c r="A365" s="398">
        <v>8.1999999999999993</v>
      </c>
      <c r="B365" s="399" t="s">
        <v>529</v>
      </c>
      <c r="C365" s="587">
        <v>4410</v>
      </c>
      <c r="D365" s="282"/>
    </row>
    <row r="366" spans="1:4" x14ac:dyDescent="0.3">
      <c r="A366" s="401">
        <v>8.1999999999999993</v>
      </c>
      <c r="B366" s="402" t="s">
        <v>531</v>
      </c>
      <c r="C366" s="403">
        <v>4410</v>
      </c>
      <c r="D366" s="282"/>
    </row>
    <row r="367" spans="1:4" x14ac:dyDescent="0.3">
      <c r="A367" s="401">
        <v>8.1999999999999993</v>
      </c>
      <c r="B367" s="402" t="s">
        <v>532</v>
      </c>
      <c r="C367" s="403">
        <v>4410</v>
      </c>
      <c r="D367" s="282"/>
    </row>
    <row r="368" spans="1:4" ht="15" thickBot="1" x14ac:dyDescent="0.35">
      <c r="A368" s="401">
        <v>8.1999999999999993</v>
      </c>
      <c r="B368" s="402" t="s">
        <v>533</v>
      </c>
      <c r="C368" s="403">
        <v>4410</v>
      </c>
      <c r="D368" s="282"/>
    </row>
    <row r="369" spans="1:4" ht="15" thickTop="1" x14ac:dyDescent="0.3">
      <c r="A369" s="398" t="s">
        <v>108</v>
      </c>
      <c r="B369" s="399" t="s">
        <v>529</v>
      </c>
      <c r="C369" s="400">
        <v>441021</v>
      </c>
      <c r="D369" s="393" t="s">
        <v>536</v>
      </c>
    </row>
    <row r="370" spans="1:4" x14ac:dyDescent="0.3">
      <c r="A370" s="401" t="s">
        <v>108</v>
      </c>
      <c r="B370" s="402" t="s">
        <v>529</v>
      </c>
      <c r="C370" s="394">
        <v>441029</v>
      </c>
      <c r="D370" s="393" t="s">
        <v>536</v>
      </c>
    </row>
    <row r="371" spans="1:4" x14ac:dyDescent="0.3">
      <c r="A371" s="533" t="s">
        <v>108</v>
      </c>
      <c r="B371" s="562" t="s">
        <v>531</v>
      </c>
      <c r="C371" s="590" t="s">
        <v>579</v>
      </c>
      <c r="D371" s="282"/>
    </row>
    <row r="372" spans="1:4" x14ac:dyDescent="0.3">
      <c r="A372" s="542" t="s">
        <v>108</v>
      </c>
      <c r="B372" s="569" t="s">
        <v>532</v>
      </c>
      <c r="C372" s="591" t="s">
        <v>579</v>
      </c>
      <c r="D372" s="282"/>
    </row>
    <row r="373" spans="1:4" ht="15" thickBot="1" x14ac:dyDescent="0.35">
      <c r="A373" s="543" t="s">
        <v>108</v>
      </c>
      <c r="B373" s="570" t="s">
        <v>533</v>
      </c>
      <c r="C373" s="592" t="s">
        <v>579</v>
      </c>
      <c r="D373" s="282"/>
    </row>
    <row r="374" spans="1:4" ht="15" thickTop="1" x14ac:dyDescent="0.3">
      <c r="A374" s="398">
        <v>8.3000000000000007</v>
      </c>
      <c r="B374" s="399" t="s">
        <v>529</v>
      </c>
      <c r="C374" s="587">
        <v>4411</v>
      </c>
      <c r="D374" s="282"/>
    </row>
    <row r="375" spans="1:4" x14ac:dyDescent="0.3">
      <c r="A375" s="533">
        <v>8.3000000000000007</v>
      </c>
      <c r="B375" s="562" t="s">
        <v>531</v>
      </c>
      <c r="C375" s="590">
        <v>4411</v>
      </c>
      <c r="D375" s="282"/>
    </row>
    <row r="376" spans="1:4" x14ac:dyDescent="0.3">
      <c r="A376" s="401">
        <v>8.3000000000000007</v>
      </c>
      <c r="B376" s="402" t="s">
        <v>532</v>
      </c>
      <c r="C376" s="403">
        <v>4411</v>
      </c>
      <c r="D376" s="282"/>
    </row>
    <row r="377" spans="1:4" ht="15" thickBot="1" x14ac:dyDescent="0.35">
      <c r="A377" s="401">
        <v>8.3000000000000007</v>
      </c>
      <c r="B377" s="402" t="s">
        <v>533</v>
      </c>
      <c r="C377" s="403">
        <v>4411</v>
      </c>
      <c r="D377" s="282"/>
    </row>
    <row r="378" spans="1:4" ht="15" thickTop="1" x14ac:dyDescent="0.3">
      <c r="A378" s="398" t="s">
        <v>112</v>
      </c>
      <c r="B378" s="399" t="s">
        <v>529</v>
      </c>
      <c r="C378" s="400">
        <v>441111</v>
      </c>
      <c r="D378" s="393" t="s">
        <v>536</v>
      </c>
    </row>
    <row r="379" spans="1:4" x14ac:dyDescent="0.3">
      <c r="A379" s="401" t="s">
        <v>112</v>
      </c>
      <c r="B379" s="402" t="s">
        <v>529</v>
      </c>
      <c r="C379" s="394">
        <v>441119</v>
      </c>
      <c r="D379" s="393" t="s">
        <v>536</v>
      </c>
    </row>
    <row r="380" spans="1:4" x14ac:dyDescent="0.3">
      <c r="A380" s="533" t="s">
        <v>112</v>
      </c>
      <c r="B380" s="562" t="s">
        <v>531</v>
      </c>
      <c r="C380" s="590" t="s">
        <v>580</v>
      </c>
      <c r="D380" s="282"/>
    </row>
    <row r="381" spans="1:4" x14ac:dyDescent="0.3">
      <c r="A381" s="542" t="s">
        <v>112</v>
      </c>
      <c r="B381" s="569" t="s">
        <v>532</v>
      </c>
      <c r="C381" s="591" t="s">
        <v>580</v>
      </c>
      <c r="D381" s="282"/>
    </row>
    <row r="382" spans="1:4" ht="15" thickBot="1" x14ac:dyDescent="0.35">
      <c r="A382" s="543" t="s">
        <v>112</v>
      </c>
      <c r="B382" s="570" t="s">
        <v>533</v>
      </c>
      <c r="C382" s="592" t="s">
        <v>580</v>
      </c>
      <c r="D382" s="282"/>
    </row>
    <row r="383" spans="1:4" ht="15" thickTop="1" x14ac:dyDescent="0.3">
      <c r="A383" s="398" t="s">
        <v>114</v>
      </c>
      <c r="B383" s="399" t="s">
        <v>529</v>
      </c>
      <c r="C383" s="400">
        <v>441111</v>
      </c>
      <c r="D383" s="393" t="s">
        <v>536</v>
      </c>
    </row>
    <row r="384" spans="1:4" x14ac:dyDescent="0.3">
      <c r="A384" s="401" t="s">
        <v>114</v>
      </c>
      <c r="B384" s="402" t="s">
        <v>529</v>
      </c>
      <c r="C384" s="394">
        <v>441119</v>
      </c>
      <c r="D384" s="393" t="s">
        <v>536</v>
      </c>
    </row>
    <row r="385" spans="1:4" x14ac:dyDescent="0.3">
      <c r="A385" s="401" t="s">
        <v>114</v>
      </c>
      <c r="B385" s="402" t="s">
        <v>529</v>
      </c>
      <c r="C385" s="394">
        <v>441121</v>
      </c>
      <c r="D385" s="393" t="s">
        <v>536</v>
      </c>
    </row>
    <row r="386" spans="1:4" x14ac:dyDescent="0.3">
      <c r="A386" s="401" t="s">
        <v>114</v>
      </c>
      <c r="B386" s="402" t="s">
        <v>529</v>
      </c>
      <c r="C386" s="394">
        <v>441129</v>
      </c>
      <c r="D386" s="393" t="s">
        <v>536</v>
      </c>
    </row>
    <row r="387" spans="1:4" x14ac:dyDescent="0.3">
      <c r="A387" s="533" t="s">
        <v>114</v>
      </c>
      <c r="B387" s="562" t="s">
        <v>531</v>
      </c>
      <c r="C387" s="590" t="s">
        <v>581</v>
      </c>
      <c r="D387" s="282"/>
    </row>
    <row r="388" spans="1:4" x14ac:dyDescent="0.3">
      <c r="A388" s="401" t="s">
        <v>114</v>
      </c>
      <c r="B388" s="402" t="s">
        <v>531</v>
      </c>
      <c r="C388" s="403" t="s">
        <v>582</v>
      </c>
      <c r="D388" s="282"/>
    </row>
    <row r="389" spans="1:4" x14ac:dyDescent="0.3">
      <c r="A389" s="401" t="s">
        <v>114</v>
      </c>
      <c r="B389" s="402" t="s">
        <v>531</v>
      </c>
      <c r="C389" s="394" t="s">
        <v>583</v>
      </c>
      <c r="D389" s="405" t="s">
        <v>536</v>
      </c>
    </row>
    <row r="390" spans="1:4" x14ac:dyDescent="0.3">
      <c r="A390" s="533" t="s">
        <v>114</v>
      </c>
      <c r="B390" s="562" t="s">
        <v>532</v>
      </c>
      <c r="C390" s="590" t="s">
        <v>581</v>
      </c>
      <c r="D390" s="282"/>
    </row>
    <row r="391" spans="1:4" x14ac:dyDescent="0.3">
      <c r="A391" s="534" t="s">
        <v>114</v>
      </c>
      <c r="B391" s="563" t="s">
        <v>532</v>
      </c>
      <c r="C391" s="593" t="s">
        <v>582</v>
      </c>
      <c r="D391" s="282"/>
    </row>
    <row r="392" spans="1:4" x14ac:dyDescent="0.3">
      <c r="A392" s="541" t="s">
        <v>114</v>
      </c>
      <c r="B392" s="568" t="s">
        <v>532</v>
      </c>
      <c r="C392" s="409" t="s">
        <v>583</v>
      </c>
      <c r="D392" s="405" t="s">
        <v>536</v>
      </c>
    </row>
    <row r="393" spans="1:4" x14ac:dyDescent="0.3">
      <c r="A393" s="541" t="s">
        <v>114</v>
      </c>
      <c r="B393" s="568" t="s">
        <v>533</v>
      </c>
      <c r="C393" s="411">
        <v>441112</v>
      </c>
      <c r="D393" s="282"/>
    </row>
    <row r="394" spans="1:4" x14ac:dyDescent="0.3">
      <c r="A394" s="541" t="s">
        <v>114</v>
      </c>
      <c r="B394" s="568" t="s">
        <v>533</v>
      </c>
      <c r="C394" s="411">
        <v>441113</v>
      </c>
      <c r="D394" s="282"/>
    </row>
    <row r="395" spans="1:4" ht="15" thickBot="1" x14ac:dyDescent="0.35">
      <c r="A395" s="543" t="s">
        <v>114</v>
      </c>
      <c r="B395" s="570" t="s">
        <v>533</v>
      </c>
      <c r="C395" s="407">
        <v>441114</v>
      </c>
      <c r="D395" s="405" t="s">
        <v>536</v>
      </c>
    </row>
    <row r="396" spans="1:4" ht="15" thickTop="1" x14ac:dyDescent="0.3">
      <c r="A396" s="545" t="s">
        <v>116</v>
      </c>
      <c r="B396" s="399" t="s">
        <v>529</v>
      </c>
      <c r="C396" s="594">
        <v>441131</v>
      </c>
      <c r="D396" s="282"/>
    </row>
    <row r="397" spans="1:4" x14ac:dyDescent="0.3">
      <c r="A397" s="542" t="s">
        <v>116</v>
      </c>
      <c r="B397" s="402" t="s">
        <v>529</v>
      </c>
      <c r="C397" s="591">
        <v>441139</v>
      </c>
      <c r="D397" s="282"/>
    </row>
    <row r="398" spans="1:4" x14ac:dyDescent="0.3">
      <c r="A398" s="542" t="s">
        <v>116</v>
      </c>
      <c r="B398" s="402" t="s">
        <v>529</v>
      </c>
      <c r="C398" s="591">
        <v>441191</v>
      </c>
      <c r="D398" s="282"/>
    </row>
    <row r="399" spans="1:4" x14ac:dyDescent="0.3">
      <c r="A399" s="542" t="s">
        <v>116</v>
      </c>
      <c r="B399" s="402" t="s">
        <v>529</v>
      </c>
      <c r="C399" s="591">
        <v>441199</v>
      </c>
      <c r="D399" s="282"/>
    </row>
    <row r="400" spans="1:4" x14ac:dyDescent="0.3">
      <c r="A400" s="542" t="s">
        <v>116</v>
      </c>
      <c r="B400" s="402" t="s">
        <v>531</v>
      </c>
      <c r="C400" s="410">
        <v>441114</v>
      </c>
      <c r="D400" s="393" t="s">
        <v>536</v>
      </c>
    </row>
    <row r="401" spans="1:4" x14ac:dyDescent="0.3">
      <c r="A401" s="542" t="s">
        <v>116</v>
      </c>
      <c r="B401" s="562" t="s">
        <v>531</v>
      </c>
      <c r="C401" s="590" t="s">
        <v>584</v>
      </c>
      <c r="D401" s="282"/>
    </row>
    <row r="402" spans="1:4" x14ac:dyDescent="0.3">
      <c r="A402" s="542" t="s">
        <v>116</v>
      </c>
      <c r="B402" s="563" t="s">
        <v>531</v>
      </c>
      <c r="C402" s="593" t="s">
        <v>585</v>
      </c>
      <c r="D402" s="282"/>
    </row>
    <row r="403" spans="1:4" x14ac:dyDescent="0.3">
      <c r="A403" s="542" t="s">
        <v>116</v>
      </c>
      <c r="B403" s="563" t="s">
        <v>532</v>
      </c>
      <c r="C403" s="408">
        <v>441114</v>
      </c>
      <c r="D403" s="393" t="s">
        <v>536</v>
      </c>
    </row>
    <row r="404" spans="1:4" x14ac:dyDescent="0.3">
      <c r="A404" s="542" t="s">
        <v>116</v>
      </c>
      <c r="B404" s="563" t="s">
        <v>532</v>
      </c>
      <c r="C404" s="593" t="s">
        <v>584</v>
      </c>
      <c r="D404" s="282"/>
    </row>
    <row r="405" spans="1:4" x14ac:dyDescent="0.3">
      <c r="A405" s="542" t="s">
        <v>116</v>
      </c>
      <c r="B405" s="568" t="s">
        <v>532</v>
      </c>
      <c r="C405" s="411" t="s">
        <v>585</v>
      </c>
      <c r="D405" s="282"/>
    </row>
    <row r="406" spans="1:4" x14ac:dyDescent="0.3">
      <c r="A406" s="542" t="s">
        <v>116</v>
      </c>
      <c r="B406" s="568" t="s">
        <v>533</v>
      </c>
      <c r="C406" s="409">
        <v>441114</v>
      </c>
      <c r="D406" s="405" t="s">
        <v>536</v>
      </c>
    </row>
    <row r="407" spans="1:4" x14ac:dyDescent="0.3">
      <c r="A407" s="542" t="s">
        <v>116</v>
      </c>
      <c r="B407" s="568" t="s">
        <v>533</v>
      </c>
      <c r="C407" s="411">
        <v>441193</v>
      </c>
      <c r="D407" s="282"/>
    </row>
    <row r="408" spans="1:4" ht="15" thickBot="1" x14ac:dyDescent="0.35">
      <c r="A408" s="542" t="s">
        <v>116</v>
      </c>
      <c r="B408" s="570" t="s">
        <v>533</v>
      </c>
      <c r="C408" s="592" t="s">
        <v>585</v>
      </c>
      <c r="D408" s="282"/>
    </row>
    <row r="409" spans="1:4" ht="15" thickTop="1" x14ac:dyDescent="0.3">
      <c r="A409" s="398">
        <v>9</v>
      </c>
      <c r="B409" s="399" t="s">
        <v>529</v>
      </c>
      <c r="C409" s="587">
        <v>4701</v>
      </c>
      <c r="D409" s="282"/>
    </row>
    <row r="410" spans="1:4" x14ac:dyDescent="0.3">
      <c r="A410" s="401">
        <v>9</v>
      </c>
      <c r="B410" s="402" t="s">
        <v>529</v>
      </c>
      <c r="C410" s="403">
        <v>4702</v>
      </c>
      <c r="D410" s="282"/>
    </row>
    <row r="411" spans="1:4" x14ac:dyDescent="0.3">
      <c r="A411" s="401">
        <v>9</v>
      </c>
      <c r="B411" s="402" t="s">
        <v>529</v>
      </c>
      <c r="C411" s="403">
        <v>4703</v>
      </c>
      <c r="D411" s="282"/>
    </row>
    <row r="412" spans="1:4" x14ac:dyDescent="0.3">
      <c r="A412" s="401">
        <v>9</v>
      </c>
      <c r="B412" s="402" t="s">
        <v>529</v>
      </c>
      <c r="C412" s="403">
        <v>4704</v>
      </c>
      <c r="D412" s="282"/>
    </row>
    <row r="413" spans="1:4" x14ac:dyDescent="0.3">
      <c r="A413" s="401">
        <v>9</v>
      </c>
      <c r="B413" s="402" t="s">
        <v>529</v>
      </c>
      <c r="C413" s="403">
        <v>4705</v>
      </c>
      <c r="D413" s="282"/>
    </row>
    <row r="414" spans="1:4" x14ac:dyDescent="0.3">
      <c r="A414" s="542">
        <v>9</v>
      </c>
      <c r="B414" s="569" t="s">
        <v>531</v>
      </c>
      <c r="C414" s="598">
        <v>4701</v>
      </c>
      <c r="D414" s="282"/>
    </row>
    <row r="415" spans="1:4" x14ac:dyDescent="0.3">
      <c r="A415" s="542">
        <v>9</v>
      </c>
      <c r="B415" s="569" t="s">
        <v>531</v>
      </c>
      <c r="C415" s="598">
        <v>4702</v>
      </c>
      <c r="D415" s="282"/>
    </row>
    <row r="416" spans="1:4" x14ac:dyDescent="0.3">
      <c r="A416" s="542">
        <v>9</v>
      </c>
      <c r="B416" s="569" t="s">
        <v>531</v>
      </c>
      <c r="C416" s="598">
        <v>4703</v>
      </c>
      <c r="D416" s="282"/>
    </row>
    <row r="417" spans="1:4" x14ac:dyDescent="0.3">
      <c r="A417" s="542">
        <v>9</v>
      </c>
      <c r="B417" s="569" t="s">
        <v>531</v>
      </c>
      <c r="C417" s="598">
        <v>4704</v>
      </c>
      <c r="D417" s="282"/>
    </row>
    <row r="418" spans="1:4" x14ac:dyDescent="0.3">
      <c r="A418" s="542">
        <v>9</v>
      </c>
      <c r="B418" s="569" t="s">
        <v>531</v>
      </c>
      <c r="C418" s="598">
        <v>4705</v>
      </c>
      <c r="D418" s="282"/>
    </row>
    <row r="419" spans="1:4" x14ac:dyDescent="0.3">
      <c r="A419" s="542">
        <v>9</v>
      </c>
      <c r="B419" s="569" t="s">
        <v>532</v>
      </c>
      <c r="C419" s="598" t="s">
        <v>586</v>
      </c>
      <c r="D419" s="282"/>
    </row>
    <row r="420" spans="1:4" x14ac:dyDescent="0.3">
      <c r="A420" s="542">
        <v>9</v>
      </c>
      <c r="B420" s="569" t="s">
        <v>532</v>
      </c>
      <c r="C420" s="598">
        <v>4702</v>
      </c>
      <c r="D420" s="282"/>
    </row>
    <row r="421" spans="1:4" x14ac:dyDescent="0.3">
      <c r="A421" s="542">
        <v>9</v>
      </c>
      <c r="B421" s="569" t="s">
        <v>532</v>
      </c>
      <c r="C421" s="598">
        <v>4703</v>
      </c>
      <c r="D421" s="282"/>
    </row>
    <row r="422" spans="1:4" x14ac:dyDescent="0.3">
      <c r="A422" s="542">
        <v>9</v>
      </c>
      <c r="B422" s="569" t="s">
        <v>532</v>
      </c>
      <c r="C422" s="598">
        <v>4704</v>
      </c>
      <c r="D422" s="282"/>
    </row>
    <row r="423" spans="1:4" x14ac:dyDescent="0.3">
      <c r="A423" s="542">
        <v>9</v>
      </c>
      <c r="B423" s="569" t="s">
        <v>532</v>
      </c>
      <c r="C423" s="598" t="s">
        <v>587</v>
      </c>
      <c r="D423" s="282"/>
    </row>
    <row r="424" spans="1:4" x14ac:dyDescent="0.3">
      <c r="A424" s="542">
        <v>9</v>
      </c>
      <c r="B424" s="569" t="s">
        <v>533</v>
      </c>
      <c r="C424" s="598">
        <v>4701</v>
      </c>
      <c r="D424" s="282"/>
    </row>
    <row r="425" spans="1:4" x14ac:dyDescent="0.3">
      <c r="A425" s="542">
        <v>9</v>
      </c>
      <c r="B425" s="569" t="s">
        <v>533</v>
      </c>
      <c r="C425" s="598">
        <v>4702</v>
      </c>
      <c r="D425" s="282"/>
    </row>
    <row r="426" spans="1:4" x14ac:dyDescent="0.3">
      <c r="A426" s="542">
        <v>9</v>
      </c>
      <c r="B426" s="569" t="s">
        <v>533</v>
      </c>
      <c r="C426" s="598">
        <v>4703</v>
      </c>
      <c r="D426" s="282"/>
    </row>
    <row r="427" spans="1:4" x14ac:dyDescent="0.3">
      <c r="A427" s="542">
        <v>9</v>
      </c>
      <c r="B427" s="569" t="s">
        <v>533</v>
      </c>
      <c r="C427" s="598">
        <v>4704</v>
      </c>
      <c r="D427" s="282"/>
    </row>
    <row r="428" spans="1:4" ht="15" thickBot="1" x14ac:dyDescent="0.35">
      <c r="A428" s="542">
        <v>9</v>
      </c>
      <c r="B428" s="569" t="s">
        <v>533</v>
      </c>
      <c r="C428" s="598">
        <v>4705</v>
      </c>
      <c r="D428" s="282"/>
    </row>
    <row r="429" spans="1:4" ht="15" thickTop="1" x14ac:dyDescent="0.3">
      <c r="A429" s="398">
        <v>9.1</v>
      </c>
      <c r="B429" s="399" t="s">
        <v>529</v>
      </c>
      <c r="C429" s="587">
        <v>4701</v>
      </c>
      <c r="D429" s="282"/>
    </row>
    <row r="430" spans="1:4" x14ac:dyDescent="0.3">
      <c r="A430" s="401">
        <v>9.1</v>
      </c>
      <c r="B430" s="402" t="s">
        <v>529</v>
      </c>
      <c r="C430" s="403">
        <v>4705</v>
      </c>
      <c r="D430" s="282"/>
    </row>
    <row r="431" spans="1:4" x14ac:dyDescent="0.3">
      <c r="A431" s="401">
        <v>9.1</v>
      </c>
      <c r="B431" s="402" t="s">
        <v>531</v>
      </c>
      <c r="C431" s="403" t="s">
        <v>586</v>
      </c>
      <c r="D431" s="282"/>
    </row>
    <row r="432" spans="1:4" x14ac:dyDescent="0.3">
      <c r="A432" s="401">
        <v>9.1</v>
      </c>
      <c r="B432" s="402" t="s">
        <v>531</v>
      </c>
      <c r="C432" s="403" t="s">
        <v>587</v>
      </c>
      <c r="D432" s="282"/>
    </row>
    <row r="433" spans="1:4" x14ac:dyDescent="0.3">
      <c r="A433" s="533">
        <v>9.1</v>
      </c>
      <c r="B433" s="562" t="s">
        <v>532</v>
      </c>
      <c r="C433" s="590" t="s">
        <v>586</v>
      </c>
      <c r="D433" s="282"/>
    </row>
    <row r="434" spans="1:4" x14ac:dyDescent="0.3">
      <c r="A434" s="542">
        <v>9.1</v>
      </c>
      <c r="B434" s="569" t="s">
        <v>532</v>
      </c>
      <c r="C434" s="591" t="s">
        <v>587</v>
      </c>
      <c r="D434" s="282"/>
    </row>
    <row r="435" spans="1:4" x14ac:dyDescent="0.3">
      <c r="A435" s="542">
        <v>9.1</v>
      </c>
      <c r="B435" s="569" t="s">
        <v>533</v>
      </c>
      <c r="C435" s="591">
        <v>4701</v>
      </c>
      <c r="D435" s="282"/>
    </row>
    <row r="436" spans="1:4" ht="15" thickBot="1" x14ac:dyDescent="0.35">
      <c r="A436" s="543">
        <v>9.1</v>
      </c>
      <c r="B436" s="570" t="s">
        <v>533</v>
      </c>
      <c r="C436" s="592">
        <v>4705</v>
      </c>
      <c r="D436" s="282"/>
    </row>
    <row r="437" spans="1:4" ht="15" thickTop="1" x14ac:dyDescent="0.3">
      <c r="A437" s="398">
        <v>9.1999999999999993</v>
      </c>
      <c r="B437" s="399" t="s">
        <v>529</v>
      </c>
      <c r="C437" s="587">
        <v>4703</v>
      </c>
      <c r="D437" s="282"/>
    </row>
    <row r="438" spans="1:4" x14ac:dyDescent="0.3">
      <c r="A438" s="401">
        <v>9.1999999999999993</v>
      </c>
      <c r="B438" s="402" t="s">
        <v>529</v>
      </c>
      <c r="C438" s="403">
        <v>4704</v>
      </c>
      <c r="D438" s="282"/>
    </row>
    <row r="439" spans="1:4" x14ac:dyDescent="0.3">
      <c r="A439" s="533">
        <v>9.1999999999999993</v>
      </c>
      <c r="B439" s="562" t="s">
        <v>531</v>
      </c>
      <c r="C439" s="590">
        <v>4703</v>
      </c>
      <c r="D439" s="282"/>
    </row>
    <row r="440" spans="1:4" x14ac:dyDescent="0.3">
      <c r="A440" s="533">
        <v>9.1999999999999993</v>
      </c>
      <c r="B440" s="562" t="s">
        <v>531</v>
      </c>
      <c r="C440" s="590">
        <v>4704</v>
      </c>
      <c r="D440" s="282"/>
    </row>
    <row r="441" spans="1:4" x14ac:dyDescent="0.3">
      <c r="A441" s="534">
        <v>9.1999999999999993</v>
      </c>
      <c r="B441" s="563" t="s">
        <v>532</v>
      </c>
      <c r="C441" s="593">
        <v>4703</v>
      </c>
      <c r="D441" s="282"/>
    </row>
    <row r="442" spans="1:4" x14ac:dyDescent="0.3">
      <c r="A442" s="534">
        <v>9.1999999999999993</v>
      </c>
      <c r="B442" s="563" t="s">
        <v>532</v>
      </c>
      <c r="C442" s="593">
        <v>4704</v>
      </c>
      <c r="D442" s="282"/>
    </row>
    <row r="443" spans="1:4" x14ac:dyDescent="0.3">
      <c r="A443" s="541">
        <v>9.1999999999999993</v>
      </c>
      <c r="B443" s="568" t="s">
        <v>533</v>
      </c>
      <c r="C443" s="411">
        <v>4703</v>
      </c>
      <c r="D443" s="282"/>
    </row>
    <row r="444" spans="1:4" ht="15" thickBot="1" x14ac:dyDescent="0.35">
      <c r="A444" s="543">
        <v>9.1999999999999993</v>
      </c>
      <c r="B444" s="570" t="s">
        <v>533</v>
      </c>
      <c r="C444" s="592">
        <v>4704</v>
      </c>
      <c r="D444" s="282"/>
    </row>
    <row r="445" spans="1:4" ht="15" thickTop="1" x14ac:dyDescent="0.3">
      <c r="A445" s="398" t="s">
        <v>124</v>
      </c>
      <c r="B445" s="399" t="s">
        <v>529</v>
      </c>
      <c r="C445" s="587">
        <v>4703</v>
      </c>
      <c r="D445" s="282"/>
    </row>
    <row r="446" spans="1:4" x14ac:dyDescent="0.3">
      <c r="A446" s="533" t="s">
        <v>124</v>
      </c>
      <c r="B446" s="562" t="s">
        <v>531</v>
      </c>
      <c r="C446" s="403">
        <v>4703</v>
      </c>
      <c r="D446" s="282"/>
    </row>
    <row r="447" spans="1:4" x14ac:dyDescent="0.3">
      <c r="A447" s="401" t="s">
        <v>124</v>
      </c>
      <c r="B447" s="563" t="s">
        <v>532</v>
      </c>
      <c r="C447" s="403">
        <v>4703</v>
      </c>
      <c r="D447" s="282"/>
    </row>
    <row r="448" spans="1:4" ht="15" thickBot="1" x14ac:dyDescent="0.35">
      <c r="A448" s="543" t="s">
        <v>124</v>
      </c>
      <c r="B448" s="563" t="s">
        <v>533</v>
      </c>
      <c r="C448" s="403">
        <v>4703</v>
      </c>
      <c r="D448" s="282"/>
    </row>
    <row r="449" spans="1:4" ht="15" thickTop="1" x14ac:dyDescent="0.3">
      <c r="A449" s="398" t="s">
        <v>126</v>
      </c>
      <c r="B449" s="399" t="s">
        <v>529</v>
      </c>
      <c r="C449" s="587">
        <v>470321</v>
      </c>
      <c r="D449" s="282"/>
    </row>
    <row r="450" spans="1:4" x14ac:dyDescent="0.3">
      <c r="A450" s="401" t="s">
        <v>126</v>
      </c>
      <c r="B450" s="402" t="s">
        <v>529</v>
      </c>
      <c r="C450" s="403">
        <v>470329</v>
      </c>
      <c r="D450" s="282"/>
    </row>
    <row r="451" spans="1:4" x14ac:dyDescent="0.3">
      <c r="A451" s="533" t="s">
        <v>126</v>
      </c>
      <c r="B451" s="562" t="s">
        <v>531</v>
      </c>
      <c r="C451" s="590" t="s">
        <v>588</v>
      </c>
      <c r="D451" s="282"/>
    </row>
    <row r="452" spans="1:4" x14ac:dyDescent="0.3">
      <c r="A452" s="534" t="s">
        <v>126</v>
      </c>
      <c r="B452" s="563" t="s">
        <v>531</v>
      </c>
      <c r="C452" s="593" t="s">
        <v>589</v>
      </c>
      <c r="D452" s="282"/>
    </row>
    <row r="453" spans="1:4" x14ac:dyDescent="0.3">
      <c r="A453" s="534" t="s">
        <v>126</v>
      </c>
      <c r="B453" s="563" t="s">
        <v>532</v>
      </c>
      <c r="C453" s="593" t="s">
        <v>588</v>
      </c>
      <c r="D453" s="282"/>
    </row>
    <row r="454" spans="1:4" x14ac:dyDescent="0.3">
      <c r="A454" s="541" t="s">
        <v>126</v>
      </c>
      <c r="B454" s="568" t="s">
        <v>532</v>
      </c>
      <c r="C454" s="411" t="s">
        <v>589</v>
      </c>
      <c r="D454" s="282"/>
    </row>
    <row r="455" spans="1:4" x14ac:dyDescent="0.3">
      <c r="A455" s="541" t="s">
        <v>126</v>
      </c>
      <c r="B455" s="568" t="s">
        <v>533</v>
      </c>
      <c r="C455" s="411">
        <v>470321</v>
      </c>
      <c r="D455" s="282"/>
    </row>
    <row r="456" spans="1:4" ht="15" thickBot="1" x14ac:dyDescent="0.35">
      <c r="A456" s="543" t="s">
        <v>126</v>
      </c>
      <c r="B456" s="570" t="s">
        <v>533</v>
      </c>
      <c r="C456" s="592" t="s">
        <v>589</v>
      </c>
      <c r="D456" s="282"/>
    </row>
    <row r="457" spans="1:4" ht="15" thickTop="1" x14ac:dyDescent="0.3">
      <c r="A457" s="398" t="s">
        <v>128</v>
      </c>
      <c r="B457" s="399" t="s">
        <v>529</v>
      </c>
      <c r="C457" s="594">
        <v>4704</v>
      </c>
      <c r="D457" s="282"/>
    </row>
    <row r="458" spans="1:4" x14ac:dyDescent="0.3">
      <c r="A458" s="534" t="s">
        <v>128</v>
      </c>
      <c r="B458" s="563" t="s">
        <v>531</v>
      </c>
      <c r="C458" s="590">
        <v>4704</v>
      </c>
      <c r="D458" s="282"/>
    </row>
    <row r="459" spans="1:4" x14ac:dyDescent="0.3">
      <c r="A459" s="534" t="s">
        <v>128</v>
      </c>
      <c r="B459" s="563" t="s">
        <v>532</v>
      </c>
      <c r="C459" s="590">
        <v>4704</v>
      </c>
      <c r="D459" s="282"/>
    </row>
    <row r="460" spans="1:4" ht="15" thickBot="1" x14ac:dyDescent="0.35">
      <c r="A460" s="543" t="s">
        <v>128</v>
      </c>
      <c r="B460" s="570" t="s">
        <v>533</v>
      </c>
      <c r="C460" s="590">
        <v>4704</v>
      </c>
      <c r="D460" s="282"/>
    </row>
    <row r="461" spans="1:4" ht="15" thickTop="1" x14ac:dyDescent="0.3">
      <c r="A461" s="545">
        <v>9.3000000000000007</v>
      </c>
      <c r="B461" s="572" t="s">
        <v>529</v>
      </c>
      <c r="C461" s="594">
        <v>4702</v>
      </c>
      <c r="D461" s="282"/>
    </row>
    <row r="462" spans="1:4" x14ac:dyDescent="0.3">
      <c r="A462" s="533">
        <v>9.3000000000000007</v>
      </c>
      <c r="B462" s="562" t="s">
        <v>531</v>
      </c>
      <c r="C462" s="590" t="s">
        <v>590</v>
      </c>
      <c r="D462" s="282"/>
    </row>
    <row r="463" spans="1:4" x14ac:dyDescent="0.3">
      <c r="A463" s="542">
        <v>9.3000000000000007</v>
      </c>
      <c r="B463" s="569" t="s">
        <v>532</v>
      </c>
      <c r="C463" s="591" t="s">
        <v>590</v>
      </c>
      <c r="D463" s="282"/>
    </row>
    <row r="464" spans="1:4" ht="15" thickBot="1" x14ac:dyDescent="0.35">
      <c r="A464" s="543">
        <v>9.3000000000000007</v>
      </c>
      <c r="B464" s="570" t="s">
        <v>533</v>
      </c>
      <c r="C464" s="592" t="s">
        <v>590</v>
      </c>
      <c r="D464" s="282"/>
    </row>
    <row r="465" spans="1:4" ht="15" thickTop="1" x14ac:dyDescent="0.3">
      <c r="A465" s="398">
        <v>10</v>
      </c>
      <c r="B465" s="399" t="s">
        <v>529</v>
      </c>
      <c r="C465" s="594">
        <v>4706</v>
      </c>
      <c r="D465" s="282"/>
    </row>
    <row r="466" spans="1:4" x14ac:dyDescent="0.3">
      <c r="A466" s="542">
        <v>10</v>
      </c>
      <c r="B466" s="569" t="s">
        <v>531</v>
      </c>
      <c r="C466" s="584">
        <v>4706</v>
      </c>
      <c r="D466" s="282"/>
    </row>
    <row r="467" spans="1:4" x14ac:dyDescent="0.3">
      <c r="A467" s="534">
        <v>10</v>
      </c>
      <c r="B467" s="563" t="s">
        <v>532</v>
      </c>
      <c r="C467" s="593">
        <v>4706</v>
      </c>
      <c r="D467" s="282"/>
    </row>
    <row r="468" spans="1:4" ht="15" thickBot="1" x14ac:dyDescent="0.35">
      <c r="A468" s="543">
        <v>10</v>
      </c>
      <c r="B468" s="570" t="s">
        <v>533</v>
      </c>
      <c r="C468" s="592">
        <v>4706</v>
      </c>
      <c r="D468" s="282"/>
    </row>
    <row r="469" spans="1:4" ht="15" thickTop="1" x14ac:dyDescent="0.3">
      <c r="A469" s="545">
        <v>10.1</v>
      </c>
      <c r="B469" s="572" t="s">
        <v>529</v>
      </c>
      <c r="C469" s="583">
        <v>470610</v>
      </c>
      <c r="D469" s="282"/>
    </row>
    <row r="470" spans="1:4" x14ac:dyDescent="0.3">
      <c r="A470" s="542">
        <v>10.1</v>
      </c>
      <c r="B470" s="569" t="s">
        <v>529</v>
      </c>
      <c r="C470" s="584">
        <v>470691</v>
      </c>
      <c r="D470" s="282"/>
    </row>
    <row r="471" spans="1:4" x14ac:dyDescent="0.3">
      <c r="A471" s="542">
        <v>10.1</v>
      </c>
      <c r="B471" s="569" t="s">
        <v>529</v>
      </c>
      <c r="C471" s="584">
        <v>470692</v>
      </c>
      <c r="D471" s="282"/>
    </row>
    <row r="472" spans="1:4" x14ac:dyDescent="0.3">
      <c r="A472" s="542">
        <v>10.1</v>
      </c>
      <c r="B472" s="569" t="s">
        <v>529</v>
      </c>
      <c r="C472" s="584">
        <v>470693</v>
      </c>
      <c r="D472" s="282"/>
    </row>
    <row r="473" spans="1:4" x14ac:dyDescent="0.3">
      <c r="A473" s="542">
        <v>10.1</v>
      </c>
      <c r="B473" s="569" t="s">
        <v>531</v>
      </c>
      <c r="C473" s="584" t="s">
        <v>591</v>
      </c>
      <c r="D473" s="282"/>
    </row>
    <row r="474" spans="1:4" x14ac:dyDescent="0.3">
      <c r="A474" s="534">
        <v>10.1</v>
      </c>
      <c r="B474" s="563" t="s">
        <v>531</v>
      </c>
      <c r="C474" s="593" t="s">
        <v>592</v>
      </c>
      <c r="D474" s="282"/>
    </row>
    <row r="475" spans="1:4" x14ac:dyDescent="0.3">
      <c r="A475" s="534">
        <v>10.1</v>
      </c>
      <c r="B475" s="563" t="s">
        <v>531</v>
      </c>
      <c r="C475" s="593" t="s">
        <v>593</v>
      </c>
      <c r="D475" s="282"/>
    </row>
    <row r="476" spans="1:4" x14ac:dyDescent="0.3">
      <c r="A476" s="534">
        <v>10.1</v>
      </c>
      <c r="B476" s="563" t="s">
        <v>531</v>
      </c>
      <c r="C476" s="593" t="s">
        <v>594</v>
      </c>
      <c r="D476" s="282"/>
    </row>
    <row r="477" spans="1:4" x14ac:dyDescent="0.3">
      <c r="A477" s="534">
        <v>10.1</v>
      </c>
      <c r="B477" s="563" t="s">
        <v>531</v>
      </c>
      <c r="C477" s="593" t="s">
        <v>595</v>
      </c>
      <c r="D477" s="282"/>
    </row>
    <row r="478" spans="1:4" x14ac:dyDescent="0.3">
      <c r="A478" s="534">
        <v>10.1</v>
      </c>
      <c r="B478" s="563" t="s">
        <v>532</v>
      </c>
      <c r="C478" s="593" t="s">
        <v>591</v>
      </c>
      <c r="D478" s="282"/>
    </row>
    <row r="479" spans="1:4" x14ac:dyDescent="0.3">
      <c r="A479" s="534">
        <v>10.1</v>
      </c>
      <c r="B479" s="563" t="s">
        <v>532</v>
      </c>
      <c r="C479" s="593" t="s">
        <v>592</v>
      </c>
      <c r="D479" s="282"/>
    </row>
    <row r="480" spans="1:4" x14ac:dyDescent="0.3">
      <c r="A480" s="534">
        <v>10.1</v>
      </c>
      <c r="B480" s="563" t="s">
        <v>532</v>
      </c>
      <c r="C480" s="593" t="s">
        <v>593</v>
      </c>
      <c r="D480" s="282"/>
    </row>
    <row r="481" spans="1:4" x14ac:dyDescent="0.3">
      <c r="A481" s="534">
        <v>10.1</v>
      </c>
      <c r="B481" s="563" t="s">
        <v>532</v>
      </c>
      <c r="C481" s="593" t="s">
        <v>594</v>
      </c>
      <c r="D481" s="282"/>
    </row>
    <row r="482" spans="1:4" x14ac:dyDescent="0.3">
      <c r="A482" s="534">
        <v>10.1</v>
      </c>
      <c r="B482" s="568" t="s">
        <v>532</v>
      </c>
      <c r="C482" s="411" t="s">
        <v>595</v>
      </c>
      <c r="D482" s="282"/>
    </row>
    <row r="483" spans="1:4" x14ac:dyDescent="0.3">
      <c r="A483" s="534">
        <v>10.1</v>
      </c>
      <c r="B483" s="568" t="s">
        <v>533</v>
      </c>
      <c r="C483" s="411">
        <v>470610</v>
      </c>
      <c r="D483" s="282"/>
    </row>
    <row r="484" spans="1:4" x14ac:dyDescent="0.3">
      <c r="A484" s="534">
        <v>10.1</v>
      </c>
      <c r="B484" s="568" t="s">
        <v>533</v>
      </c>
      <c r="C484" s="411">
        <v>470630</v>
      </c>
      <c r="D484" s="282"/>
    </row>
    <row r="485" spans="1:4" x14ac:dyDescent="0.3">
      <c r="A485" s="534">
        <v>10.1</v>
      </c>
      <c r="B485" s="568" t="s">
        <v>533</v>
      </c>
      <c r="C485" s="411">
        <v>470691</v>
      </c>
      <c r="D485" s="282"/>
    </row>
    <row r="486" spans="1:4" x14ac:dyDescent="0.3">
      <c r="A486" s="534">
        <v>10.1</v>
      </c>
      <c r="B486" s="568" t="s">
        <v>533</v>
      </c>
      <c r="C486" s="411">
        <v>470692</v>
      </c>
      <c r="D486" s="282"/>
    </row>
    <row r="487" spans="1:4" ht="15" thickBot="1" x14ac:dyDescent="0.35">
      <c r="A487" s="543">
        <v>10.1</v>
      </c>
      <c r="B487" s="568" t="s">
        <v>533</v>
      </c>
      <c r="C487" s="592" t="s">
        <v>595</v>
      </c>
      <c r="D487" s="282"/>
    </row>
    <row r="488" spans="1:4" ht="15" thickTop="1" x14ac:dyDescent="0.3">
      <c r="A488" s="545">
        <v>10.199999999999999</v>
      </c>
      <c r="B488" s="572" t="s">
        <v>529</v>
      </c>
      <c r="C488" s="583">
        <v>470620</v>
      </c>
      <c r="D488" s="282"/>
    </row>
    <row r="489" spans="1:4" x14ac:dyDescent="0.3">
      <c r="A489" s="542">
        <v>10.199999999999999</v>
      </c>
      <c r="B489" s="569" t="s">
        <v>531</v>
      </c>
      <c r="C489" s="584" t="s">
        <v>596</v>
      </c>
      <c r="D489" s="282"/>
    </row>
    <row r="490" spans="1:4" x14ac:dyDescent="0.3">
      <c r="A490" s="542">
        <v>10.199999999999999</v>
      </c>
      <c r="B490" s="569" t="s">
        <v>532</v>
      </c>
      <c r="C490" s="584" t="s">
        <v>596</v>
      </c>
      <c r="D490" s="282"/>
    </row>
    <row r="491" spans="1:4" ht="15" thickBot="1" x14ac:dyDescent="0.35">
      <c r="A491" s="543">
        <v>10.199999999999999</v>
      </c>
      <c r="B491" s="570" t="s">
        <v>533</v>
      </c>
      <c r="C491" s="592" t="s">
        <v>596</v>
      </c>
      <c r="D491" s="282"/>
    </row>
    <row r="492" spans="1:4" ht="15" thickTop="1" x14ac:dyDescent="0.3">
      <c r="A492" s="545">
        <v>11</v>
      </c>
      <c r="B492" s="572" t="s">
        <v>529</v>
      </c>
      <c r="C492" s="583">
        <v>4707</v>
      </c>
      <c r="D492" s="282"/>
    </row>
    <row r="493" spans="1:4" x14ac:dyDescent="0.3">
      <c r="A493" s="542">
        <v>11</v>
      </c>
      <c r="B493" s="569" t="s">
        <v>531</v>
      </c>
      <c r="C493" s="584" t="s">
        <v>597</v>
      </c>
      <c r="D493" s="282"/>
    </row>
    <row r="494" spans="1:4" x14ac:dyDescent="0.3">
      <c r="A494" s="542">
        <v>11</v>
      </c>
      <c r="B494" s="569" t="s">
        <v>532</v>
      </c>
      <c r="C494" s="584" t="s">
        <v>597</v>
      </c>
      <c r="D494" s="282"/>
    </row>
    <row r="495" spans="1:4" ht="15" thickBot="1" x14ac:dyDescent="0.35">
      <c r="A495" s="543">
        <v>11</v>
      </c>
      <c r="B495" s="570" t="s">
        <v>533</v>
      </c>
      <c r="C495" s="592" t="s">
        <v>597</v>
      </c>
      <c r="D495" s="282"/>
    </row>
    <row r="496" spans="1:4" ht="15" thickTop="1" x14ac:dyDescent="0.3">
      <c r="A496" s="398">
        <v>12</v>
      </c>
      <c r="B496" s="399" t="s">
        <v>529</v>
      </c>
      <c r="C496" s="587">
        <v>4801</v>
      </c>
      <c r="D496" s="282"/>
    </row>
    <row r="497" spans="1:4" x14ac:dyDescent="0.3">
      <c r="A497" s="401">
        <v>12</v>
      </c>
      <c r="B497" s="402" t="s">
        <v>529</v>
      </c>
      <c r="C497" s="403">
        <v>4802</v>
      </c>
      <c r="D497" s="282"/>
    </row>
    <row r="498" spans="1:4" x14ac:dyDescent="0.3">
      <c r="A498" s="401">
        <v>12</v>
      </c>
      <c r="B498" s="402" t="s">
        <v>529</v>
      </c>
      <c r="C498" s="403">
        <v>4803</v>
      </c>
      <c r="D498" s="282"/>
    </row>
    <row r="499" spans="1:4" x14ac:dyDescent="0.3">
      <c r="A499" s="401">
        <v>12</v>
      </c>
      <c r="B499" s="402" t="s">
        <v>529</v>
      </c>
      <c r="C499" s="403">
        <v>4804</v>
      </c>
      <c r="D499" s="282"/>
    </row>
    <row r="500" spans="1:4" x14ac:dyDescent="0.3">
      <c r="A500" s="401">
        <v>12</v>
      </c>
      <c r="B500" s="402" t="s">
        <v>529</v>
      </c>
      <c r="C500" s="403">
        <v>4805</v>
      </c>
      <c r="D500" s="282"/>
    </row>
    <row r="501" spans="1:4" x14ac:dyDescent="0.3">
      <c r="A501" s="401">
        <v>12</v>
      </c>
      <c r="B501" s="402" t="s">
        <v>529</v>
      </c>
      <c r="C501" s="403">
        <v>4806</v>
      </c>
      <c r="D501" s="282"/>
    </row>
    <row r="502" spans="1:4" x14ac:dyDescent="0.3">
      <c r="A502" s="401">
        <v>12</v>
      </c>
      <c r="B502" s="402" t="s">
        <v>529</v>
      </c>
      <c r="C502" s="403">
        <v>4808</v>
      </c>
      <c r="D502" s="282"/>
    </row>
    <row r="503" spans="1:4" x14ac:dyDescent="0.3">
      <c r="A503" s="401">
        <v>12</v>
      </c>
      <c r="B503" s="402" t="s">
        <v>529</v>
      </c>
      <c r="C503" s="403">
        <v>4809</v>
      </c>
      <c r="D503" s="282"/>
    </row>
    <row r="504" spans="1:4" x14ac:dyDescent="0.3">
      <c r="A504" s="401">
        <v>12</v>
      </c>
      <c r="B504" s="402" t="s">
        <v>529</v>
      </c>
      <c r="C504" s="403">
        <v>4810</v>
      </c>
      <c r="D504" s="282"/>
    </row>
    <row r="505" spans="1:4" x14ac:dyDescent="0.3">
      <c r="A505" s="401">
        <v>12</v>
      </c>
      <c r="B505" s="402" t="s">
        <v>529</v>
      </c>
      <c r="C505" s="403">
        <v>481151</v>
      </c>
      <c r="D505" s="282"/>
    </row>
    <row r="506" spans="1:4" x14ac:dyDescent="0.3">
      <c r="A506" s="401">
        <v>12</v>
      </c>
      <c r="B506" s="402" t="s">
        <v>529</v>
      </c>
      <c r="C506" s="403">
        <v>481159</v>
      </c>
      <c r="D506" s="282"/>
    </row>
    <row r="507" spans="1:4" x14ac:dyDescent="0.3">
      <c r="A507" s="401">
        <v>12</v>
      </c>
      <c r="B507" s="402" t="s">
        <v>529</v>
      </c>
      <c r="C507" s="403">
        <v>4812</v>
      </c>
      <c r="D507" s="282"/>
    </row>
    <row r="508" spans="1:4" x14ac:dyDescent="0.3">
      <c r="A508" s="401">
        <v>12</v>
      </c>
      <c r="B508" s="402" t="s">
        <v>529</v>
      </c>
      <c r="C508" s="403">
        <v>4813</v>
      </c>
      <c r="D508" s="282"/>
    </row>
    <row r="509" spans="1:4" x14ac:dyDescent="0.3">
      <c r="A509" s="542">
        <v>12</v>
      </c>
      <c r="B509" s="569" t="s">
        <v>531</v>
      </c>
      <c r="C509" s="584" t="s">
        <v>598</v>
      </c>
      <c r="D509" s="282"/>
    </row>
    <row r="510" spans="1:4" x14ac:dyDescent="0.3">
      <c r="A510" s="401">
        <v>12</v>
      </c>
      <c r="B510" s="402" t="s">
        <v>531</v>
      </c>
      <c r="C510" s="403">
        <v>4802</v>
      </c>
      <c r="D510" s="282"/>
    </row>
    <row r="511" spans="1:4" x14ac:dyDescent="0.3">
      <c r="A511" s="401">
        <v>12</v>
      </c>
      <c r="B511" s="402" t="s">
        <v>531</v>
      </c>
      <c r="C511" s="403" t="s">
        <v>599</v>
      </c>
      <c r="D511" s="282"/>
    </row>
    <row r="512" spans="1:4" x14ac:dyDescent="0.3">
      <c r="A512" s="401">
        <v>12</v>
      </c>
      <c r="B512" s="402" t="s">
        <v>531</v>
      </c>
      <c r="C512" s="403">
        <v>4804</v>
      </c>
      <c r="D512" s="282"/>
    </row>
    <row r="513" spans="1:4" x14ac:dyDescent="0.3">
      <c r="A513" s="401">
        <v>12</v>
      </c>
      <c r="B513" s="402" t="s">
        <v>531</v>
      </c>
      <c r="C513" s="403">
        <v>4805</v>
      </c>
      <c r="D513" s="282"/>
    </row>
    <row r="514" spans="1:4" x14ac:dyDescent="0.3">
      <c r="A514" s="401">
        <v>12</v>
      </c>
      <c r="B514" s="402" t="s">
        <v>531</v>
      </c>
      <c r="C514" s="403">
        <v>4806</v>
      </c>
      <c r="D514" s="282"/>
    </row>
    <row r="515" spans="1:4" x14ac:dyDescent="0.3">
      <c r="A515" s="401">
        <v>12</v>
      </c>
      <c r="B515" s="402" t="s">
        <v>531</v>
      </c>
      <c r="C515" s="403" t="s">
        <v>600</v>
      </c>
      <c r="D515" s="282"/>
    </row>
    <row r="516" spans="1:4" x14ac:dyDescent="0.3">
      <c r="A516" s="401">
        <v>12</v>
      </c>
      <c r="B516" s="402" t="s">
        <v>531</v>
      </c>
      <c r="C516" s="403">
        <v>4809</v>
      </c>
      <c r="D516" s="282"/>
    </row>
    <row r="517" spans="1:4" x14ac:dyDescent="0.3">
      <c r="A517" s="401">
        <v>12</v>
      </c>
      <c r="B517" s="402" t="s">
        <v>531</v>
      </c>
      <c r="C517" s="403">
        <v>4810</v>
      </c>
      <c r="D517" s="282"/>
    </row>
    <row r="518" spans="1:4" x14ac:dyDescent="0.3">
      <c r="A518" s="401">
        <v>12</v>
      </c>
      <c r="B518" s="402" t="s">
        <v>531</v>
      </c>
      <c r="C518" s="403" t="s">
        <v>601</v>
      </c>
      <c r="D518" s="282"/>
    </row>
    <row r="519" spans="1:4" x14ac:dyDescent="0.3">
      <c r="A519" s="401">
        <v>12</v>
      </c>
      <c r="B519" s="402" t="s">
        <v>531</v>
      </c>
      <c r="C519" s="403" t="s">
        <v>602</v>
      </c>
      <c r="D519" s="282"/>
    </row>
    <row r="520" spans="1:4" x14ac:dyDescent="0.3">
      <c r="A520" s="401">
        <v>12</v>
      </c>
      <c r="B520" s="402" t="s">
        <v>531</v>
      </c>
      <c r="C520" s="403" t="s">
        <v>603</v>
      </c>
      <c r="D520" s="282"/>
    </row>
    <row r="521" spans="1:4" x14ac:dyDescent="0.3">
      <c r="A521" s="401">
        <v>12</v>
      </c>
      <c r="B521" s="402" t="s">
        <v>531</v>
      </c>
      <c r="C521" s="403" t="s">
        <v>604</v>
      </c>
      <c r="D521" s="282"/>
    </row>
    <row r="522" spans="1:4" x14ac:dyDescent="0.3">
      <c r="A522" s="401">
        <v>12</v>
      </c>
      <c r="B522" s="402" t="s">
        <v>532</v>
      </c>
      <c r="C522" s="403" t="s">
        <v>598</v>
      </c>
      <c r="D522" s="282"/>
    </row>
    <row r="523" spans="1:4" x14ac:dyDescent="0.3">
      <c r="A523" s="401">
        <v>12</v>
      </c>
      <c r="B523" s="402" t="s">
        <v>532</v>
      </c>
      <c r="C523" s="403">
        <v>4802</v>
      </c>
      <c r="D523" s="282"/>
    </row>
    <row r="524" spans="1:4" x14ac:dyDescent="0.3">
      <c r="A524" s="401">
        <v>12</v>
      </c>
      <c r="B524" s="402" t="s">
        <v>532</v>
      </c>
      <c r="C524" s="403" t="s">
        <v>599</v>
      </c>
      <c r="D524" s="282"/>
    </row>
    <row r="525" spans="1:4" x14ac:dyDescent="0.3">
      <c r="A525" s="401">
        <v>12</v>
      </c>
      <c r="B525" s="402" t="s">
        <v>532</v>
      </c>
      <c r="C525" s="403">
        <v>4804</v>
      </c>
      <c r="D525" s="282"/>
    </row>
    <row r="526" spans="1:4" x14ac:dyDescent="0.3">
      <c r="A526" s="401">
        <v>12</v>
      </c>
      <c r="B526" s="402" t="s">
        <v>532</v>
      </c>
      <c r="C526" s="403">
        <v>4805</v>
      </c>
      <c r="D526" s="282"/>
    </row>
    <row r="527" spans="1:4" x14ac:dyDescent="0.3">
      <c r="A527" s="401">
        <v>12</v>
      </c>
      <c r="B527" s="402" t="s">
        <v>532</v>
      </c>
      <c r="C527" s="403">
        <v>4806</v>
      </c>
      <c r="D527" s="282"/>
    </row>
    <row r="528" spans="1:4" x14ac:dyDescent="0.3">
      <c r="A528" s="401">
        <v>12</v>
      </c>
      <c r="B528" s="402" t="s">
        <v>532</v>
      </c>
      <c r="C528" s="403" t="s">
        <v>600</v>
      </c>
      <c r="D528" s="282"/>
    </row>
    <row r="529" spans="1:4" x14ac:dyDescent="0.3">
      <c r="A529" s="401">
        <v>12</v>
      </c>
      <c r="B529" s="402" t="s">
        <v>532</v>
      </c>
      <c r="C529" s="403">
        <v>4809</v>
      </c>
      <c r="D529" s="282"/>
    </row>
    <row r="530" spans="1:4" x14ac:dyDescent="0.3">
      <c r="A530" s="401">
        <v>12</v>
      </c>
      <c r="B530" s="402" t="s">
        <v>532</v>
      </c>
      <c r="C530" s="403">
        <v>4810</v>
      </c>
      <c r="D530" s="282"/>
    </row>
    <row r="531" spans="1:4" x14ac:dyDescent="0.3">
      <c r="A531" s="401">
        <v>12</v>
      </c>
      <c r="B531" s="402" t="s">
        <v>532</v>
      </c>
      <c r="C531" s="403" t="s">
        <v>601</v>
      </c>
      <c r="D531" s="282"/>
    </row>
    <row r="532" spans="1:4" x14ac:dyDescent="0.3">
      <c r="A532" s="401">
        <v>12</v>
      </c>
      <c r="B532" s="402" t="s">
        <v>532</v>
      </c>
      <c r="C532" s="403" t="s">
        <v>602</v>
      </c>
      <c r="D532" s="282"/>
    </row>
    <row r="533" spans="1:4" x14ac:dyDescent="0.3">
      <c r="A533" s="401">
        <v>12</v>
      </c>
      <c r="B533" s="402" t="s">
        <v>532</v>
      </c>
      <c r="C533" s="403" t="s">
        <v>603</v>
      </c>
      <c r="D533" s="282"/>
    </row>
    <row r="534" spans="1:4" x14ac:dyDescent="0.3">
      <c r="A534" s="401">
        <v>12</v>
      </c>
      <c r="B534" s="402" t="s">
        <v>532</v>
      </c>
      <c r="C534" s="403" t="s">
        <v>604</v>
      </c>
      <c r="D534" s="282"/>
    </row>
    <row r="535" spans="1:4" x14ac:dyDescent="0.3">
      <c r="A535" s="401">
        <v>12</v>
      </c>
      <c r="B535" s="402" t="s">
        <v>533</v>
      </c>
      <c r="C535" s="403">
        <v>4801</v>
      </c>
      <c r="D535" s="282"/>
    </row>
    <row r="536" spans="1:4" x14ac:dyDescent="0.3">
      <c r="A536" s="401">
        <v>12</v>
      </c>
      <c r="B536" s="402" t="s">
        <v>533</v>
      </c>
      <c r="C536" s="403">
        <v>4802</v>
      </c>
      <c r="D536" s="282"/>
    </row>
    <row r="537" spans="1:4" x14ac:dyDescent="0.3">
      <c r="A537" s="401">
        <v>12</v>
      </c>
      <c r="B537" s="402" t="s">
        <v>533</v>
      </c>
      <c r="C537" s="403">
        <v>4803</v>
      </c>
      <c r="D537" s="282"/>
    </row>
    <row r="538" spans="1:4" x14ac:dyDescent="0.3">
      <c r="A538" s="401">
        <v>12</v>
      </c>
      <c r="B538" s="402" t="s">
        <v>533</v>
      </c>
      <c r="C538" s="403">
        <v>4804</v>
      </c>
      <c r="D538" s="282"/>
    </row>
    <row r="539" spans="1:4" x14ac:dyDescent="0.3">
      <c r="A539" s="401">
        <v>12</v>
      </c>
      <c r="B539" s="402" t="s">
        <v>533</v>
      </c>
      <c r="C539" s="403">
        <v>4805</v>
      </c>
      <c r="D539" s="282"/>
    </row>
    <row r="540" spans="1:4" x14ac:dyDescent="0.3">
      <c r="A540" s="401">
        <v>12</v>
      </c>
      <c r="B540" s="402" t="s">
        <v>533</v>
      </c>
      <c r="C540" s="403">
        <v>4806</v>
      </c>
      <c r="D540" s="282"/>
    </row>
    <row r="541" spans="1:4" x14ac:dyDescent="0.3">
      <c r="A541" s="401">
        <v>12</v>
      </c>
      <c r="B541" s="402" t="s">
        <v>533</v>
      </c>
      <c r="C541" s="403">
        <v>4808</v>
      </c>
      <c r="D541" s="282"/>
    </row>
    <row r="542" spans="1:4" x14ac:dyDescent="0.3">
      <c r="A542" s="401">
        <v>12</v>
      </c>
      <c r="B542" s="402" t="s">
        <v>533</v>
      </c>
      <c r="C542" s="403">
        <v>4809</v>
      </c>
      <c r="D542" s="282"/>
    </row>
    <row r="543" spans="1:4" x14ac:dyDescent="0.3">
      <c r="A543" s="401">
        <v>12</v>
      </c>
      <c r="B543" s="402" t="s">
        <v>533</v>
      </c>
      <c r="C543" s="403">
        <v>4810</v>
      </c>
      <c r="D543" s="282"/>
    </row>
    <row r="544" spans="1:4" x14ac:dyDescent="0.3">
      <c r="A544" s="401">
        <v>12</v>
      </c>
      <c r="B544" s="402" t="s">
        <v>533</v>
      </c>
      <c r="C544" s="403">
        <v>481151</v>
      </c>
      <c r="D544" s="282"/>
    </row>
    <row r="545" spans="1:4" x14ac:dyDescent="0.3">
      <c r="A545" s="401">
        <v>12</v>
      </c>
      <c r="B545" s="402" t="s">
        <v>533</v>
      </c>
      <c r="C545" s="403">
        <v>481159</v>
      </c>
      <c r="D545" s="282"/>
    </row>
    <row r="546" spans="1:4" x14ac:dyDescent="0.3">
      <c r="A546" s="401">
        <v>12</v>
      </c>
      <c r="B546" s="402" t="s">
        <v>533</v>
      </c>
      <c r="C546" s="403">
        <v>4812</v>
      </c>
      <c r="D546" s="282"/>
    </row>
    <row r="547" spans="1:4" ht="15" thickBot="1" x14ac:dyDescent="0.35">
      <c r="A547" s="401">
        <v>12</v>
      </c>
      <c r="B547" s="402" t="s">
        <v>533</v>
      </c>
      <c r="C547" s="403">
        <v>4813</v>
      </c>
      <c r="D547" s="282"/>
    </row>
    <row r="548" spans="1:4" ht="15" thickTop="1" x14ac:dyDescent="0.3">
      <c r="A548" s="398">
        <v>12.1</v>
      </c>
      <c r="B548" s="399" t="s">
        <v>529</v>
      </c>
      <c r="C548" s="587">
        <v>4801</v>
      </c>
      <c r="D548" s="282"/>
    </row>
    <row r="549" spans="1:4" x14ac:dyDescent="0.3">
      <c r="A549" s="401">
        <v>12.1</v>
      </c>
      <c r="B549" s="402" t="s">
        <v>529</v>
      </c>
      <c r="C549" s="403">
        <v>480210</v>
      </c>
      <c r="D549" s="282"/>
    </row>
    <row r="550" spans="1:4" x14ac:dyDescent="0.3">
      <c r="A550" s="401">
        <v>12.1</v>
      </c>
      <c r="B550" s="402" t="s">
        <v>529</v>
      </c>
      <c r="C550" s="403">
        <v>480220</v>
      </c>
      <c r="D550" s="282"/>
    </row>
    <row r="551" spans="1:4" x14ac:dyDescent="0.3">
      <c r="A551" s="401">
        <v>12.1</v>
      </c>
      <c r="B551" s="402" t="s">
        <v>529</v>
      </c>
      <c r="C551" s="403">
        <v>480254</v>
      </c>
      <c r="D551" s="282"/>
    </row>
    <row r="552" spans="1:4" x14ac:dyDescent="0.3">
      <c r="A552" s="401">
        <v>12.1</v>
      </c>
      <c r="B552" s="402" t="s">
        <v>529</v>
      </c>
      <c r="C552" s="403">
        <v>480255</v>
      </c>
      <c r="D552" s="282"/>
    </row>
    <row r="553" spans="1:4" x14ac:dyDescent="0.3">
      <c r="A553" s="401">
        <v>12.1</v>
      </c>
      <c r="B553" s="402" t="s">
        <v>529</v>
      </c>
      <c r="C553" s="403">
        <v>480256</v>
      </c>
      <c r="D553" s="282"/>
    </row>
    <row r="554" spans="1:4" x14ac:dyDescent="0.3">
      <c r="A554" s="401">
        <v>12.1</v>
      </c>
      <c r="B554" s="402" t="s">
        <v>529</v>
      </c>
      <c r="C554" s="403">
        <v>480257</v>
      </c>
      <c r="D554" s="282"/>
    </row>
    <row r="555" spans="1:4" x14ac:dyDescent="0.3">
      <c r="A555" s="401">
        <v>12.1</v>
      </c>
      <c r="B555" s="402" t="s">
        <v>529</v>
      </c>
      <c r="C555" s="403">
        <v>480258</v>
      </c>
      <c r="D555" s="282"/>
    </row>
    <row r="556" spans="1:4" x14ac:dyDescent="0.3">
      <c r="A556" s="401">
        <v>12.1</v>
      </c>
      <c r="B556" s="402" t="s">
        <v>529</v>
      </c>
      <c r="C556" s="403">
        <v>480261</v>
      </c>
      <c r="D556" s="282"/>
    </row>
    <row r="557" spans="1:4" x14ac:dyDescent="0.3">
      <c r="A557" s="401">
        <v>12.1</v>
      </c>
      <c r="B557" s="402" t="s">
        <v>529</v>
      </c>
      <c r="C557" s="403">
        <v>480262</v>
      </c>
      <c r="D557" s="282"/>
    </row>
    <row r="558" spans="1:4" x14ac:dyDescent="0.3">
      <c r="A558" s="401">
        <v>12.1</v>
      </c>
      <c r="B558" s="402" t="s">
        <v>529</v>
      </c>
      <c r="C558" s="403">
        <v>480269</v>
      </c>
      <c r="D558" s="282"/>
    </row>
    <row r="559" spans="1:4" x14ac:dyDescent="0.3">
      <c r="A559" s="401">
        <v>12.1</v>
      </c>
      <c r="B559" s="402" t="s">
        <v>529</v>
      </c>
      <c r="C559" s="403">
        <v>4809</v>
      </c>
      <c r="D559" s="414"/>
    </row>
    <row r="560" spans="1:4" x14ac:dyDescent="0.3">
      <c r="A560" s="401">
        <v>12.1</v>
      </c>
      <c r="B560" s="402" t="s">
        <v>529</v>
      </c>
      <c r="C560" s="403">
        <v>481013</v>
      </c>
      <c r="D560" s="282"/>
    </row>
    <row r="561" spans="1:4" x14ac:dyDescent="0.3">
      <c r="A561" s="401">
        <v>12.1</v>
      </c>
      <c r="B561" s="402" t="s">
        <v>529</v>
      </c>
      <c r="C561" s="403">
        <v>481014</v>
      </c>
      <c r="D561" s="282"/>
    </row>
    <row r="562" spans="1:4" x14ac:dyDescent="0.3">
      <c r="A562" s="401">
        <v>12.1</v>
      </c>
      <c r="B562" s="402" t="s">
        <v>529</v>
      </c>
      <c r="C562" s="403">
        <v>481019</v>
      </c>
      <c r="D562" s="282"/>
    </row>
    <row r="563" spans="1:4" x14ac:dyDescent="0.3">
      <c r="A563" s="542">
        <v>12.1</v>
      </c>
      <c r="B563" s="569" t="s">
        <v>529</v>
      </c>
      <c r="C563" s="584">
        <v>481022</v>
      </c>
      <c r="D563" s="282"/>
    </row>
    <row r="564" spans="1:4" x14ac:dyDescent="0.3">
      <c r="A564" s="542">
        <v>12.1</v>
      </c>
      <c r="B564" s="569" t="s">
        <v>529</v>
      </c>
      <c r="C564" s="584">
        <v>481029</v>
      </c>
      <c r="D564" s="282"/>
    </row>
    <row r="565" spans="1:4" x14ac:dyDescent="0.3">
      <c r="A565" s="542">
        <v>12.1</v>
      </c>
      <c r="B565" s="569" t="s">
        <v>531</v>
      </c>
      <c r="C565" s="584" t="s">
        <v>598</v>
      </c>
      <c r="D565" s="282"/>
    </row>
    <row r="566" spans="1:4" x14ac:dyDescent="0.3">
      <c r="A566" s="401">
        <v>12.1</v>
      </c>
      <c r="B566" s="402" t="s">
        <v>531</v>
      </c>
      <c r="C566" s="584" t="s">
        <v>605</v>
      </c>
      <c r="D566" s="282"/>
    </row>
    <row r="567" spans="1:4" x14ac:dyDescent="0.3">
      <c r="A567" s="401">
        <v>12.1</v>
      </c>
      <c r="B567" s="402" t="s">
        <v>531</v>
      </c>
      <c r="C567" s="584" t="s">
        <v>606</v>
      </c>
      <c r="D567" s="282"/>
    </row>
    <row r="568" spans="1:4" x14ac:dyDescent="0.3">
      <c r="A568" s="401">
        <v>12.1</v>
      </c>
      <c r="B568" s="402" t="s">
        <v>531</v>
      </c>
      <c r="C568" s="584" t="s">
        <v>607</v>
      </c>
      <c r="D568" s="282"/>
    </row>
    <row r="569" spans="1:4" x14ac:dyDescent="0.3">
      <c r="A569" s="401">
        <v>12.1</v>
      </c>
      <c r="B569" s="402" t="s">
        <v>531</v>
      </c>
      <c r="C569" s="584" t="s">
        <v>608</v>
      </c>
      <c r="D569" s="282"/>
    </row>
    <row r="570" spans="1:4" x14ac:dyDescent="0.3">
      <c r="A570" s="401">
        <v>12.1</v>
      </c>
      <c r="B570" s="402" t="s">
        <v>531</v>
      </c>
      <c r="C570" s="584" t="s">
        <v>609</v>
      </c>
      <c r="D570" s="282"/>
    </row>
    <row r="571" spans="1:4" x14ac:dyDescent="0.3">
      <c r="A571" s="401">
        <v>12.1</v>
      </c>
      <c r="B571" s="402" t="s">
        <v>531</v>
      </c>
      <c r="C571" s="584" t="s">
        <v>610</v>
      </c>
      <c r="D571" s="282"/>
    </row>
    <row r="572" spans="1:4" x14ac:dyDescent="0.3">
      <c r="A572" s="401">
        <v>12.1</v>
      </c>
      <c r="B572" s="402" t="s">
        <v>531</v>
      </c>
      <c r="C572" s="584" t="s">
        <v>611</v>
      </c>
      <c r="D572" s="282"/>
    </row>
    <row r="573" spans="1:4" x14ac:dyDescent="0.3">
      <c r="A573" s="401">
        <v>12.1</v>
      </c>
      <c r="B573" s="402" t="s">
        <v>531</v>
      </c>
      <c r="C573" s="584" t="s">
        <v>612</v>
      </c>
      <c r="D573" s="282"/>
    </row>
    <row r="574" spans="1:4" x14ac:dyDescent="0.3">
      <c r="A574" s="401">
        <v>12.1</v>
      </c>
      <c r="B574" s="402" t="s">
        <v>531</v>
      </c>
      <c r="C574" s="584" t="s">
        <v>613</v>
      </c>
      <c r="D574" s="282"/>
    </row>
    <row r="575" spans="1:4" x14ac:dyDescent="0.3">
      <c r="A575" s="401">
        <v>12.1</v>
      </c>
      <c r="B575" s="402" t="s">
        <v>531</v>
      </c>
      <c r="C575" s="584" t="s">
        <v>614</v>
      </c>
      <c r="D575" s="282"/>
    </row>
    <row r="576" spans="1:4" x14ac:dyDescent="0.3">
      <c r="A576" s="401">
        <v>12.1</v>
      </c>
      <c r="B576" s="402" t="s">
        <v>531</v>
      </c>
      <c r="C576" s="584">
        <v>4809</v>
      </c>
      <c r="D576" s="414"/>
    </row>
    <row r="577" spans="1:4" x14ac:dyDescent="0.3">
      <c r="A577" s="401">
        <v>12.1</v>
      </c>
      <c r="B577" s="402" t="s">
        <v>531</v>
      </c>
      <c r="C577" s="584" t="s">
        <v>615</v>
      </c>
      <c r="D577" s="282"/>
    </row>
    <row r="578" spans="1:4" x14ac:dyDescent="0.3">
      <c r="A578" s="401">
        <v>12.1</v>
      </c>
      <c r="B578" s="402" t="s">
        <v>531</v>
      </c>
      <c r="C578" s="584" t="s">
        <v>616</v>
      </c>
      <c r="D578" s="282"/>
    </row>
    <row r="579" spans="1:4" x14ac:dyDescent="0.3">
      <c r="A579" s="401">
        <v>12.1</v>
      </c>
      <c r="B579" s="402" t="s">
        <v>531</v>
      </c>
      <c r="C579" s="584" t="s">
        <v>617</v>
      </c>
      <c r="D579" s="282"/>
    </row>
    <row r="580" spans="1:4" x14ac:dyDescent="0.3">
      <c r="A580" s="401">
        <v>12.1</v>
      </c>
      <c r="B580" s="402" t="s">
        <v>531</v>
      </c>
      <c r="C580" s="584" t="s">
        <v>618</v>
      </c>
      <c r="D580" s="282"/>
    </row>
    <row r="581" spans="1:4" x14ac:dyDescent="0.3">
      <c r="A581" s="401">
        <v>12.1</v>
      </c>
      <c r="B581" s="402" t="s">
        <v>531</v>
      </c>
      <c r="C581" s="584" t="s">
        <v>619</v>
      </c>
      <c r="D581" s="282"/>
    </row>
    <row r="582" spans="1:4" x14ac:dyDescent="0.3">
      <c r="A582" s="401">
        <v>12.1</v>
      </c>
      <c r="B582" s="402" t="s">
        <v>532</v>
      </c>
      <c r="C582" s="584" t="s">
        <v>598</v>
      </c>
      <c r="D582" s="282"/>
    </row>
    <row r="583" spans="1:4" x14ac:dyDescent="0.3">
      <c r="A583" s="401">
        <v>12.1</v>
      </c>
      <c r="B583" s="402" t="s">
        <v>532</v>
      </c>
      <c r="C583" s="584" t="s">
        <v>605</v>
      </c>
      <c r="D583" s="282"/>
    </row>
    <row r="584" spans="1:4" x14ac:dyDescent="0.3">
      <c r="A584" s="401">
        <v>12.1</v>
      </c>
      <c r="B584" s="402" t="s">
        <v>532</v>
      </c>
      <c r="C584" s="584" t="s">
        <v>606</v>
      </c>
      <c r="D584" s="282"/>
    </row>
    <row r="585" spans="1:4" x14ac:dyDescent="0.3">
      <c r="A585" s="401">
        <v>12.1</v>
      </c>
      <c r="B585" s="402" t="s">
        <v>532</v>
      </c>
      <c r="C585" s="584" t="s">
        <v>607</v>
      </c>
      <c r="D585" s="282"/>
    </row>
    <row r="586" spans="1:4" x14ac:dyDescent="0.3">
      <c r="A586" s="401">
        <v>12.1</v>
      </c>
      <c r="B586" s="402" t="s">
        <v>532</v>
      </c>
      <c r="C586" s="584" t="s">
        <v>608</v>
      </c>
      <c r="D586" s="282"/>
    </row>
    <row r="587" spans="1:4" x14ac:dyDescent="0.3">
      <c r="A587" s="401">
        <v>12.1</v>
      </c>
      <c r="B587" s="402" t="s">
        <v>532</v>
      </c>
      <c r="C587" s="584" t="s">
        <v>609</v>
      </c>
      <c r="D587" s="282"/>
    </row>
    <row r="588" spans="1:4" x14ac:dyDescent="0.3">
      <c r="A588" s="401">
        <v>12.1</v>
      </c>
      <c r="B588" s="402" t="s">
        <v>532</v>
      </c>
      <c r="C588" s="584" t="s">
        <v>610</v>
      </c>
      <c r="D588" s="282"/>
    </row>
    <row r="589" spans="1:4" x14ac:dyDescent="0.3">
      <c r="A589" s="401">
        <v>12.1</v>
      </c>
      <c r="B589" s="402" t="s">
        <v>532</v>
      </c>
      <c r="C589" s="584" t="s">
        <v>611</v>
      </c>
      <c r="D589" s="282"/>
    </row>
    <row r="590" spans="1:4" x14ac:dyDescent="0.3">
      <c r="A590" s="401">
        <v>12.1</v>
      </c>
      <c r="B590" s="402" t="s">
        <v>532</v>
      </c>
      <c r="C590" s="584" t="s">
        <v>612</v>
      </c>
      <c r="D590" s="282"/>
    </row>
    <row r="591" spans="1:4" x14ac:dyDescent="0.3">
      <c r="A591" s="401">
        <v>12.1</v>
      </c>
      <c r="B591" s="402" t="s">
        <v>532</v>
      </c>
      <c r="C591" s="584" t="s">
        <v>613</v>
      </c>
      <c r="D591" s="282"/>
    </row>
    <row r="592" spans="1:4" x14ac:dyDescent="0.3">
      <c r="A592" s="401">
        <v>12.1</v>
      </c>
      <c r="B592" s="402" t="s">
        <v>532</v>
      </c>
      <c r="C592" s="584" t="s">
        <v>614</v>
      </c>
      <c r="D592" s="282"/>
    </row>
    <row r="593" spans="1:4" x14ac:dyDescent="0.3">
      <c r="A593" s="401">
        <v>12.1</v>
      </c>
      <c r="B593" s="402" t="s">
        <v>532</v>
      </c>
      <c r="C593" s="584">
        <v>4809</v>
      </c>
      <c r="D593" s="282"/>
    </row>
    <row r="594" spans="1:4" x14ac:dyDescent="0.3">
      <c r="A594" s="401">
        <v>12.1</v>
      </c>
      <c r="B594" s="402" t="s">
        <v>532</v>
      </c>
      <c r="C594" s="584" t="s">
        <v>615</v>
      </c>
      <c r="D594" s="282"/>
    </row>
    <row r="595" spans="1:4" x14ac:dyDescent="0.3">
      <c r="A595" s="401">
        <v>12.1</v>
      </c>
      <c r="B595" s="402" t="s">
        <v>532</v>
      </c>
      <c r="C595" s="584" t="s">
        <v>616</v>
      </c>
      <c r="D595" s="282"/>
    </row>
    <row r="596" spans="1:4" x14ac:dyDescent="0.3">
      <c r="A596" s="401">
        <v>12.1</v>
      </c>
      <c r="B596" s="402" t="s">
        <v>532</v>
      </c>
      <c r="C596" s="584" t="s">
        <v>617</v>
      </c>
      <c r="D596" s="282"/>
    </row>
    <row r="597" spans="1:4" x14ac:dyDescent="0.3">
      <c r="A597" s="401">
        <v>12.1</v>
      </c>
      <c r="B597" s="402" t="s">
        <v>532</v>
      </c>
      <c r="C597" s="584" t="s">
        <v>618</v>
      </c>
      <c r="D597" s="282"/>
    </row>
    <row r="598" spans="1:4" x14ac:dyDescent="0.3">
      <c r="A598" s="401">
        <v>12.1</v>
      </c>
      <c r="B598" s="402" t="s">
        <v>532</v>
      </c>
      <c r="C598" s="584" t="s">
        <v>619</v>
      </c>
      <c r="D598" s="282"/>
    </row>
    <row r="599" spans="1:4" x14ac:dyDescent="0.3">
      <c r="A599" s="401">
        <v>12.1</v>
      </c>
      <c r="B599" s="402" t="s">
        <v>533</v>
      </c>
      <c r="C599" s="584">
        <v>4801</v>
      </c>
      <c r="D599" s="282"/>
    </row>
    <row r="600" spans="1:4" x14ac:dyDescent="0.3">
      <c r="A600" s="401">
        <v>12.1</v>
      </c>
      <c r="B600" s="402" t="s">
        <v>533</v>
      </c>
      <c r="C600" s="584">
        <v>480210</v>
      </c>
      <c r="D600" s="282"/>
    </row>
    <row r="601" spans="1:4" x14ac:dyDescent="0.3">
      <c r="A601" s="401">
        <v>12.1</v>
      </c>
      <c r="B601" s="402" t="s">
        <v>533</v>
      </c>
      <c r="C601" s="584">
        <v>480220</v>
      </c>
      <c r="D601" s="282"/>
    </row>
    <row r="602" spans="1:4" x14ac:dyDescent="0.3">
      <c r="A602" s="401">
        <v>12.1</v>
      </c>
      <c r="B602" s="402" t="s">
        <v>533</v>
      </c>
      <c r="C602" s="584">
        <v>480254</v>
      </c>
      <c r="D602" s="282"/>
    </row>
    <row r="603" spans="1:4" x14ac:dyDescent="0.3">
      <c r="A603" s="401">
        <v>12.1</v>
      </c>
      <c r="B603" s="402" t="s">
        <v>533</v>
      </c>
      <c r="C603" s="584">
        <v>480255</v>
      </c>
      <c r="D603" s="282"/>
    </row>
    <row r="604" spans="1:4" x14ac:dyDescent="0.3">
      <c r="A604" s="401">
        <v>12.1</v>
      </c>
      <c r="B604" s="402" t="s">
        <v>533</v>
      </c>
      <c r="C604" s="584">
        <v>480256</v>
      </c>
      <c r="D604" s="282"/>
    </row>
    <row r="605" spans="1:4" x14ac:dyDescent="0.3">
      <c r="A605" s="401">
        <v>12.1</v>
      </c>
      <c r="B605" s="402" t="s">
        <v>533</v>
      </c>
      <c r="C605" s="584">
        <v>480257</v>
      </c>
      <c r="D605" s="282"/>
    </row>
    <row r="606" spans="1:4" x14ac:dyDescent="0.3">
      <c r="A606" s="401">
        <v>12.1</v>
      </c>
      <c r="B606" s="402" t="s">
        <v>533</v>
      </c>
      <c r="C606" s="584">
        <v>480258</v>
      </c>
      <c r="D606" s="282"/>
    </row>
    <row r="607" spans="1:4" x14ac:dyDescent="0.3">
      <c r="A607" s="401">
        <v>12.1</v>
      </c>
      <c r="B607" s="402" t="s">
        <v>533</v>
      </c>
      <c r="C607" s="584">
        <v>480261</v>
      </c>
      <c r="D607" s="282"/>
    </row>
    <row r="608" spans="1:4" x14ac:dyDescent="0.3">
      <c r="A608" s="401">
        <v>12.1</v>
      </c>
      <c r="B608" s="402" t="s">
        <v>533</v>
      </c>
      <c r="C608" s="584">
        <v>480262</v>
      </c>
      <c r="D608" s="282"/>
    </row>
    <row r="609" spans="1:4" x14ac:dyDescent="0.3">
      <c r="A609" s="401">
        <v>12.1</v>
      </c>
      <c r="B609" s="402" t="s">
        <v>533</v>
      </c>
      <c r="C609" s="584">
        <v>480269</v>
      </c>
      <c r="D609" s="282"/>
    </row>
    <row r="610" spans="1:4" x14ac:dyDescent="0.3">
      <c r="A610" s="401">
        <v>12.1</v>
      </c>
      <c r="B610" s="402" t="s">
        <v>533</v>
      </c>
      <c r="C610" s="584">
        <v>4809</v>
      </c>
      <c r="D610" s="282"/>
    </row>
    <row r="611" spans="1:4" x14ac:dyDescent="0.3">
      <c r="A611" s="401">
        <v>12.1</v>
      </c>
      <c r="B611" s="402" t="s">
        <v>533</v>
      </c>
      <c r="C611" s="584">
        <v>481013</v>
      </c>
      <c r="D611" s="282"/>
    </row>
    <row r="612" spans="1:4" x14ac:dyDescent="0.3">
      <c r="A612" s="401">
        <v>12.1</v>
      </c>
      <c r="B612" s="402" t="s">
        <v>533</v>
      </c>
      <c r="C612" s="584">
        <v>481014</v>
      </c>
      <c r="D612" s="282"/>
    </row>
    <row r="613" spans="1:4" x14ac:dyDescent="0.3">
      <c r="A613" s="401">
        <v>12.1</v>
      </c>
      <c r="B613" s="402" t="s">
        <v>533</v>
      </c>
      <c r="C613" s="584">
        <v>481019</v>
      </c>
      <c r="D613" s="282"/>
    </row>
    <row r="614" spans="1:4" x14ac:dyDescent="0.3">
      <c r="A614" s="401">
        <v>12.1</v>
      </c>
      <c r="B614" s="402" t="s">
        <v>533</v>
      </c>
      <c r="C614" s="584">
        <v>481022</v>
      </c>
      <c r="D614" s="282"/>
    </row>
    <row r="615" spans="1:4" ht="15" thickBot="1" x14ac:dyDescent="0.35">
      <c r="A615" s="401">
        <v>12.1</v>
      </c>
      <c r="B615" s="402" t="s">
        <v>533</v>
      </c>
      <c r="C615" s="584">
        <v>481029</v>
      </c>
      <c r="D615" s="282"/>
    </row>
    <row r="616" spans="1:4" ht="15" thickTop="1" x14ac:dyDescent="0.3">
      <c r="A616" s="545" t="s">
        <v>144</v>
      </c>
      <c r="B616" s="572" t="s">
        <v>529</v>
      </c>
      <c r="C616" s="583">
        <v>4801</v>
      </c>
      <c r="D616" s="282"/>
    </row>
    <row r="617" spans="1:4" x14ac:dyDescent="0.3">
      <c r="A617" s="542" t="s">
        <v>144</v>
      </c>
      <c r="B617" s="569" t="s">
        <v>531</v>
      </c>
      <c r="C617" s="584" t="s">
        <v>598</v>
      </c>
      <c r="D617" s="282"/>
    </row>
    <row r="618" spans="1:4" x14ac:dyDescent="0.3">
      <c r="A618" s="542" t="s">
        <v>144</v>
      </c>
      <c r="B618" s="569" t="s">
        <v>532</v>
      </c>
      <c r="C618" s="584" t="s">
        <v>598</v>
      </c>
      <c r="D618" s="282"/>
    </row>
    <row r="619" spans="1:4" ht="15" thickBot="1" x14ac:dyDescent="0.35">
      <c r="A619" s="543" t="s">
        <v>144</v>
      </c>
      <c r="B619" s="570" t="s">
        <v>533</v>
      </c>
      <c r="C619" s="592" t="s">
        <v>598</v>
      </c>
      <c r="D619" s="282"/>
    </row>
    <row r="620" spans="1:4" ht="15" thickTop="1" x14ac:dyDescent="0.3">
      <c r="A620" s="398" t="s">
        <v>146</v>
      </c>
      <c r="B620" s="399" t="s">
        <v>529</v>
      </c>
      <c r="C620" s="587">
        <v>480261</v>
      </c>
      <c r="D620" s="282"/>
    </row>
    <row r="621" spans="1:4" x14ac:dyDescent="0.3">
      <c r="A621" s="401" t="s">
        <v>146</v>
      </c>
      <c r="B621" s="402" t="s">
        <v>529</v>
      </c>
      <c r="C621" s="403">
        <v>480262</v>
      </c>
      <c r="D621" s="282"/>
    </row>
    <row r="622" spans="1:4" x14ac:dyDescent="0.3">
      <c r="A622" s="401" t="s">
        <v>146</v>
      </c>
      <c r="B622" s="402" t="s">
        <v>529</v>
      </c>
      <c r="C622" s="403">
        <v>480269</v>
      </c>
      <c r="D622" s="282"/>
    </row>
    <row r="623" spans="1:4" x14ac:dyDescent="0.3">
      <c r="A623" s="542" t="s">
        <v>146</v>
      </c>
      <c r="B623" s="569" t="s">
        <v>531</v>
      </c>
      <c r="C623" s="584" t="s">
        <v>612</v>
      </c>
      <c r="D623" s="282"/>
    </row>
    <row r="624" spans="1:4" x14ac:dyDescent="0.3">
      <c r="A624" s="534" t="s">
        <v>146</v>
      </c>
      <c r="B624" s="563" t="s">
        <v>531</v>
      </c>
      <c r="C624" s="593" t="s">
        <v>613</v>
      </c>
      <c r="D624" s="282"/>
    </row>
    <row r="625" spans="1:4" x14ac:dyDescent="0.3">
      <c r="A625" s="534" t="s">
        <v>146</v>
      </c>
      <c r="B625" s="563" t="s">
        <v>531</v>
      </c>
      <c r="C625" s="593" t="s">
        <v>614</v>
      </c>
      <c r="D625" s="282"/>
    </row>
    <row r="626" spans="1:4" x14ac:dyDescent="0.3">
      <c r="A626" s="534" t="s">
        <v>146</v>
      </c>
      <c r="B626" s="563" t="s">
        <v>532</v>
      </c>
      <c r="C626" s="593" t="s">
        <v>612</v>
      </c>
      <c r="D626" s="282"/>
    </row>
    <row r="627" spans="1:4" x14ac:dyDescent="0.3">
      <c r="A627" s="534" t="s">
        <v>146</v>
      </c>
      <c r="B627" s="563" t="s">
        <v>532</v>
      </c>
      <c r="C627" s="593" t="s">
        <v>613</v>
      </c>
      <c r="D627" s="282"/>
    </row>
    <row r="628" spans="1:4" x14ac:dyDescent="0.3">
      <c r="A628" s="541" t="s">
        <v>146</v>
      </c>
      <c r="B628" s="568" t="s">
        <v>532</v>
      </c>
      <c r="C628" s="411" t="s">
        <v>614</v>
      </c>
      <c r="D628" s="282"/>
    </row>
    <row r="629" spans="1:4" x14ac:dyDescent="0.3">
      <c r="A629" s="534" t="s">
        <v>146</v>
      </c>
      <c r="B629" s="568" t="s">
        <v>533</v>
      </c>
      <c r="C629" s="411">
        <v>480261</v>
      </c>
      <c r="D629" s="282"/>
    </row>
    <row r="630" spans="1:4" x14ac:dyDescent="0.3">
      <c r="A630" s="534" t="s">
        <v>146</v>
      </c>
      <c r="B630" s="568" t="s">
        <v>533</v>
      </c>
      <c r="C630" s="411">
        <v>480262</v>
      </c>
      <c r="D630" s="282"/>
    </row>
    <row r="631" spans="1:4" ht="15" thickBot="1" x14ac:dyDescent="0.35">
      <c r="A631" s="541" t="s">
        <v>146</v>
      </c>
      <c r="B631" s="568" t="s">
        <v>533</v>
      </c>
      <c r="C631" s="411">
        <v>480269</v>
      </c>
      <c r="D631" s="282"/>
    </row>
    <row r="632" spans="1:4" ht="15" thickTop="1" x14ac:dyDescent="0.3">
      <c r="A632" s="398" t="s">
        <v>148</v>
      </c>
      <c r="B632" s="399" t="s">
        <v>529</v>
      </c>
      <c r="C632" s="587">
        <v>480210</v>
      </c>
      <c r="D632" s="282"/>
    </row>
    <row r="633" spans="1:4" x14ac:dyDescent="0.3">
      <c r="A633" s="401" t="s">
        <v>148</v>
      </c>
      <c r="B633" s="402" t="s">
        <v>529</v>
      </c>
      <c r="C633" s="403">
        <v>480220</v>
      </c>
      <c r="D633" s="282"/>
    </row>
    <row r="634" spans="1:4" x14ac:dyDescent="0.3">
      <c r="A634" s="401" t="s">
        <v>148</v>
      </c>
      <c r="B634" s="402" t="s">
        <v>529</v>
      </c>
      <c r="C634" s="403">
        <v>480254</v>
      </c>
      <c r="D634" s="282"/>
    </row>
    <row r="635" spans="1:4" x14ac:dyDescent="0.3">
      <c r="A635" s="401" t="s">
        <v>148</v>
      </c>
      <c r="B635" s="402" t="s">
        <v>529</v>
      </c>
      <c r="C635" s="403">
        <v>480255</v>
      </c>
      <c r="D635" s="282"/>
    </row>
    <row r="636" spans="1:4" x14ac:dyDescent="0.3">
      <c r="A636" s="401" t="s">
        <v>148</v>
      </c>
      <c r="B636" s="402" t="s">
        <v>529</v>
      </c>
      <c r="C636" s="403">
        <v>480256</v>
      </c>
      <c r="D636" s="282"/>
    </row>
    <row r="637" spans="1:4" x14ac:dyDescent="0.3">
      <c r="A637" s="401" t="s">
        <v>148</v>
      </c>
      <c r="B637" s="402" t="s">
        <v>529</v>
      </c>
      <c r="C637" s="403">
        <v>480257</v>
      </c>
      <c r="D637" s="282"/>
    </row>
    <row r="638" spans="1:4" x14ac:dyDescent="0.3">
      <c r="A638" s="401" t="s">
        <v>148</v>
      </c>
      <c r="B638" s="402" t="s">
        <v>529</v>
      </c>
      <c r="C638" s="403">
        <v>480258</v>
      </c>
      <c r="D638" s="282"/>
    </row>
    <row r="639" spans="1:4" x14ac:dyDescent="0.3">
      <c r="A639" s="533" t="s">
        <v>148</v>
      </c>
      <c r="B639" s="562" t="s">
        <v>531</v>
      </c>
      <c r="C639" s="590" t="s">
        <v>605</v>
      </c>
      <c r="D639" s="282"/>
    </row>
    <row r="640" spans="1:4" x14ac:dyDescent="0.3">
      <c r="A640" s="534" t="s">
        <v>148</v>
      </c>
      <c r="B640" s="563" t="s">
        <v>531</v>
      </c>
      <c r="C640" s="593" t="s">
        <v>606</v>
      </c>
      <c r="D640" s="282"/>
    </row>
    <row r="641" spans="1:4" x14ac:dyDescent="0.3">
      <c r="A641" s="534" t="s">
        <v>148</v>
      </c>
      <c r="B641" s="563" t="s">
        <v>531</v>
      </c>
      <c r="C641" s="593" t="s">
        <v>607</v>
      </c>
      <c r="D641" s="282"/>
    </row>
    <row r="642" spans="1:4" x14ac:dyDescent="0.3">
      <c r="A642" s="534" t="s">
        <v>148</v>
      </c>
      <c r="B642" s="563" t="s">
        <v>531</v>
      </c>
      <c r="C642" s="593" t="s">
        <v>608</v>
      </c>
      <c r="D642" s="282"/>
    </row>
    <row r="643" spans="1:4" x14ac:dyDescent="0.3">
      <c r="A643" s="534" t="s">
        <v>148</v>
      </c>
      <c r="B643" s="563" t="s">
        <v>531</v>
      </c>
      <c r="C643" s="593" t="s">
        <v>609</v>
      </c>
      <c r="D643" s="282"/>
    </row>
    <row r="644" spans="1:4" x14ac:dyDescent="0.3">
      <c r="A644" s="534" t="s">
        <v>148</v>
      </c>
      <c r="B644" s="563" t="s">
        <v>531</v>
      </c>
      <c r="C644" s="593" t="s">
        <v>610</v>
      </c>
      <c r="D644" s="282"/>
    </row>
    <row r="645" spans="1:4" x14ac:dyDescent="0.3">
      <c r="A645" s="534" t="s">
        <v>148</v>
      </c>
      <c r="B645" s="563" t="s">
        <v>531</v>
      </c>
      <c r="C645" s="593" t="s">
        <v>611</v>
      </c>
      <c r="D645" s="282"/>
    </row>
    <row r="646" spans="1:4" x14ac:dyDescent="0.3">
      <c r="A646" s="534" t="s">
        <v>148</v>
      </c>
      <c r="B646" s="563" t="s">
        <v>532</v>
      </c>
      <c r="C646" s="593" t="s">
        <v>605</v>
      </c>
      <c r="D646" s="282"/>
    </row>
    <row r="647" spans="1:4" x14ac:dyDescent="0.3">
      <c r="A647" s="534" t="s">
        <v>148</v>
      </c>
      <c r="B647" s="563" t="s">
        <v>532</v>
      </c>
      <c r="C647" s="593" t="s">
        <v>606</v>
      </c>
      <c r="D647" s="282"/>
    </row>
    <row r="648" spans="1:4" x14ac:dyDescent="0.3">
      <c r="A648" s="534" t="s">
        <v>148</v>
      </c>
      <c r="B648" s="563" t="s">
        <v>532</v>
      </c>
      <c r="C648" s="593" t="s">
        <v>607</v>
      </c>
      <c r="D648" s="282"/>
    </row>
    <row r="649" spans="1:4" x14ac:dyDescent="0.3">
      <c r="A649" s="534" t="s">
        <v>148</v>
      </c>
      <c r="B649" s="563" t="s">
        <v>532</v>
      </c>
      <c r="C649" s="593" t="s">
        <v>608</v>
      </c>
      <c r="D649" s="282"/>
    </row>
    <row r="650" spans="1:4" x14ac:dyDescent="0.3">
      <c r="A650" s="534" t="s">
        <v>148</v>
      </c>
      <c r="B650" s="563" t="s">
        <v>532</v>
      </c>
      <c r="C650" s="593" t="s">
        <v>609</v>
      </c>
      <c r="D650" s="282"/>
    </row>
    <row r="651" spans="1:4" x14ac:dyDescent="0.3">
      <c r="A651" s="534" t="s">
        <v>148</v>
      </c>
      <c r="B651" s="563" t="s">
        <v>532</v>
      </c>
      <c r="C651" s="593" t="s">
        <v>610</v>
      </c>
      <c r="D651" s="282"/>
    </row>
    <row r="652" spans="1:4" x14ac:dyDescent="0.3">
      <c r="A652" s="541" t="s">
        <v>148</v>
      </c>
      <c r="B652" s="568" t="s">
        <v>532</v>
      </c>
      <c r="C652" s="411" t="s">
        <v>611</v>
      </c>
      <c r="D652" s="282"/>
    </row>
    <row r="653" spans="1:4" x14ac:dyDescent="0.3">
      <c r="A653" s="534" t="s">
        <v>148</v>
      </c>
      <c r="B653" s="563" t="s">
        <v>533</v>
      </c>
      <c r="C653" s="593">
        <v>480210</v>
      </c>
      <c r="D653" s="282"/>
    </row>
    <row r="654" spans="1:4" x14ac:dyDescent="0.3">
      <c r="A654" s="541" t="s">
        <v>148</v>
      </c>
      <c r="B654" s="568" t="s">
        <v>533</v>
      </c>
      <c r="C654" s="411">
        <v>480220</v>
      </c>
      <c r="D654" s="282"/>
    </row>
    <row r="655" spans="1:4" x14ac:dyDescent="0.3">
      <c r="A655" s="534" t="s">
        <v>148</v>
      </c>
      <c r="B655" s="563" t="s">
        <v>533</v>
      </c>
      <c r="C655" s="593">
        <v>480254</v>
      </c>
      <c r="D655" s="282"/>
    </row>
    <row r="656" spans="1:4" x14ac:dyDescent="0.3">
      <c r="A656" s="541" t="s">
        <v>148</v>
      </c>
      <c r="B656" s="568" t="s">
        <v>533</v>
      </c>
      <c r="C656" s="411">
        <v>480255</v>
      </c>
      <c r="D656" s="282"/>
    </row>
    <row r="657" spans="1:4" x14ac:dyDescent="0.3">
      <c r="A657" s="534" t="s">
        <v>148</v>
      </c>
      <c r="B657" s="563" t="s">
        <v>533</v>
      </c>
      <c r="C657" s="593">
        <v>480256</v>
      </c>
      <c r="D657" s="282"/>
    </row>
    <row r="658" spans="1:4" x14ac:dyDescent="0.3">
      <c r="A658" s="541" t="s">
        <v>148</v>
      </c>
      <c r="B658" s="568" t="s">
        <v>533</v>
      </c>
      <c r="C658" s="411">
        <v>480257</v>
      </c>
      <c r="D658" s="282"/>
    </row>
    <row r="659" spans="1:4" ht="15" thickBot="1" x14ac:dyDescent="0.35">
      <c r="A659" s="534" t="s">
        <v>148</v>
      </c>
      <c r="B659" s="563" t="s">
        <v>533</v>
      </c>
      <c r="C659" s="593">
        <v>480258</v>
      </c>
      <c r="D659" s="282"/>
    </row>
    <row r="660" spans="1:4" ht="15" thickTop="1" x14ac:dyDescent="0.3">
      <c r="A660" s="546" t="s">
        <v>150</v>
      </c>
      <c r="B660" s="572" t="s">
        <v>529</v>
      </c>
      <c r="C660" s="587">
        <v>4809</v>
      </c>
      <c r="D660" s="282"/>
    </row>
    <row r="661" spans="1:4" x14ac:dyDescent="0.3">
      <c r="A661" s="533" t="s">
        <v>150</v>
      </c>
      <c r="B661" s="569" t="s">
        <v>529</v>
      </c>
      <c r="C661" s="403">
        <v>481013</v>
      </c>
      <c r="D661" s="282"/>
    </row>
    <row r="662" spans="1:4" x14ac:dyDescent="0.3">
      <c r="A662" s="533" t="s">
        <v>150</v>
      </c>
      <c r="B662" s="569" t="s">
        <v>529</v>
      </c>
      <c r="C662" s="403">
        <v>481014</v>
      </c>
      <c r="D662" s="282"/>
    </row>
    <row r="663" spans="1:4" x14ac:dyDescent="0.3">
      <c r="A663" s="533" t="s">
        <v>150</v>
      </c>
      <c r="B663" s="569" t="s">
        <v>529</v>
      </c>
      <c r="C663" s="403">
        <v>481019</v>
      </c>
      <c r="D663" s="282"/>
    </row>
    <row r="664" spans="1:4" x14ac:dyDescent="0.3">
      <c r="A664" s="533" t="s">
        <v>150</v>
      </c>
      <c r="B664" s="569" t="s">
        <v>529</v>
      </c>
      <c r="C664" s="403">
        <v>481022</v>
      </c>
      <c r="D664" s="282"/>
    </row>
    <row r="665" spans="1:4" x14ac:dyDescent="0.3">
      <c r="A665" s="533" t="s">
        <v>150</v>
      </c>
      <c r="B665" s="569" t="s">
        <v>529</v>
      </c>
      <c r="C665" s="403">
        <v>481029</v>
      </c>
      <c r="D665" s="282"/>
    </row>
    <row r="666" spans="1:4" x14ac:dyDescent="0.3">
      <c r="A666" s="533" t="s">
        <v>150</v>
      </c>
      <c r="B666" s="562" t="s">
        <v>531</v>
      </c>
      <c r="C666" s="590">
        <v>4809</v>
      </c>
      <c r="D666" s="282"/>
    </row>
    <row r="667" spans="1:4" x14ac:dyDescent="0.3">
      <c r="A667" s="534" t="s">
        <v>150</v>
      </c>
      <c r="B667" s="563" t="s">
        <v>531</v>
      </c>
      <c r="C667" s="593" t="s">
        <v>615</v>
      </c>
      <c r="D667" s="282"/>
    </row>
    <row r="668" spans="1:4" x14ac:dyDescent="0.3">
      <c r="A668" s="534" t="s">
        <v>150</v>
      </c>
      <c r="B668" s="563" t="s">
        <v>531</v>
      </c>
      <c r="C668" s="593" t="s">
        <v>616</v>
      </c>
      <c r="D668" s="282"/>
    </row>
    <row r="669" spans="1:4" x14ac:dyDescent="0.3">
      <c r="A669" s="534" t="s">
        <v>150</v>
      </c>
      <c r="B669" s="563" t="s">
        <v>531</v>
      </c>
      <c r="C669" s="593" t="s">
        <v>617</v>
      </c>
      <c r="D669" s="282"/>
    </row>
    <row r="670" spans="1:4" x14ac:dyDescent="0.3">
      <c r="A670" s="534" t="s">
        <v>150</v>
      </c>
      <c r="B670" s="563" t="s">
        <v>531</v>
      </c>
      <c r="C670" s="593" t="s">
        <v>618</v>
      </c>
      <c r="D670" s="282"/>
    </row>
    <row r="671" spans="1:4" x14ac:dyDescent="0.3">
      <c r="A671" s="534" t="s">
        <v>150</v>
      </c>
      <c r="B671" s="563" t="s">
        <v>531</v>
      </c>
      <c r="C671" s="593" t="s">
        <v>619</v>
      </c>
      <c r="D671" s="282"/>
    </row>
    <row r="672" spans="1:4" x14ac:dyDescent="0.3">
      <c r="A672" s="534" t="s">
        <v>150</v>
      </c>
      <c r="B672" s="563" t="s">
        <v>532</v>
      </c>
      <c r="C672" s="593">
        <v>4809</v>
      </c>
      <c r="D672" s="282"/>
    </row>
    <row r="673" spans="1:4" x14ac:dyDescent="0.3">
      <c r="A673" s="534" t="s">
        <v>150</v>
      </c>
      <c r="B673" s="563" t="s">
        <v>532</v>
      </c>
      <c r="C673" s="593" t="s">
        <v>615</v>
      </c>
      <c r="D673" s="282"/>
    </row>
    <row r="674" spans="1:4" x14ac:dyDescent="0.3">
      <c r="A674" s="534" t="s">
        <v>150</v>
      </c>
      <c r="B674" s="563" t="s">
        <v>532</v>
      </c>
      <c r="C674" s="593" t="s">
        <v>616</v>
      </c>
      <c r="D674" s="282"/>
    </row>
    <row r="675" spans="1:4" x14ac:dyDescent="0.3">
      <c r="A675" s="534" t="s">
        <v>150</v>
      </c>
      <c r="B675" s="563" t="s">
        <v>532</v>
      </c>
      <c r="C675" s="593" t="s">
        <v>617</v>
      </c>
      <c r="D675" s="282"/>
    </row>
    <row r="676" spans="1:4" x14ac:dyDescent="0.3">
      <c r="A676" s="534" t="s">
        <v>150</v>
      </c>
      <c r="B676" s="563" t="s">
        <v>532</v>
      </c>
      <c r="C676" s="593" t="s">
        <v>618</v>
      </c>
      <c r="D676" s="282"/>
    </row>
    <row r="677" spans="1:4" x14ac:dyDescent="0.3">
      <c r="A677" s="541" t="s">
        <v>150</v>
      </c>
      <c r="B677" s="568" t="s">
        <v>532</v>
      </c>
      <c r="C677" s="411" t="s">
        <v>619</v>
      </c>
      <c r="D677" s="282"/>
    </row>
    <row r="678" spans="1:4" x14ac:dyDescent="0.3">
      <c r="A678" s="534" t="s">
        <v>150</v>
      </c>
      <c r="B678" s="568" t="s">
        <v>533</v>
      </c>
      <c r="C678" s="411">
        <v>4809</v>
      </c>
      <c r="D678" s="282"/>
    </row>
    <row r="679" spans="1:4" x14ac:dyDescent="0.3">
      <c r="A679" s="541" t="s">
        <v>150</v>
      </c>
      <c r="B679" s="568" t="s">
        <v>533</v>
      </c>
      <c r="C679" s="411">
        <v>481013</v>
      </c>
      <c r="D679" s="282"/>
    </row>
    <row r="680" spans="1:4" x14ac:dyDescent="0.3">
      <c r="A680" s="534" t="s">
        <v>150</v>
      </c>
      <c r="B680" s="568" t="s">
        <v>533</v>
      </c>
      <c r="C680" s="411">
        <v>481014</v>
      </c>
      <c r="D680" s="282"/>
    </row>
    <row r="681" spans="1:4" x14ac:dyDescent="0.3">
      <c r="A681" s="541" t="s">
        <v>150</v>
      </c>
      <c r="B681" s="568" t="s">
        <v>533</v>
      </c>
      <c r="C681" s="411">
        <v>481019</v>
      </c>
      <c r="D681" s="282"/>
    </row>
    <row r="682" spans="1:4" x14ac:dyDescent="0.3">
      <c r="A682" s="534" t="s">
        <v>150</v>
      </c>
      <c r="B682" s="568" t="s">
        <v>533</v>
      </c>
      <c r="C682" s="411">
        <v>481022</v>
      </c>
      <c r="D682" s="282"/>
    </row>
    <row r="683" spans="1:4" ht="15" thickBot="1" x14ac:dyDescent="0.35">
      <c r="A683" s="541" t="s">
        <v>150</v>
      </c>
      <c r="B683" s="568" t="s">
        <v>533</v>
      </c>
      <c r="C683" s="592">
        <v>481029</v>
      </c>
      <c r="D683" s="282"/>
    </row>
    <row r="684" spans="1:4" ht="15" thickTop="1" x14ac:dyDescent="0.3">
      <c r="A684" s="545">
        <v>12.2</v>
      </c>
      <c r="B684" s="572" t="s">
        <v>529</v>
      </c>
      <c r="C684" s="594">
        <v>4803</v>
      </c>
      <c r="D684" s="282"/>
    </row>
    <row r="685" spans="1:4" x14ac:dyDescent="0.3">
      <c r="A685" s="533">
        <v>12.2</v>
      </c>
      <c r="B685" s="562" t="s">
        <v>531</v>
      </c>
      <c r="C685" s="590" t="s">
        <v>599</v>
      </c>
      <c r="D685" s="282"/>
    </row>
    <row r="686" spans="1:4" x14ac:dyDescent="0.3">
      <c r="A686" s="542">
        <v>12.2</v>
      </c>
      <c r="B686" s="569" t="s">
        <v>532</v>
      </c>
      <c r="C686" s="591" t="s">
        <v>599</v>
      </c>
      <c r="D686" s="282"/>
    </row>
    <row r="687" spans="1:4" ht="15" thickBot="1" x14ac:dyDescent="0.35">
      <c r="A687" s="543">
        <v>12.2</v>
      </c>
      <c r="B687" s="570" t="s">
        <v>533</v>
      </c>
      <c r="C687" s="592" t="s">
        <v>599</v>
      </c>
      <c r="D687" s="282"/>
    </row>
    <row r="688" spans="1:4" ht="15" thickTop="1" x14ac:dyDescent="0.3">
      <c r="A688" s="545">
        <v>12.3</v>
      </c>
      <c r="B688" s="572" t="s">
        <v>529</v>
      </c>
      <c r="C688" s="587">
        <v>480411</v>
      </c>
      <c r="D688" s="282"/>
    </row>
    <row r="689" spans="1:4" x14ac:dyDescent="0.3">
      <c r="A689" s="542">
        <v>12.3</v>
      </c>
      <c r="B689" s="569" t="s">
        <v>529</v>
      </c>
      <c r="C689" s="403">
        <v>480419</v>
      </c>
      <c r="D689" s="282"/>
    </row>
    <row r="690" spans="1:4" x14ac:dyDescent="0.3">
      <c r="A690" s="542">
        <v>12.3</v>
      </c>
      <c r="B690" s="569" t="s">
        <v>529</v>
      </c>
      <c r="C690" s="403">
        <v>480421</v>
      </c>
      <c r="D690" s="282"/>
    </row>
    <row r="691" spans="1:4" x14ac:dyDescent="0.3">
      <c r="A691" s="542">
        <v>12.3</v>
      </c>
      <c r="B691" s="569" t="s">
        <v>529</v>
      </c>
      <c r="C691" s="403">
        <v>480429</v>
      </c>
      <c r="D691" s="282"/>
    </row>
    <row r="692" spans="1:4" x14ac:dyDescent="0.3">
      <c r="A692" s="542">
        <v>12.3</v>
      </c>
      <c r="B692" s="569" t="s">
        <v>529</v>
      </c>
      <c r="C692" s="403">
        <v>480431</v>
      </c>
      <c r="D692" s="282"/>
    </row>
    <row r="693" spans="1:4" x14ac:dyDescent="0.3">
      <c r="A693" s="542">
        <v>12.3</v>
      </c>
      <c r="B693" s="569" t="s">
        <v>529</v>
      </c>
      <c r="C693" s="403">
        <v>480439</v>
      </c>
      <c r="D693" s="282"/>
    </row>
    <row r="694" spans="1:4" x14ac:dyDescent="0.3">
      <c r="A694" s="542">
        <v>12.3</v>
      </c>
      <c r="B694" s="569" t="s">
        <v>529</v>
      </c>
      <c r="C694" s="403">
        <v>480442</v>
      </c>
      <c r="D694" s="282"/>
    </row>
    <row r="695" spans="1:4" x14ac:dyDescent="0.3">
      <c r="A695" s="542">
        <v>12.3</v>
      </c>
      <c r="B695" s="569" t="s">
        <v>529</v>
      </c>
      <c r="C695" s="403">
        <v>480449</v>
      </c>
      <c r="D695" s="282"/>
    </row>
    <row r="696" spans="1:4" x14ac:dyDescent="0.3">
      <c r="A696" s="542">
        <v>12.3</v>
      </c>
      <c r="B696" s="569" t="s">
        <v>529</v>
      </c>
      <c r="C696" s="403">
        <v>480451</v>
      </c>
      <c r="D696" s="282"/>
    </row>
    <row r="697" spans="1:4" x14ac:dyDescent="0.3">
      <c r="A697" s="542">
        <v>12.3</v>
      </c>
      <c r="B697" s="569" t="s">
        <v>529</v>
      </c>
      <c r="C697" s="403">
        <v>480452</v>
      </c>
      <c r="D697" s="282"/>
    </row>
    <row r="698" spans="1:4" x14ac:dyDescent="0.3">
      <c r="A698" s="542">
        <v>12.3</v>
      </c>
      <c r="B698" s="569" t="s">
        <v>529</v>
      </c>
      <c r="C698" s="403">
        <v>480459</v>
      </c>
      <c r="D698" s="282"/>
    </row>
    <row r="699" spans="1:4" x14ac:dyDescent="0.3">
      <c r="A699" s="542">
        <v>12.3</v>
      </c>
      <c r="B699" s="569" t="s">
        <v>529</v>
      </c>
      <c r="C699" s="403">
        <v>480511</v>
      </c>
      <c r="D699" s="282"/>
    </row>
    <row r="700" spans="1:4" x14ac:dyDescent="0.3">
      <c r="A700" s="542">
        <v>12.3</v>
      </c>
      <c r="B700" s="569" t="s">
        <v>529</v>
      </c>
      <c r="C700" s="403">
        <v>480512</v>
      </c>
      <c r="D700" s="282"/>
    </row>
    <row r="701" spans="1:4" x14ac:dyDescent="0.3">
      <c r="A701" s="542">
        <v>12.3</v>
      </c>
      <c r="B701" s="569" t="s">
        <v>529</v>
      </c>
      <c r="C701" s="403">
        <v>480519</v>
      </c>
      <c r="D701" s="282"/>
    </row>
    <row r="702" spans="1:4" x14ac:dyDescent="0.3">
      <c r="A702" s="542">
        <v>12.3</v>
      </c>
      <c r="B702" s="569" t="s">
        <v>529</v>
      </c>
      <c r="C702" s="403">
        <v>480524</v>
      </c>
      <c r="D702" s="282"/>
    </row>
    <row r="703" spans="1:4" x14ac:dyDescent="0.3">
      <c r="A703" s="542">
        <v>12.3</v>
      </c>
      <c r="B703" s="569" t="s">
        <v>529</v>
      </c>
      <c r="C703" s="403">
        <v>480525</v>
      </c>
      <c r="D703" s="282"/>
    </row>
    <row r="704" spans="1:4" x14ac:dyDescent="0.3">
      <c r="A704" s="542">
        <v>12.3</v>
      </c>
      <c r="B704" s="569" t="s">
        <v>529</v>
      </c>
      <c r="C704" s="403">
        <v>480530</v>
      </c>
      <c r="D704" s="282"/>
    </row>
    <row r="705" spans="1:4" x14ac:dyDescent="0.3">
      <c r="A705" s="542">
        <v>12.3</v>
      </c>
      <c r="B705" s="569" t="s">
        <v>529</v>
      </c>
      <c r="C705" s="403">
        <v>480591</v>
      </c>
      <c r="D705" s="282"/>
    </row>
    <row r="706" spans="1:4" x14ac:dyDescent="0.3">
      <c r="A706" s="542">
        <v>12.3</v>
      </c>
      <c r="B706" s="569" t="s">
        <v>529</v>
      </c>
      <c r="C706" s="403">
        <v>480592</v>
      </c>
      <c r="D706" s="282"/>
    </row>
    <row r="707" spans="1:4" x14ac:dyDescent="0.3">
      <c r="A707" s="542">
        <v>12.3</v>
      </c>
      <c r="B707" s="569" t="s">
        <v>529</v>
      </c>
      <c r="C707" s="403">
        <v>480593</v>
      </c>
      <c r="D707" s="282"/>
    </row>
    <row r="708" spans="1:4" x14ac:dyDescent="0.3">
      <c r="A708" s="542">
        <v>12.3</v>
      </c>
      <c r="B708" s="569" t="s">
        <v>529</v>
      </c>
      <c r="C708" s="403">
        <v>480610</v>
      </c>
      <c r="D708" s="282"/>
    </row>
    <row r="709" spans="1:4" x14ac:dyDescent="0.3">
      <c r="A709" s="542">
        <v>12.3</v>
      </c>
      <c r="B709" s="569" t="s">
        <v>529</v>
      </c>
      <c r="C709" s="403">
        <v>480620</v>
      </c>
      <c r="D709" s="282"/>
    </row>
    <row r="710" spans="1:4" x14ac:dyDescent="0.3">
      <c r="A710" s="542">
        <v>12.3</v>
      </c>
      <c r="B710" s="569" t="s">
        <v>529</v>
      </c>
      <c r="C710" s="403">
        <v>480640</v>
      </c>
      <c r="D710" s="282"/>
    </row>
    <row r="711" spans="1:4" x14ac:dyDescent="0.3">
      <c r="A711" s="542">
        <v>12.3</v>
      </c>
      <c r="B711" s="569" t="s">
        <v>529</v>
      </c>
      <c r="C711" s="403">
        <v>4808</v>
      </c>
      <c r="D711" s="282"/>
    </row>
    <row r="712" spans="1:4" x14ac:dyDescent="0.3">
      <c r="A712" s="542">
        <v>12.3</v>
      </c>
      <c r="B712" s="569" t="s">
        <v>529</v>
      </c>
      <c r="C712" s="403">
        <v>481031</v>
      </c>
      <c r="D712" s="282"/>
    </row>
    <row r="713" spans="1:4" x14ac:dyDescent="0.3">
      <c r="A713" s="542">
        <v>12.3</v>
      </c>
      <c r="B713" s="569" t="s">
        <v>529</v>
      </c>
      <c r="C713" s="403">
        <v>481032</v>
      </c>
      <c r="D713" s="282"/>
    </row>
    <row r="714" spans="1:4" x14ac:dyDescent="0.3">
      <c r="A714" s="542">
        <v>12.3</v>
      </c>
      <c r="B714" s="569" t="s">
        <v>529</v>
      </c>
      <c r="C714" s="403">
        <v>481039</v>
      </c>
      <c r="D714" s="282"/>
    </row>
    <row r="715" spans="1:4" x14ac:dyDescent="0.3">
      <c r="A715" s="542">
        <v>12.3</v>
      </c>
      <c r="B715" s="569" t="s">
        <v>529</v>
      </c>
      <c r="C715" s="403">
        <v>481092</v>
      </c>
      <c r="D715" s="282"/>
    </row>
    <row r="716" spans="1:4" x14ac:dyDescent="0.3">
      <c r="A716" s="542">
        <v>12.3</v>
      </c>
      <c r="B716" s="569" t="s">
        <v>529</v>
      </c>
      <c r="C716" s="403">
        <v>481099</v>
      </c>
      <c r="D716" s="282"/>
    </row>
    <row r="717" spans="1:4" x14ac:dyDescent="0.3">
      <c r="A717" s="542">
        <v>12.3</v>
      </c>
      <c r="B717" s="569" t="s">
        <v>529</v>
      </c>
      <c r="C717" s="403">
        <v>481151</v>
      </c>
      <c r="D717" s="282"/>
    </row>
    <row r="718" spans="1:4" x14ac:dyDescent="0.3">
      <c r="A718" s="542">
        <v>12.3</v>
      </c>
      <c r="B718" s="569" t="s">
        <v>529</v>
      </c>
      <c r="C718" s="591">
        <v>481159</v>
      </c>
      <c r="D718" s="282"/>
    </row>
    <row r="719" spans="1:4" x14ac:dyDescent="0.3">
      <c r="A719" s="533">
        <v>12.3</v>
      </c>
      <c r="B719" s="562" t="s">
        <v>531</v>
      </c>
      <c r="C719" s="599">
        <v>480411</v>
      </c>
      <c r="D719" s="282"/>
    </row>
    <row r="720" spans="1:4" x14ac:dyDescent="0.3">
      <c r="A720" s="542">
        <v>12.3</v>
      </c>
      <c r="B720" s="569" t="s">
        <v>531</v>
      </c>
      <c r="C720" s="600">
        <v>480419</v>
      </c>
      <c r="D720" s="282"/>
    </row>
    <row r="721" spans="1:4" x14ac:dyDescent="0.3">
      <c r="A721" s="542">
        <v>12.3</v>
      </c>
      <c r="B721" s="569" t="s">
        <v>531</v>
      </c>
      <c r="C721" s="600">
        <v>480421</v>
      </c>
      <c r="D721" s="282"/>
    </row>
    <row r="722" spans="1:4" x14ac:dyDescent="0.3">
      <c r="A722" s="542">
        <v>12.3</v>
      </c>
      <c r="B722" s="569" t="s">
        <v>531</v>
      </c>
      <c r="C722" s="600">
        <v>480429</v>
      </c>
      <c r="D722" s="282"/>
    </row>
    <row r="723" spans="1:4" x14ac:dyDescent="0.3">
      <c r="A723" s="542">
        <v>12.3</v>
      </c>
      <c r="B723" s="569" t="s">
        <v>531</v>
      </c>
      <c r="C723" s="600">
        <v>480431</v>
      </c>
      <c r="D723" s="282"/>
    </row>
    <row r="724" spans="1:4" x14ac:dyDescent="0.3">
      <c r="A724" s="542">
        <v>12.3</v>
      </c>
      <c r="B724" s="569" t="s">
        <v>531</v>
      </c>
      <c r="C724" s="600">
        <v>480439</v>
      </c>
      <c r="D724" s="282"/>
    </row>
    <row r="725" spans="1:4" x14ac:dyDescent="0.3">
      <c r="A725" s="542">
        <v>12.3</v>
      </c>
      <c r="B725" s="569" t="s">
        <v>531</v>
      </c>
      <c r="C725" s="600">
        <v>480442</v>
      </c>
      <c r="D725" s="282"/>
    </row>
    <row r="726" spans="1:4" x14ac:dyDescent="0.3">
      <c r="A726" s="542">
        <v>12.3</v>
      </c>
      <c r="B726" s="569" t="s">
        <v>531</v>
      </c>
      <c r="C726" s="600">
        <v>480449</v>
      </c>
      <c r="D726" s="282"/>
    </row>
    <row r="727" spans="1:4" x14ac:dyDescent="0.3">
      <c r="A727" s="542">
        <v>12.3</v>
      </c>
      <c r="B727" s="569" t="s">
        <v>531</v>
      </c>
      <c r="C727" s="600">
        <v>480451</v>
      </c>
      <c r="D727" s="282"/>
    </row>
    <row r="728" spans="1:4" x14ac:dyDescent="0.3">
      <c r="A728" s="542">
        <v>12.3</v>
      </c>
      <c r="B728" s="569" t="s">
        <v>531</v>
      </c>
      <c r="C728" s="600">
        <v>480452</v>
      </c>
      <c r="D728" s="282"/>
    </row>
    <row r="729" spans="1:4" x14ac:dyDescent="0.3">
      <c r="A729" s="542">
        <v>12.3</v>
      </c>
      <c r="B729" s="569" t="s">
        <v>531</v>
      </c>
      <c r="C729" s="600">
        <v>480459</v>
      </c>
      <c r="D729" s="282"/>
    </row>
    <row r="730" spans="1:4" x14ac:dyDescent="0.3">
      <c r="A730" s="542">
        <v>12.3</v>
      </c>
      <c r="B730" s="569" t="s">
        <v>531</v>
      </c>
      <c r="C730" s="600">
        <v>480511</v>
      </c>
      <c r="D730" s="282"/>
    </row>
    <row r="731" spans="1:4" x14ac:dyDescent="0.3">
      <c r="A731" s="542">
        <v>12.3</v>
      </c>
      <c r="B731" s="569" t="s">
        <v>531</v>
      </c>
      <c r="C731" s="600">
        <v>480512</v>
      </c>
      <c r="D731" s="282"/>
    </row>
    <row r="732" spans="1:4" x14ac:dyDescent="0.3">
      <c r="A732" s="542">
        <v>12.3</v>
      </c>
      <c r="B732" s="569" t="s">
        <v>531</v>
      </c>
      <c r="C732" s="600">
        <v>480519</v>
      </c>
      <c r="D732" s="282"/>
    </row>
    <row r="733" spans="1:4" x14ac:dyDescent="0.3">
      <c r="A733" s="542">
        <v>12.3</v>
      </c>
      <c r="B733" s="569" t="s">
        <v>531</v>
      </c>
      <c r="C733" s="600">
        <v>480524</v>
      </c>
      <c r="D733" s="282"/>
    </row>
    <row r="734" spans="1:4" x14ac:dyDescent="0.3">
      <c r="A734" s="542">
        <v>12.3</v>
      </c>
      <c r="B734" s="569" t="s">
        <v>531</v>
      </c>
      <c r="C734" s="600">
        <v>480525</v>
      </c>
      <c r="D734" s="282"/>
    </row>
    <row r="735" spans="1:4" x14ac:dyDescent="0.3">
      <c r="A735" s="542">
        <v>12.3</v>
      </c>
      <c r="B735" s="569" t="s">
        <v>531</v>
      </c>
      <c r="C735" s="600">
        <v>480530</v>
      </c>
      <c r="D735" s="282"/>
    </row>
    <row r="736" spans="1:4" x14ac:dyDescent="0.3">
      <c r="A736" s="542">
        <v>12.3</v>
      </c>
      <c r="B736" s="569" t="s">
        <v>531</v>
      </c>
      <c r="C736" s="600">
        <v>480591</v>
      </c>
      <c r="D736" s="282"/>
    </row>
    <row r="737" spans="1:4" x14ac:dyDescent="0.3">
      <c r="A737" s="542">
        <v>12.3</v>
      </c>
      <c r="B737" s="569" t="s">
        <v>531</v>
      </c>
      <c r="C737" s="600">
        <v>480592</v>
      </c>
      <c r="D737" s="282"/>
    </row>
    <row r="738" spans="1:4" x14ac:dyDescent="0.3">
      <c r="A738" s="542">
        <v>12.3</v>
      </c>
      <c r="B738" s="569" t="s">
        <v>531</v>
      </c>
      <c r="C738" s="600">
        <v>480593</v>
      </c>
      <c r="D738" s="282"/>
    </row>
    <row r="739" spans="1:4" x14ac:dyDescent="0.3">
      <c r="A739" s="542">
        <v>12.3</v>
      </c>
      <c r="B739" s="569" t="s">
        <v>531</v>
      </c>
      <c r="C739" s="600">
        <v>480610</v>
      </c>
      <c r="D739" s="282"/>
    </row>
    <row r="740" spans="1:4" x14ac:dyDescent="0.3">
      <c r="A740" s="542">
        <v>12.3</v>
      </c>
      <c r="B740" s="569" t="s">
        <v>531</v>
      </c>
      <c r="C740" s="600">
        <v>480620</v>
      </c>
      <c r="D740" s="282"/>
    </row>
    <row r="741" spans="1:4" x14ac:dyDescent="0.3">
      <c r="A741" s="542">
        <v>12.3</v>
      </c>
      <c r="B741" s="569" t="s">
        <v>531</v>
      </c>
      <c r="C741" s="600">
        <v>480640</v>
      </c>
      <c r="D741" s="282"/>
    </row>
    <row r="742" spans="1:4" x14ac:dyDescent="0.3">
      <c r="A742" s="542">
        <v>12.3</v>
      </c>
      <c r="B742" s="569" t="s">
        <v>531</v>
      </c>
      <c r="C742" s="600">
        <v>4808</v>
      </c>
      <c r="D742" s="282"/>
    </row>
    <row r="743" spans="1:4" x14ac:dyDescent="0.3">
      <c r="A743" s="542">
        <v>12.3</v>
      </c>
      <c r="B743" s="569" t="s">
        <v>531</v>
      </c>
      <c r="C743" s="600">
        <v>481031</v>
      </c>
      <c r="D743" s="282"/>
    </row>
    <row r="744" spans="1:4" x14ac:dyDescent="0.3">
      <c r="A744" s="542">
        <v>12.3</v>
      </c>
      <c r="B744" s="569" t="s">
        <v>531</v>
      </c>
      <c r="C744" s="600">
        <v>481032</v>
      </c>
      <c r="D744" s="282"/>
    </row>
    <row r="745" spans="1:4" x14ac:dyDescent="0.3">
      <c r="A745" s="542">
        <v>12.3</v>
      </c>
      <c r="B745" s="569" t="s">
        <v>531</v>
      </c>
      <c r="C745" s="600">
        <v>481039</v>
      </c>
      <c r="D745" s="282"/>
    </row>
    <row r="746" spans="1:4" x14ac:dyDescent="0.3">
      <c r="A746" s="542">
        <v>12.3</v>
      </c>
      <c r="B746" s="569" t="s">
        <v>531</v>
      </c>
      <c r="C746" s="600">
        <v>481092</v>
      </c>
      <c r="D746" s="282"/>
    </row>
    <row r="747" spans="1:4" x14ac:dyDescent="0.3">
      <c r="A747" s="542">
        <v>12.3</v>
      </c>
      <c r="B747" s="569" t="s">
        <v>531</v>
      </c>
      <c r="C747" s="600">
        <v>481099</v>
      </c>
      <c r="D747" s="282"/>
    </row>
    <row r="748" spans="1:4" x14ac:dyDescent="0.3">
      <c r="A748" s="542">
        <v>12.3</v>
      </c>
      <c r="B748" s="569" t="s">
        <v>531</v>
      </c>
      <c r="C748" s="600">
        <v>481151</v>
      </c>
      <c r="D748" s="282"/>
    </row>
    <row r="749" spans="1:4" x14ac:dyDescent="0.3">
      <c r="A749" s="542">
        <v>12.3</v>
      </c>
      <c r="B749" s="569" t="s">
        <v>531</v>
      </c>
      <c r="C749" s="600">
        <v>481159</v>
      </c>
      <c r="D749" s="282"/>
    </row>
    <row r="750" spans="1:4" x14ac:dyDescent="0.3">
      <c r="A750" s="542">
        <v>12.3</v>
      </c>
      <c r="B750" s="569" t="s">
        <v>532</v>
      </c>
      <c r="C750" s="584">
        <v>480411</v>
      </c>
      <c r="D750" s="282"/>
    </row>
    <row r="751" spans="1:4" x14ac:dyDescent="0.3">
      <c r="A751" s="542">
        <v>12.3</v>
      </c>
      <c r="B751" s="569" t="s">
        <v>532</v>
      </c>
      <c r="C751" s="584">
        <v>480419</v>
      </c>
      <c r="D751" s="282"/>
    </row>
    <row r="752" spans="1:4" x14ac:dyDescent="0.3">
      <c r="A752" s="542">
        <v>12.3</v>
      </c>
      <c r="B752" s="569" t="s">
        <v>532</v>
      </c>
      <c r="C752" s="584">
        <v>480421</v>
      </c>
      <c r="D752" s="282"/>
    </row>
    <row r="753" spans="1:4" x14ac:dyDescent="0.3">
      <c r="A753" s="542">
        <v>12.3</v>
      </c>
      <c r="B753" s="569" t="s">
        <v>532</v>
      </c>
      <c r="C753" s="584">
        <v>480429</v>
      </c>
      <c r="D753" s="282"/>
    </row>
    <row r="754" spans="1:4" x14ac:dyDescent="0.3">
      <c r="A754" s="542">
        <v>12.3</v>
      </c>
      <c r="B754" s="569" t="s">
        <v>532</v>
      </c>
      <c r="C754" s="584">
        <v>480431</v>
      </c>
      <c r="D754" s="282"/>
    </row>
    <row r="755" spans="1:4" x14ac:dyDescent="0.3">
      <c r="A755" s="542">
        <v>12.3</v>
      </c>
      <c r="B755" s="569" t="s">
        <v>532</v>
      </c>
      <c r="C755" s="584">
        <v>480439</v>
      </c>
      <c r="D755" s="282"/>
    </row>
    <row r="756" spans="1:4" x14ac:dyDescent="0.3">
      <c r="A756" s="542">
        <v>12.3</v>
      </c>
      <c r="B756" s="569" t="s">
        <v>532</v>
      </c>
      <c r="C756" s="584">
        <v>480442</v>
      </c>
      <c r="D756" s="282"/>
    </row>
    <row r="757" spans="1:4" x14ac:dyDescent="0.3">
      <c r="A757" s="542">
        <v>12.3</v>
      </c>
      <c r="B757" s="569" t="s">
        <v>532</v>
      </c>
      <c r="C757" s="584">
        <v>480449</v>
      </c>
      <c r="D757" s="282"/>
    </row>
    <row r="758" spans="1:4" x14ac:dyDescent="0.3">
      <c r="A758" s="542">
        <v>12.3</v>
      </c>
      <c r="B758" s="569" t="s">
        <v>532</v>
      </c>
      <c r="C758" s="584">
        <v>480451</v>
      </c>
      <c r="D758" s="282"/>
    </row>
    <row r="759" spans="1:4" x14ac:dyDescent="0.3">
      <c r="A759" s="542">
        <v>12.3</v>
      </c>
      <c r="B759" s="569" t="s">
        <v>532</v>
      </c>
      <c r="C759" s="584">
        <v>480452</v>
      </c>
      <c r="D759" s="282"/>
    </row>
    <row r="760" spans="1:4" x14ac:dyDescent="0.3">
      <c r="A760" s="542">
        <v>12.3</v>
      </c>
      <c r="B760" s="569" t="s">
        <v>532</v>
      </c>
      <c r="C760" s="584">
        <v>480459</v>
      </c>
      <c r="D760" s="282"/>
    </row>
    <row r="761" spans="1:4" x14ac:dyDescent="0.3">
      <c r="A761" s="542">
        <v>12.3</v>
      </c>
      <c r="B761" s="569" t="s">
        <v>532</v>
      </c>
      <c r="C761" s="584">
        <v>480511</v>
      </c>
      <c r="D761" s="282"/>
    </row>
    <row r="762" spans="1:4" x14ac:dyDescent="0.3">
      <c r="A762" s="542">
        <v>12.3</v>
      </c>
      <c r="B762" s="569" t="s">
        <v>532</v>
      </c>
      <c r="C762" s="584">
        <v>480512</v>
      </c>
      <c r="D762" s="282"/>
    </row>
    <row r="763" spans="1:4" x14ac:dyDescent="0.3">
      <c r="A763" s="542">
        <v>12.3</v>
      </c>
      <c r="B763" s="569" t="s">
        <v>532</v>
      </c>
      <c r="C763" s="584">
        <v>480519</v>
      </c>
      <c r="D763" s="282"/>
    </row>
    <row r="764" spans="1:4" x14ac:dyDescent="0.3">
      <c r="A764" s="542">
        <v>12.3</v>
      </c>
      <c r="B764" s="569" t="s">
        <v>532</v>
      </c>
      <c r="C764" s="584">
        <v>480524</v>
      </c>
      <c r="D764" s="282"/>
    </row>
    <row r="765" spans="1:4" x14ac:dyDescent="0.3">
      <c r="A765" s="542">
        <v>12.3</v>
      </c>
      <c r="B765" s="569" t="s">
        <v>532</v>
      </c>
      <c r="C765" s="584">
        <v>480525</v>
      </c>
      <c r="D765" s="282"/>
    </row>
    <row r="766" spans="1:4" x14ac:dyDescent="0.3">
      <c r="A766" s="542">
        <v>12.3</v>
      </c>
      <c r="B766" s="569" t="s">
        <v>532</v>
      </c>
      <c r="C766" s="584">
        <v>480530</v>
      </c>
      <c r="D766" s="282"/>
    </row>
    <row r="767" spans="1:4" x14ac:dyDescent="0.3">
      <c r="A767" s="542">
        <v>12.3</v>
      </c>
      <c r="B767" s="569" t="s">
        <v>532</v>
      </c>
      <c r="C767" s="584">
        <v>480591</v>
      </c>
      <c r="D767" s="282"/>
    </row>
    <row r="768" spans="1:4" x14ac:dyDescent="0.3">
      <c r="A768" s="542">
        <v>12.3</v>
      </c>
      <c r="B768" s="569" t="s">
        <v>532</v>
      </c>
      <c r="C768" s="584">
        <v>480592</v>
      </c>
      <c r="D768" s="282"/>
    </row>
    <row r="769" spans="1:4" x14ac:dyDescent="0.3">
      <c r="A769" s="542">
        <v>12.3</v>
      </c>
      <c r="B769" s="569" t="s">
        <v>532</v>
      </c>
      <c r="C769" s="584">
        <v>480593</v>
      </c>
      <c r="D769" s="282"/>
    </row>
    <row r="770" spans="1:4" x14ac:dyDescent="0.3">
      <c r="A770" s="542">
        <v>12.3</v>
      </c>
      <c r="B770" s="569" t="s">
        <v>532</v>
      </c>
      <c r="C770" s="584">
        <v>480610</v>
      </c>
      <c r="D770" s="282"/>
    </row>
    <row r="771" spans="1:4" x14ac:dyDescent="0.3">
      <c r="A771" s="542">
        <v>12.3</v>
      </c>
      <c r="B771" s="569" t="s">
        <v>532</v>
      </c>
      <c r="C771" s="584">
        <v>480620</v>
      </c>
      <c r="D771" s="282"/>
    </row>
    <row r="772" spans="1:4" x14ac:dyDescent="0.3">
      <c r="A772" s="542">
        <v>12.3</v>
      </c>
      <c r="B772" s="569" t="s">
        <v>532</v>
      </c>
      <c r="C772" s="584">
        <v>480640</v>
      </c>
      <c r="D772" s="282"/>
    </row>
    <row r="773" spans="1:4" x14ac:dyDescent="0.3">
      <c r="A773" s="542">
        <v>12.3</v>
      </c>
      <c r="B773" s="569" t="s">
        <v>532</v>
      </c>
      <c r="C773" s="584">
        <v>4808</v>
      </c>
      <c r="D773" s="282"/>
    </row>
    <row r="774" spans="1:4" x14ac:dyDescent="0.3">
      <c r="A774" s="401">
        <v>12.3</v>
      </c>
      <c r="B774" s="402" t="s">
        <v>532</v>
      </c>
      <c r="C774" s="584">
        <v>481031</v>
      </c>
      <c r="D774" s="282"/>
    </row>
    <row r="775" spans="1:4" x14ac:dyDescent="0.3">
      <c r="A775" s="401">
        <v>12.3</v>
      </c>
      <c r="B775" s="402" t="s">
        <v>532</v>
      </c>
      <c r="C775" s="584">
        <v>481032</v>
      </c>
      <c r="D775" s="282"/>
    </row>
    <row r="776" spans="1:4" x14ac:dyDescent="0.3">
      <c r="A776" s="401">
        <v>12.3</v>
      </c>
      <c r="B776" s="402" t="s">
        <v>532</v>
      </c>
      <c r="C776" s="584">
        <v>481039</v>
      </c>
      <c r="D776" s="282"/>
    </row>
    <row r="777" spans="1:4" x14ac:dyDescent="0.3">
      <c r="A777" s="401">
        <v>12.3</v>
      </c>
      <c r="B777" s="402" t="s">
        <v>532</v>
      </c>
      <c r="C777" s="584">
        <v>481092</v>
      </c>
      <c r="D777" s="282"/>
    </row>
    <row r="778" spans="1:4" x14ac:dyDescent="0.3">
      <c r="A778" s="401">
        <v>12.3</v>
      </c>
      <c r="B778" s="402" t="s">
        <v>532</v>
      </c>
      <c r="C778" s="584">
        <v>481099</v>
      </c>
      <c r="D778" s="282"/>
    </row>
    <row r="779" spans="1:4" x14ac:dyDescent="0.3">
      <c r="A779" s="401">
        <v>12.3</v>
      </c>
      <c r="B779" s="402" t="s">
        <v>532</v>
      </c>
      <c r="C779" s="584">
        <v>481151</v>
      </c>
      <c r="D779" s="282"/>
    </row>
    <row r="780" spans="1:4" x14ac:dyDescent="0.3">
      <c r="A780" s="401">
        <v>12.3</v>
      </c>
      <c r="B780" s="402" t="s">
        <v>532</v>
      </c>
      <c r="C780" s="584">
        <v>481159</v>
      </c>
      <c r="D780" s="282"/>
    </row>
    <row r="781" spans="1:4" x14ac:dyDescent="0.3">
      <c r="A781" s="401">
        <v>12.3</v>
      </c>
      <c r="B781" s="402" t="s">
        <v>533</v>
      </c>
      <c r="C781" s="584">
        <v>480411</v>
      </c>
      <c r="D781" s="282"/>
    </row>
    <row r="782" spans="1:4" x14ac:dyDescent="0.3">
      <c r="A782" s="401">
        <v>12.3</v>
      </c>
      <c r="B782" s="402" t="s">
        <v>533</v>
      </c>
      <c r="C782" s="584">
        <v>480419</v>
      </c>
      <c r="D782" s="282"/>
    </row>
    <row r="783" spans="1:4" x14ac:dyDescent="0.3">
      <c r="A783" s="401">
        <v>12.3</v>
      </c>
      <c r="B783" s="402" t="s">
        <v>533</v>
      </c>
      <c r="C783" s="584">
        <v>480421</v>
      </c>
      <c r="D783" s="282"/>
    </row>
    <row r="784" spans="1:4" x14ac:dyDescent="0.3">
      <c r="A784" s="401">
        <v>12.3</v>
      </c>
      <c r="B784" s="402" t="s">
        <v>533</v>
      </c>
      <c r="C784" s="584">
        <v>480429</v>
      </c>
      <c r="D784" s="282"/>
    </row>
    <row r="785" spans="1:4" x14ac:dyDescent="0.3">
      <c r="A785" s="542">
        <v>12.3</v>
      </c>
      <c r="B785" s="569" t="s">
        <v>533</v>
      </c>
      <c r="C785" s="584">
        <v>480431</v>
      </c>
      <c r="D785" s="282"/>
    </row>
    <row r="786" spans="1:4" x14ac:dyDescent="0.3">
      <c r="A786" s="542">
        <v>12.3</v>
      </c>
      <c r="B786" s="569" t="s">
        <v>533</v>
      </c>
      <c r="C786" s="584">
        <v>480439</v>
      </c>
      <c r="D786" s="282"/>
    </row>
    <row r="787" spans="1:4" x14ac:dyDescent="0.3">
      <c r="A787" s="542">
        <v>12.3</v>
      </c>
      <c r="B787" s="569" t="s">
        <v>533</v>
      </c>
      <c r="C787" s="584">
        <v>480442</v>
      </c>
      <c r="D787" s="282"/>
    </row>
    <row r="788" spans="1:4" x14ac:dyDescent="0.3">
      <c r="A788" s="542">
        <v>12.3</v>
      </c>
      <c r="B788" s="569" t="s">
        <v>533</v>
      </c>
      <c r="C788" s="584">
        <v>480449</v>
      </c>
      <c r="D788" s="282"/>
    </row>
    <row r="789" spans="1:4" x14ac:dyDescent="0.3">
      <c r="A789" s="542">
        <v>12.3</v>
      </c>
      <c r="B789" s="569" t="s">
        <v>533</v>
      </c>
      <c r="C789" s="584">
        <v>480451</v>
      </c>
      <c r="D789" s="282"/>
    </row>
    <row r="790" spans="1:4" x14ac:dyDescent="0.3">
      <c r="A790" s="542">
        <v>12.3</v>
      </c>
      <c r="B790" s="569" t="s">
        <v>533</v>
      </c>
      <c r="C790" s="584">
        <v>480452</v>
      </c>
      <c r="D790" s="282"/>
    </row>
    <row r="791" spans="1:4" x14ac:dyDescent="0.3">
      <c r="A791" s="542">
        <v>12.3</v>
      </c>
      <c r="B791" s="569" t="s">
        <v>533</v>
      </c>
      <c r="C791" s="584">
        <v>480459</v>
      </c>
      <c r="D791" s="282"/>
    </row>
    <row r="792" spans="1:4" x14ac:dyDescent="0.3">
      <c r="A792" s="542">
        <v>12.3</v>
      </c>
      <c r="B792" s="569" t="s">
        <v>533</v>
      </c>
      <c r="C792" s="584">
        <v>480511</v>
      </c>
      <c r="D792" s="282"/>
    </row>
    <row r="793" spans="1:4" x14ac:dyDescent="0.3">
      <c r="A793" s="542">
        <v>12.3</v>
      </c>
      <c r="B793" s="569" t="s">
        <v>533</v>
      </c>
      <c r="C793" s="584">
        <v>480512</v>
      </c>
      <c r="D793" s="282"/>
    </row>
    <row r="794" spans="1:4" x14ac:dyDescent="0.3">
      <c r="A794" s="542">
        <v>12.3</v>
      </c>
      <c r="B794" s="569" t="s">
        <v>533</v>
      </c>
      <c r="C794" s="584">
        <v>480519</v>
      </c>
      <c r="D794" s="282"/>
    </row>
    <row r="795" spans="1:4" x14ac:dyDescent="0.3">
      <c r="A795" s="542">
        <v>12.3</v>
      </c>
      <c r="B795" s="569" t="s">
        <v>533</v>
      </c>
      <c r="C795" s="584">
        <v>480524</v>
      </c>
      <c r="D795" s="282"/>
    </row>
    <row r="796" spans="1:4" x14ac:dyDescent="0.3">
      <c r="A796" s="542">
        <v>12.3</v>
      </c>
      <c r="B796" s="569" t="s">
        <v>533</v>
      </c>
      <c r="C796" s="584">
        <v>480525</v>
      </c>
      <c r="D796" s="282"/>
    </row>
    <row r="797" spans="1:4" x14ac:dyDescent="0.3">
      <c r="A797" s="542">
        <v>12.3</v>
      </c>
      <c r="B797" s="569" t="s">
        <v>533</v>
      </c>
      <c r="C797" s="584">
        <v>480530</v>
      </c>
      <c r="D797" s="282"/>
    </row>
    <row r="798" spans="1:4" x14ac:dyDescent="0.3">
      <c r="A798" s="542">
        <v>12.3</v>
      </c>
      <c r="B798" s="569" t="s">
        <v>533</v>
      </c>
      <c r="C798" s="584">
        <v>480591</v>
      </c>
      <c r="D798" s="282"/>
    </row>
    <row r="799" spans="1:4" x14ac:dyDescent="0.3">
      <c r="A799" s="542">
        <v>12.3</v>
      </c>
      <c r="B799" s="569" t="s">
        <v>533</v>
      </c>
      <c r="C799" s="584">
        <v>480592</v>
      </c>
      <c r="D799" s="282"/>
    </row>
    <row r="800" spans="1:4" x14ac:dyDescent="0.3">
      <c r="A800" s="542">
        <v>12.3</v>
      </c>
      <c r="B800" s="569" t="s">
        <v>533</v>
      </c>
      <c r="C800" s="584">
        <v>480593</v>
      </c>
      <c r="D800" s="282"/>
    </row>
    <row r="801" spans="1:4" x14ac:dyDescent="0.3">
      <c r="A801" s="542">
        <v>12.3</v>
      </c>
      <c r="B801" s="569" t="s">
        <v>533</v>
      </c>
      <c r="C801" s="584">
        <v>480610</v>
      </c>
      <c r="D801" s="282"/>
    </row>
    <row r="802" spans="1:4" x14ac:dyDescent="0.3">
      <c r="A802" s="542">
        <v>12.3</v>
      </c>
      <c r="B802" s="569" t="s">
        <v>533</v>
      </c>
      <c r="C802" s="584">
        <v>480620</v>
      </c>
      <c r="D802" s="282"/>
    </row>
    <row r="803" spans="1:4" x14ac:dyDescent="0.3">
      <c r="A803" s="542">
        <v>12.3</v>
      </c>
      <c r="B803" s="569" t="s">
        <v>533</v>
      </c>
      <c r="C803" s="584">
        <v>480640</v>
      </c>
      <c r="D803" s="282"/>
    </row>
    <row r="804" spans="1:4" x14ac:dyDescent="0.3">
      <c r="A804" s="542">
        <v>12.3</v>
      </c>
      <c r="B804" s="569" t="s">
        <v>533</v>
      </c>
      <c r="C804" s="584">
        <v>4808</v>
      </c>
      <c r="D804" s="282"/>
    </row>
    <row r="805" spans="1:4" x14ac:dyDescent="0.3">
      <c r="A805" s="542">
        <v>12.3</v>
      </c>
      <c r="B805" s="569" t="s">
        <v>533</v>
      </c>
      <c r="C805" s="584">
        <v>481031</v>
      </c>
      <c r="D805" s="282"/>
    </row>
    <row r="806" spans="1:4" x14ac:dyDescent="0.3">
      <c r="A806" s="542">
        <v>12.3</v>
      </c>
      <c r="B806" s="569" t="s">
        <v>533</v>
      </c>
      <c r="C806" s="584">
        <v>481032</v>
      </c>
      <c r="D806" s="282"/>
    </row>
    <row r="807" spans="1:4" x14ac:dyDescent="0.3">
      <c r="A807" s="542">
        <v>12.3</v>
      </c>
      <c r="B807" s="569" t="s">
        <v>533</v>
      </c>
      <c r="C807" s="584">
        <v>481039</v>
      </c>
      <c r="D807" s="282"/>
    </row>
    <row r="808" spans="1:4" x14ac:dyDescent="0.3">
      <c r="A808" s="542">
        <v>12.3</v>
      </c>
      <c r="B808" s="569" t="s">
        <v>533</v>
      </c>
      <c r="C808" s="584">
        <v>481092</v>
      </c>
      <c r="D808" s="282"/>
    </row>
    <row r="809" spans="1:4" x14ac:dyDescent="0.3">
      <c r="A809" s="542">
        <v>12.3</v>
      </c>
      <c r="B809" s="569" t="s">
        <v>533</v>
      </c>
      <c r="C809" s="584">
        <v>481099</v>
      </c>
      <c r="D809" s="282"/>
    </row>
    <row r="810" spans="1:4" x14ac:dyDescent="0.3">
      <c r="A810" s="542">
        <v>12.3</v>
      </c>
      <c r="B810" s="569" t="s">
        <v>533</v>
      </c>
      <c r="C810" s="584">
        <v>481151</v>
      </c>
      <c r="D810" s="282"/>
    </row>
    <row r="811" spans="1:4" ht="15" thickBot="1" x14ac:dyDescent="0.35">
      <c r="A811" s="542">
        <v>12.3</v>
      </c>
      <c r="B811" s="569" t="s">
        <v>533</v>
      </c>
      <c r="C811" s="601">
        <v>481159</v>
      </c>
      <c r="D811" s="282"/>
    </row>
    <row r="812" spans="1:4" ht="15" thickTop="1" x14ac:dyDescent="0.3">
      <c r="A812" s="545" t="s">
        <v>154</v>
      </c>
      <c r="B812" s="572" t="s">
        <v>529</v>
      </c>
      <c r="C812" s="587">
        <v>480411</v>
      </c>
      <c r="D812" s="282"/>
    </row>
    <row r="813" spans="1:4" x14ac:dyDescent="0.3">
      <c r="A813" s="542" t="s">
        <v>154</v>
      </c>
      <c r="B813" s="569" t="s">
        <v>529</v>
      </c>
      <c r="C813" s="403">
        <v>480419</v>
      </c>
      <c r="D813" s="282"/>
    </row>
    <row r="814" spans="1:4" x14ac:dyDescent="0.3">
      <c r="A814" s="542" t="s">
        <v>154</v>
      </c>
      <c r="B814" s="569" t="s">
        <v>529</v>
      </c>
      <c r="C814" s="403">
        <v>480511</v>
      </c>
      <c r="D814" s="282"/>
    </row>
    <row r="815" spans="1:4" x14ac:dyDescent="0.3">
      <c r="A815" s="542" t="s">
        <v>154</v>
      </c>
      <c r="B815" s="569" t="s">
        <v>529</v>
      </c>
      <c r="C815" s="403">
        <v>480512</v>
      </c>
      <c r="D815" s="282"/>
    </row>
    <row r="816" spans="1:4" x14ac:dyDescent="0.3">
      <c r="A816" s="542" t="s">
        <v>154</v>
      </c>
      <c r="B816" s="569" t="s">
        <v>529</v>
      </c>
      <c r="C816" s="403">
        <v>480519</v>
      </c>
      <c r="D816" s="282"/>
    </row>
    <row r="817" spans="1:4" x14ac:dyDescent="0.3">
      <c r="A817" s="542" t="s">
        <v>154</v>
      </c>
      <c r="B817" s="569" t="s">
        <v>529</v>
      </c>
      <c r="C817" s="403">
        <v>480524</v>
      </c>
      <c r="D817" s="282"/>
    </row>
    <row r="818" spans="1:4" x14ac:dyDescent="0.3">
      <c r="A818" s="542" t="s">
        <v>154</v>
      </c>
      <c r="B818" s="569" t="s">
        <v>529</v>
      </c>
      <c r="C818" s="403">
        <v>480525</v>
      </c>
      <c r="D818" s="282"/>
    </row>
    <row r="819" spans="1:4" x14ac:dyDescent="0.3">
      <c r="A819" s="542" t="s">
        <v>154</v>
      </c>
      <c r="B819" s="569" t="s">
        <v>529</v>
      </c>
      <c r="C819" s="591">
        <v>480591</v>
      </c>
      <c r="D819" s="282"/>
    </row>
    <row r="820" spans="1:4" x14ac:dyDescent="0.3">
      <c r="A820" s="533" t="s">
        <v>154</v>
      </c>
      <c r="B820" s="562" t="s">
        <v>531</v>
      </c>
      <c r="C820" s="599">
        <v>480411</v>
      </c>
      <c r="D820" s="282"/>
    </row>
    <row r="821" spans="1:4" x14ac:dyDescent="0.3">
      <c r="A821" s="534" t="s">
        <v>154</v>
      </c>
      <c r="B821" s="563" t="s">
        <v>531</v>
      </c>
      <c r="C821" s="602">
        <v>480419</v>
      </c>
      <c r="D821" s="282"/>
    </row>
    <row r="822" spans="1:4" x14ac:dyDescent="0.3">
      <c r="A822" s="534" t="s">
        <v>154</v>
      </c>
      <c r="B822" s="563" t="s">
        <v>531</v>
      </c>
      <c r="C822" s="602">
        <v>480511</v>
      </c>
      <c r="D822" s="282"/>
    </row>
    <row r="823" spans="1:4" x14ac:dyDescent="0.3">
      <c r="A823" s="534" t="s">
        <v>154</v>
      </c>
      <c r="B823" s="563" t="s">
        <v>531</v>
      </c>
      <c r="C823" s="602">
        <v>480512</v>
      </c>
      <c r="D823" s="282"/>
    </row>
    <row r="824" spans="1:4" x14ac:dyDescent="0.3">
      <c r="A824" s="534" t="s">
        <v>154</v>
      </c>
      <c r="B824" s="563" t="s">
        <v>531</v>
      </c>
      <c r="C824" s="602">
        <v>480519</v>
      </c>
      <c r="D824" s="282"/>
    </row>
    <row r="825" spans="1:4" x14ac:dyDescent="0.3">
      <c r="A825" s="534" t="s">
        <v>154</v>
      </c>
      <c r="B825" s="563" t="s">
        <v>531</v>
      </c>
      <c r="C825" s="602">
        <v>480524</v>
      </c>
      <c r="D825" s="282"/>
    </row>
    <row r="826" spans="1:4" x14ac:dyDescent="0.3">
      <c r="A826" s="534" t="s">
        <v>154</v>
      </c>
      <c r="B826" s="563" t="s">
        <v>531</v>
      </c>
      <c r="C826" s="602">
        <v>480525</v>
      </c>
      <c r="D826" s="282"/>
    </row>
    <row r="827" spans="1:4" x14ac:dyDescent="0.3">
      <c r="A827" s="534" t="s">
        <v>154</v>
      </c>
      <c r="B827" s="563" t="s">
        <v>531</v>
      </c>
      <c r="C827" s="602">
        <v>480591</v>
      </c>
      <c r="D827" s="282"/>
    </row>
    <row r="828" spans="1:4" x14ac:dyDescent="0.3">
      <c r="A828" s="534" t="s">
        <v>154</v>
      </c>
      <c r="B828" s="563" t="s">
        <v>532</v>
      </c>
      <c r="C828" s="602">
        <v>480411</v>
      </c>
      <c r="D828" s="282"/>
    </row>
    <row r="829" spans="1:4" x14ac:dyDescent="0.3">
      <c r="A829" s="534" t="s">
        <v>154</v>
      </c>
      <c r="B829" s="563" t="s">
        <v>532</v>
      </c>
      <c r="C829" s="602">
        <v>480419</v>
      </c>
      <c r="D829" s="282"/>
    </row>
    <row r="830" spans="1:4" x14ac:dyDescent="0.3">
      <c r="A830" s="534" t="s">
        <v>154</v>
      </c>
      <c r="B830" s="563" t="s">
        <v>532</v>
      </c>
      <c r="C830" s="602">
        <v>480511</v>
      </c>
      <c r="D830" s="282"/>
    </row>
    <row r="831" spans="1:4" x14ac:dyDescent="0.3">
      <c r="A831" s="534" t="s">
        <v>154</v>
      </c>
      <c r="B831" s="563" t="s">
        <v>532</v>
      </c>
      <c r="C831" s="602">
        <v>480512</v>
      </c>
      <c r="D831" s="282"/>
    </row>
    <row r="832" spans="1:4" x14ac:dyDescent="0.3">
      <c r="A832" s="534" t="s">
        <v>154</v>
      </c>
      <c r="B832" s="563" t="s">
        <v>532</v>
      </c>
      <c r="C832" s="602">
        <v>480519</v>
      </c>
      <c r="D832" s="282"/>
    </row>
    <row r="833" spans="1:4" x14ac:dyDescent="0.3">
      <c r="A833" s="534" t="s">
        <v>154</v>
      </c>
      <c r="B833" s="563" t="s">
        <v>532</v>
      </c>
      <c r="C833" s="602">
        <v>480524</v>
      </c>
      <c r="D833" s="282"/>
    </row>
    <row r="834" spans="1:4" x14ac:dyDescent="0.3">
      <c r="A834" s="534" t="s">
        <v>154</v>
      </c>
      <c r="B834" s="563" t="s">
        <v>532</v>
      </c>
      <c r="C834" s="602">
        <v>480525</v>
      </c>
      <c r="D834" s="282"/>
    </row>
    <row r="835" spans="1:4" x14ac:dyDescent="0.3">
      <c r="A835" s="541" t="s">
        <v>154</v>
      </c>
      <c r="B835" s="568" t="s">
        <v>532</v>
      </c>
      <c r="C835" s="603">
        <v>480591</v>
      </c>
      <c r="D835" s="282"/>
    </row>
    <row r="836" spans="1:4" x14ac:dyDescent="0.3">
      <c r="A836" s="534" t="s">
        <v>154</v>
      </c>
      <c r="B836" s="568" t="s">
        <v>532</v>
      </c>
      <c r="C836" s="411">
        <v>480411</v>
      </c>
      <c r="D836" s="282"/>
    </row>
    <row r="837" spans="1:4" x14ac:dyDescent="0.3">
      <c r="A837" s="541" t="s">
        <v>154</v>
      </c>
      <c r="B837" s="568" t="s">
        <v>532</v>
      </c>
      <c r="C837" s="411">
        <v>480419</v>
      </c>
      <c r="D837" s="282"/>
    </row>
    <row r="838" spans="1:4" x14ac:dyDescent="0.3">
      <c r="A838" s="534" t="s">
        <v>154</v>
      </c>
      <c r="B838" s="568" t="s">
        <v>532</v>
      </c>
      <c r="C838" s="411">
        <v>480511</v>
      </c>
      <c r="D838" s="282"/>
    </row>
    <row r="839" spans="1:4" x14ac:dyDescent="0.3">
      <c r="A839" s="541" t="s">
        <v>154</v>
      </c>
      <c r="B839" s="568" t="s">
        <v>532</v>
      </c>
      <c r="C839" s="411">
        <v>480512</v>
      </c>
      <c r="D839" s="282"/>
    </row>
    <row r="840" spans="1:4" x14ac:dyDescent="0.3">
      <c r="A840" s="534" t="s">
        <v>154</v>
      </c>
      <c r="B840" s="568" t="s">
        <v>532</v>
      </c>
      <c r="C840" s="411">
        <v>480519</v>
      </c>
      <c r="D840" s="282"/>
    </row>
    <row r="841" spans="1:4" x14ac:dyDescent="0.3">
      <c r="A841" s="541" t="s">
        <v>154</v>
      </c>
      <c r="B841" s="568" t="s">
        <v>532</v>
      </c>
      <c r="C841" s="411">
        <v>480524</v>
      </c>
      <c r="D841" s="282"/>
    </row>
    <row r="842" spans="1:4" x14ac:dyDescent="0.3">
      <c r="A842" s="534" t="s">
        <v>154</v>
      </c>
      <c r="B842" s="568" t="s">
        <v>532</v>
      </c>
      <c r="C842" s="411">
        <v>480525</v>
      </c>
      <c r="D842" s="282"/>
    </row>
    <row r="843" spans="1:4" ht="15" thickBot="1" x14ac:dyDescent="0.35">
      <c r="A843" s="541" t="s">
        <v>154</v>
      </c>
      <c r="B843" s="570" t="s">
        <v>532</v>
      </c>
      <c r="C843" s="592">
        <v>480591</v>
      </c>
      <c r="D843" s="282"/>
    </row>
    <row r="844" spans="1:4" ht="15" thickTop="1" x14ac:dyDescent="0.3">
      <c r="A844" s="545" t="s">
        <v>156</v>
      </c>
      <c r="B844" s="572" t="s">
        <v>529</v>
      </c>
      <c r="C844" s="587">
        <v>480442</v>
      </c>
      <c r="D844" s="282"/>
    </row>
    <row r="845" spans="1:4" x14ac:dyDescent="0.3">
      <c r="A845" s="542" t="s">
        <v>156</v>
      </c>
      <c r="B845" s="569" t="s">
        <v>529</v>
      </c>
      <c r="C845" s="403">
        <v>480449</v>
      </c>
      <c r="D845" s="282"/>
    </row>
    <row r="846" spans="1:4" x14ac:dyDescent="0.3">
      <c r="A846" s="542" t="s">
        <v>156</v>
      </c>
      <c r="B846" s="569" t="s">
        <v>529</v>
      </c>
      <c r="C846" s="403">
        <v>480451</v>
      </c>
      <c r="D846" s="282"/>
    </row>
    <row r="847" spans="1:4" x14ac:dyDescent="0.3">
      <c r="A847" s="542" t="s">
        <v>156</v>
      </c>
      <c r="B847" s="569" t="s">
        <v>529</v>
      </c>
      <c r="C847" s="403">
        <v>480452</v>
      </c>
      <c r="D847" s="282"/>
    </row>
    <row r="848" spans="1:4" x14ac:dyDescent="0.3">
      <c r="A848" s="542" t="s">
        <v>156</v>
      </c>
      <c r="B848" s="569" t="s">
        <v>529</v>
      </c>
      <c r="C848" s="403">
        <v>480459</v>
      </c>
      <c r="D848" s="282"/>
    </row>
    <row r="849" spans="1:4" x14ac:dyDescent="0.3">
      <c r="A849" s="542" t="s">
        <v>156</v>
      </c>
      <c r="B849" s="569" t="s">
        <v>529</v>
      </c>
      <c r="C849" s="403">
        <v>480592</v>
      </c>
      <c r="D849" s="282"/>
    </row>
    <row r="850" spans="1:4" x14ac:dyDescent="0.3">
      <c r="A850" s="542" t="s">
        <v>156</v>
      </c>
      <c r="B850" s="569" t="s">
        <v>529</v>
      </c>
      <c r="C850" s="403">
        <v>481032</v>
      </c>
      <c r="D850" s="282"/>
    </row>
    <row r="851" spans="1:4" x14ac:dyDescent="0.3">
      <c r="A851" s="542" t="s">
        <v>156</v>
      </c>
      <c r="B851" s="569" t="s">
        <v>529</v>
      </c>
      <c r="C851" s="403">
        <v>481039</v>
      </c>
      <c r="D851" s="282"/>
    </row>
    <row r="852" spans="1:4" x14ac:dyDescent="0.3">
      <c r="A852" s="542" t="s">
        <v>156</v>
      </c>
      <c r="B852" s="569" t="s">
        <v>529</v>
      </c>
      <c r="C852" s="403">
        <v>481092</v>
      </c>
      <c r="D852" s="282"/>
    </row>
    <row r="853" spans="1:4" x14ac:dyDescent="0.3">
      <c r="A853" s="542" t="s">
        <v>156</v>
      </c>
      <c r="B853" s="569" t="s">
        <v>529</v>
      </c>
      <c r="C853" s="403">
        <v>481151</v>
      </c>
      <c r="D853" s="282"/>
    </row>
    <row r="854" spans="1:4" x14ac:dyDescent="0.3">
      <c r="A854" s="542" t="s">
        <v>156</v>
      </c>
      <c r="B854" s="569" t="s">
        <v>529</v>
      </c>
      <c r="C854" s="591">
        <v>481159</v>
      </c>
      <c r="D854" s="282"/>
    </row>
    <row r="855" spans="1:4" x14ac:dyDescent="0.3">
      <c r="A855" s="533" t="s">
        <v>156</v>
      </c>
      <c r="B855" s="562" t="s">
        <v>531</v>
      </c>
      <c r="C855" s="599">
        <v>480442</v>
      </c>
      <c r="D855" s="282"/>
    </row>
    <row r="856" spans="1:4" x14ac:dyDescent="0.3">
      <c r="A856" s="534" t="s">
        <v>156</v>
      </c>
      <c r="B856" s="563" t="s">
        <v>531</v>
      </c>
      <c r="C856" s="602">
        <v>480449</v>
      </c>
      <c r="D856" s="282"/>
    </row>
    <row r="857" spans="1:4" x14ac:dyDescent="0.3">
      <c r="A857" s="534" t="s">
        <v>156</v>
      </c>
      <c r="B857" s="563" t="s">
        <v>531</v>
      </c>
      <c r="C857" s="602">
        <v>480451</v>
      </c>
      <c r="D857" s="282"/>
    </row>
    <row r="858" spans="1:4" x14ac:dyDescent="0.3">
      <c r="A858" s="534" t="s">
        <v>156</v>
      </c>
      <c r="B858" s="563" t="s">
        <v>531</v>
      </c>
      <c r="C858" s="602">
        <v>480452</v>
      </c>
      <c r="D858" s="282"/>
    </row>
    <row r="859" spans="1:4" x14ac:dyDescent="0.3">
      <c r="A859" s="534" t="s">
        <v>156</v>
      </c>
      <c r="B859" s="563" t="s">
        <v>531</v>
      </c>
      <c r="C859" s="602">
        <v>480459</v>
      </c>
      <c r="D859" s="282"/>
    </row>
    <row r="860" spans="1:4" x14ac:dyDescent="0.3">
      <c r="A860" s="534" t="s">
        <v>156</v>
      </c>
      <c r="B860" s="563" t="s">
        <v>531</v>
      </c>
      <c r="C860" s="602">
        <v>480592</v>
      </c>
      <c r="D860" s="282"/>
    </row>
    <row r="861" spans="1:4" x14ac:dyDescent="0.3">
      <c r="A861" s="534" t="s">
        <v>156</v>
      </c>
      <c r="B861" s="563" t="s">
        <v>531</v>
      </c>
      <c r="C861" s="602">
        <v>481032</v>
      </c>
      <c r="D861" s="282"/>
    </row>
    <row r="862" spans="1:4" x14ac:dyDescent="0.3">
      <c r="A862" s="534" t="s">
        <v>156</v>
      </c>
      <c r="B862" s="563" t="s">
        <v>531</v>
      </c>
      <c r="C862" s="602">
        <v>481039</v>
      </c>
      <c r="D862" s="282"/>
    </row>
    <row r="863" spans="1:4" x14ac:dyDescent="0.3">
      <c r="A863" s="534" t="s">
        <v>156</v>
      </c>
      <c r="B863" s="563" t="s">
        <v>531</v>
      </c>
      <c r="C863" s="602">
        <v>481092</v>
      </c>
      <c r="D863" s="282"/>
    </row>
    <row r="864" spans="1:4" x14ac:dyDescent="0.3">
      <c r="A864" s="534" t="s">
        <v>156</v>
      </c>
      <c r="B864" s="563" t="s">
        <v>531</v>
      </c>
      <c r="C864" s="602">
        <v>481151</v>
      </c>
      <c r="D864" s="282"/>
    </row>
    <row r="865" spans="1:4" x14ac:dyDescent="0.3">
      <c r="A865" s="534" t="s">
        <v>156</v>
      </c>
      <c r="B865" s="563" t="s">
        <v>531</v>
      </c>
      <c r="C865" s="602">
        <v>481159</v>
      </c>
      <c r="D865" s="282"/>
    </row>
    <row r="866" spans="1:4" x14ac:dyDescent="0.3">
      <c r="A866" s="534" t="s">
        <v>156</v>
      </c>
      <c r="B866" s="563" t="s">
        <v>532</v>
      </c>
      <c r="C866" s="602">
        <v>480442</v>
      </c>
      <c r="D866" s="282"/>
    </row>
    <row r="867" spans="1:4" x14ac:dyDescent="0.3">
      <c r="A867" s="534" t="s">
        <v>156</v>
      </c>
      <c r="B867" s="563" t="s">
        <v>532</v>
      </c>
      <c r="C867" s="602">
        <v>480449</v>
      </c>
      <c r="D867" s="282"/>
    </row>
    <row r="868" spans="1:4" x14ac:dyDescent="0.3">
      <c r="A868" s="534" t="s">
        <v>156</v>
      </c>
      <c r="B868" s="563" t="s">
        <v>532</v>
      </c>
      <c r="C868" s="602">
        <v>480451</v>
      </c>
      <c r="D868" s="282"/>
    </row>
    <row r="869" spans="1:4" x14ac:dyDescent="0.3">
      <c r="A869" s="534" t="s">
        <v>156</v>
      </c>
      <c r="B869" s="563" t="s">
        <v>532</v>
      </c>
      <c r="C869" s="602">
        <v>480452</v>
      </c>
      <c r="D869" s="282"/>
    </row>
    <row r="870" spans="1:4" x14ac:dyDescent="0.3">
      <c r="A870" s="534" t="s">
        <v>156</v>
      </c>
      <c r="B870" s="563" t="s">
        <v>532</v>
      </c>
      <c r="C870" s="602">
        <v>480459</v>
      </c>
      <c r="D870" s="282"/>
    </row>
    <row r="871" spans="1:4" x14ac:dyDescent="0.3">
      <c r="A871" s="534" t="s">
        <v>156</v>
      </c>
      <c r="B871" s="563" t="s">
        <v>532</v>
      </c>
      <c r="C871" s="602">
        <v>480592</v>
      </c>
      <c r="D871" s="282"/>
    </row>
    <row r="872" spans="1:4" x14ac:dyDescent="0.3">
      <c r="A872" s="534" t="s">
        <v>156</v>
      </c>
      <c r="B872" s="563" t="s">
        <v>532</v>
      </c>
      <c r="C872" s="602">
        <v>481032</v>
      </c>
      <c r="D872" s="282"/>
    </row>
    <row r="873" spans="1:4" x14ac:dyDescent="0.3">
      <c r="A873" s="534" t="s">
        <v>156</v>
      </c>
      <c r="B873" s="563" t="s">
        <v>532</v>
      </c>
      <c r="C873" s="602">
        <v>481039</v>
      </c>
      <c r="D873" s="282"/>
    </row>
    <row r="874" spans="1:4" x14ac:dyDescent="0.3">
      <c r="A874" s="534" t="s">
        <v>156</v>
      </c>
      <c r="B874" s="563" t="s">
        <v>532</v>
      </c>
      <c r="C874" s="602">
        <v>481092</v>
      </c>
      <c r="D874" s="282"/>
    </row>
    <row r="875" spans="1:4" x14ac:dyDescent="0.3">
      <c r="A875" s="534" t="s">
        <v>156</v>
      </c>
      <c r="B875" s="563" t="s">
        <v>532</v>
      </c>
      <c r="C875" s="602">
        <v>481151</v>
      </c>
      <c r="D875" s="282"/>
    </row>
    <row r="876" spans="1:4" x14ac:dyDescent="0.3">
      <c r="A876" s="541" t="s">
        <v>156</v>
      </c>
      <c r="B876" s="568" t="s">
        <v>532</v>
      </c>
      <c r="C876" s="603">
        <v>481159</v>
      </c>
      <c r="D876" s="282"/>
    </row>
    <row r="877" spans="1:4" x14ac:dyDescent="0.3">
      <c r="A877" s="534" t="s">
        <v>156</v>
      </c>
      <c r="B877" s="568" t="s">
        <v>533</v>
      </c>
      <c r="C877" s="411">
        <v>480442</v>
      </c>
      <c r="D877" s="282"/>
    </row>
    <row r="878" spans="1:4" x14ac:dyDescent="0.3">
      <c r="A878" s="541" t="s">
        <v>156</v>
      </c>
      <c r="B878" s="568" t="s">
        <v>533</v>
      </c>
      <c r="C878" s="411">
        <v>480449</v>
      </c>
      <c r="D878" s="282"/>
    </row>
    <row r="879" spans="1:4" x14ac:dyDescent="0.3">
      <c r="A879" s="534" t="s">
        <v>156</v>
      </c>
      <c r="B879" s="568" t="s">
        <v>533</v>
      </c>
      <c r="C879" s="411">
        <v>480451</v>
      </c>
      <c r="D879" s="282"/>
    </row>
    <row r="880" spans="1:4" x14ac:dyDescent="0.3">
      <c r="A880" s="541" t="s">
        <v>156</v>
      </c>
      <c r="B880" s="568" t="s">
        <v>533</v>
      </c>
      <c r="C880" s="411">
        <v>480452</v>
      </c>
      <c r="D880" s="282"/>
    </row>
    <row r="881" spans="1:4" x14ac:dyDescent="0.3">
      <c r="A881" s="534" t="s">
        <v>156</v>
      </c>
      <c r="B881" s="568" t="s">
        <v>533</v>
      </c>
      <c r="C881" s="411">
        <v>480459</v>
      </c>
      <c r="D881" s="282"/>
    </row>
    <row r="882" spans="1:4" x14ac:dyDescent="0.3">
      <c r="A882" s="541" t="s">
        <v>156</v>
      </c>
      <c r="B882" s="568" t="s">
        <v>533</v>
      </c>
      <c r="C882" s="411">
        <v>480592</v>
      </c>
      <c r="D882" s="282"/>
    </row>
    <row r="883" spans="1:4" x14ac:dyDescent="0.3">
      <c r="A883" s="534" t="s">
        <v>156</v>
      </c>
      <c r="B883" s="568" t="s">
        <v>533</v>
      </c>
      <c r="C883" s="411">
        <v>481032</v>
      </c>
      <c r="D883" s="282"/>
    </row>
    <row r="884" spans="1:4" x14ac:dyDescent="0.3">
      <c r="A884" s="541" t="s">
        <v>156</v>
      </c>
      <c r="B884" s="568" t="s">
        <v>533</v>
      </c>
      <c r="C884" s="411">
        <v>481039</v>
      </c>
      <c r="D884" s="282"/>
    </row>
    <row r="885" spans="1:4" x14ac:dyDescent="0.3">
      <c r="A885" s="534" t="s">
        <v>156</v>
      </c>
      <c r="B885" s="568" t="s">
        <v>533</v>
      </c>
      <c r="C885" s="411">
        <v>481092</v>
      </c>
      <c r="D885" s="282"/>
    </row>
    <row r="886" spans="1:4" x14ac:dyDescent="0.3">
      <c r="A886" s="541" t="s">
        <v>156</v>
      </c>
      <c r="B886" s="568" t="s">
        <v>533</v>
      </c>
      <c r="C886" s="411">
        <v>481151</v>
      </c>
      <c r="D886" s="282"/>
    </row>
    <row r="887" spans="1:4" ht="15" thickBot="1" x14ac:dyDescent="0.35">
      <c r="A887" s="534" t="s">
        <v>156</v>
      </c>
      <c r="B887" s="568" t="s">
        <v>533</v>
      </c>
      <c r="C887" s="592">
        <v>481159</v>
      </c>
      <c r="D887" s="282"/>
    </row>
    <row r="888" spans="1:4" ht="15" thickTop="1" x14ac:dyDescent="0.3">
      <c r="A888" s="545" t="s">
        <v>158</v>
      </c>
      <c r="B888" s="572" t="s">
        <v>529</v>
      </c>
      <c r="C888" s="594">
        <v>480421</v>
      </c>
      <c r="D888" s="282"/>
    </row>
    <row r="889" spans="1:4" x14ac:dyDescent="0.3">
      <c r="A889" s="542" t="s">
        <v>158</v>
      </c>
      <c r="B889" s="569" t="s">
        <v>529</v>
      </c>
      <c r="C889" s="591" t="s">
        <v>620</v>
      </c>
      <c r="D889" s="282"/>
    </row>
    <row r="890" spans="1:4" x14ac:dyDescent="0.3">
      <c r="A890" s="542" t="s">
        <v>158</v>
      </c>
      <c r="B890" s="569" t="s">
        <v>529</v>
      </c>
      <c r="C890" s="591" t="s">
        <v>621</v>
      </c>
      <c r="D890" s="282"/>
    </row>
    <row r="891" spans="1:4" x14ac:dyDescent="0.3">
      <c r="A891" s="542" t="s">
        <v>158</v>
      </c>
      <c r="B891" s="569" t="s">
        <v>529</v>
      </c>
      <c r="C891" s="591">
        <v>480439</v>
      </c>
      <c r="D891" s="282"/>
    </row>
    <row r="892" spans="1:4" x14ac:dyDescent="0.3">
      <c r="A892" s="542" t="s">
        <v>158</v>
      </c>
      <c r="B892" s="569" t="s">
        <v>529</v>
      </c>
      <c r="C892" s="403">
        <v>480530</v>
      </c>
      <c r="D892" s="282"/>
    </row>
    <row r="893" spans="1:4" x14ac:dyDescent="0.3">
      <c r="A893" s="542" t="s">
        <v>158</v>
      </c>
      <c r="B893" s="569" t="s">
        <v>529</v>
      </c>
      <c r="C893" s="403">
        <v>480610</v>
      </c>
      <c r="D893" s="282"/>
    </row>
    <row r="894" spans="1:4" x14ac:dyDescent="0.3">
      <c r="A894" s="542" t="s">
        <v>158</v>
      </c>
      <c r="B894" s="569" t="s">
        <v>529</v>
      </c>
      <c r="C894" s="403">
        <v>480620</v>
      </c>
      <c r="D894" s="282"/>
    </row>
    <row r="895" spans="1:4" x14ac:dyDescent="0.3">
      <c r="A895" s="542" t="s">
        <v>158</v>
      </c>
      <c r="B895" s="569" t="s">
        <v>529</v>
      </c>
      <c r="C895" s="403">
        <v>480640</v>
      </c>
      <c r="D895" s="282"/>
    </row>
    <row r="896" spans="1:4" x14ac:dyDescent="0.3">
      <c r="A896" s="542" t="s">
        <v>158</v>
      </c>
      <c r="B896" s="569" t="s">
        <v>529</v>
      </c>
      <c r="C896" s="403">
        <v>4808</v>
      </c>
      <c r="D896" s="282"/>
    </row>
    <row r="897" spans="1:4" x14ac:dyDescent="0.3">
      <c r="A897" s="542" t="s">
        <v>158</v>
      </c>
      <c r="B897" s="569" t="s">
        <v>529</v>
      </c>
      <c r="C897" s="403">
        <v>481031</v>
      </c>
      <c r="D897" s="282"/>
    </row>
    <row r="898" spans="1:4" x14ac:dyDescent="0.3">
      <c r="A898" s="542" t="s">
        <v>158</v>
      </c>
      <c r="B898" s="569" t="s">
        <v>529</v>
      </c>
      <c r="C898" s="403">
        <v>481099</v>
      </c>
      <c r="D898" s="282"/>
    </row>
    <row r="899" spans="1:4" x14ac:dyDescent="0.3">
      <c r="A899" s="533" t="s">
        <v>158</v>
      </c>
      <c r="B899" s="562" t="s">
        <v>531</v>
      </c>
      <c r="C899" s="599">
        <v>480421</v>
      </c>
      <c r="D899" s="282"/>
    </row>
    <row r="900" spans="1:4" x14ac:dyDescent="0.3">
      <c r="A900" s="534" t="s">
        <v>158</v>
      </c>
      <c r="B900" s="563" t="s">
        <v>531</v>
      </c>
      <c r="C900" s="602">
        <v>480429</v>
      </c>
      <c r="D900" s="282"/>
    </row>
    <row r="901" spans="1:4" x14ac:dyDescent="0.3">
      <c r="A901" s="534" t="s">
        <v>158</v>
      </c>
      <c r="B901" s="563" t="s">
        <v>531</v>
      </c>
      <c r="C901" s="602">
        <v>480431</v>
      </c>
      <c r="D901" s="282"/>
    </row>
    <row r="902" spans="1:4" x14ac:dyDescent="0.3">
      <c r="A902" s="534" t="s">
        <v>158</v>
      </c>
      <c r="B902" s="563" t="s">
        <v>531</v>
      </c>
      <c r="C902" s="602">
        <v>480439</v>
      </c>
      <c r="D902" s="282"/>
    </row>
    <row r="903" spans="1:4" x14ac:dyDescent="0.3">
      <c r="A903" s="534" t="s">
        <v>158</v>
      </c>
      <c r="B903" s="563" t="s">
        <v>531</v>
      </c>
      <c r="C903" s="602">
        <v>480530</v>
      </c>
      <c r="D903" s="282"/>
    </row>
    <row r="904" spans="1:4" x14ac:dyDescent="0.3">
      <c r="A904" s="534" t="s">
        <v>158</v>
      </c>
      <c r="B904" s="563" t="s">
        <v>531</v>
      </c>
      <c r="C904" s="602">
        <v>480610</v>
      </c>
      <c r="D904" s="282"/>
    </row>
    <row r="905" spans="1:4" x14ac:dyDescent="0.3">
      <c r="A905" s="534" t="s">
        <v>158</v>
      </c>
      <c r="B905" s="563" t="s">
        <v>531</v>
      </c>
      <c r="C905" s="602">
        <v>480620</v>
      </c>
      <c r="D905" s="282"/>
    </row>
    <row r="906" spans="1:4" x14ac:dyDescent="0.3">
      <c r="A906" s="534" t="s">
        <v>158</v>
      </c>
      <c r="B906" s="563" t="s">
        <v>531</v>
      </c>
      <c r="C906" s="602">
        <v>480640</v>
      </c>
      <c r="D906" s="282"/>
    </row>
    <row r="907" spans="1:4" x14ac:dyDescent="0.3">
      <c r="A907" s="534" t="s">
        <v>158</v>
      </c>
      <c r="B907" s="563" t="s">
        <v>531</v>
      </c>
      <c r="C907" s="602">
        <v>4808</v>
      </c>
      <c r="D907" s="282"/>
    </row>
    <row r="908" spans="1:4" x14ac:dyDescent="0.3">
      <c r="A908" s="534" t="s">
        <v>158</v>
      </c>
      <c r="B908" s="563" t="s">
        <v>531</v>
      </c>
      <c r="C908" s="602">
        <v>481031</v>
      </c>
      <c r="D908" s="282"/>
    </row>
    <row r="909" spans="1:4" x14ac:dyDescent="0.3">
      <c r="A909" s="534" t="s">
        <v>158</v>
      </c>
      <c r="B909" s="563" t="s">
        <v>531</v>
      </c>
      <c r="C909" s="602">
        <v>481099</v>
      </c>
      <c r="D909" s="282"/>
    </row>
    <row r="910" spans="1:4" x14ac:dyDescent="0.3">
      <c r="A910" s="534" t="s">
        <v>158</v>
      </c>
      <c r="B910" s="563" t="s">
        <v>532</v>
      </c>
      <c r="C910" s="602">
        <v>480421</v>
      </c>
      <c r="D910" s="282"/>
    </row>
    <row r="911" spans="1:4" x14ac:dyDescent="0.3">
      <c r="A911" s="534" t="s">
        <v>158</v>
      </c>
      <c r="B911" s="563" t="s">
        <v>532</v>
      </c>
      <c r="C911" s="602">
        <v>480429</v>
      </c>
      <c r="D911" s="282"/>
    </row>
    <row r="912" spans="1:4" x14ac:dyDescent="0.3">
      <c r="A912" s="534" t="s">
        <v>158</v>
      </c>
      <c r="B912" s="563" t="s">
        <v>532</v>
      </c>
      <c r="C912" s="602">
        <v>480431</v>
      </c>
      <c r="D912" s="282"/>
    </row>
    <row r="913" spans="1:4" x14ac:dyDescent="0.3">
      <c r="A913" s="534" t="s">
        <v>158</v>
      </c>
      <c r="B913" s="563" t="s">
        <v>532</v>
      </c>
      <c r="C913" s="602">
        <v>480439</v>
      </c>
      <c r="D913" s="282"/>
    </row>
    <row r="914" spans="1:4" x14ac:dyDescent="0.3">
      <c r="A914" s="534" t="s">
        <v>158</v>
      </c>
      <c r="B914" s="563" t="s">
        <v>532</v>
      </c>
      <c r="C914" s="602">
        <v>480530</v>
      </c>
      <c r="D914" s="282"/>
    </row>
    <row r="915" spans="1:4" x14ac:dyDescent="0.3">
      <c r="A915" s="534" t="s">
        <v>158</v>
      </c>
      <c r="B915" s="563" t="s">
        <v>532</v>
      </c>
      <c r="C915" s="602">
        <v>480610</v>
      </c>
      <c r="D915" s="282"/>
    </row>
    <row r="916" spans="1:4" x14ac:dyDescent="0.3">
      <c r="A916" s="534" t="s">
        <v>158</v>
      </c>
      <c r="B916" s="563" t="s">
        <v>532</v>
      </c>
      <c r="C916" s="602">
        <v>480620</v>
      </c>
      <c r="D916" s="282"/>
    </row>
    <row r="917" spans="1:4" x14ac:dyDescent="0.3">
      <c r="A917" s="534" t="s">
        <v>158</v>
      </c>
      <c r="B917" s="563" t="s">
        <v>532</v>
      </c>
      <c r="C917" s="602">
        <v>480640</v>
      </c>
      <c r="D917" s="282"/>
    </row>
    <row r="918" spans="1:4" x14ac:dyDescent="0.3">
      <c r="A918" s="534" t="s">
        <v>158</v>
      </c>
      <c r="B918" s="563" t="s">
        <v>532</v>
      </c>
      <c r="C918" s="602">
        <v>4808</v>
      </c>
      <c r="D918" s="282"/>
    </row>
    <row r="919" spans="1:4" x14ac:dyDescent="0.3">
      <c r="A919" s="534" t="s">
        <v>158</v>
      </c>
      <c r="B919" s="563" t="s">
        <v>532</v>
      </c>
      <c r="C919" s="602">
        <v>481031</v>
      </c>
      <c r="D919" s="282"/>
    </row>
    <row r="920" spans="1:4" x14ac:dyDescent="0.3">
      <c r="A920" s="541" t="s">
        <v>158</v>
      </c>
      <c r="B920" s="568" t="s">
        <v>532</v>
      </c>
      <c r="C920" s="603">
        <v>481099</v>
      </c>
      <c r="D920" s="282"/>
    </row>
    <row r="921" spans="1:4" x14ac:dyDescent="0.3">
      <c r="A921" s="534" t="s">
        <v>158</v>
      </c>
      <c r="B921" s="568" t="s">
        <v>533</v>
      </c>
      <c r="C921" s="411">
        <v>480421</v>
      </c>
      <c r="D921" s="282"/>
    </row>
    <row r="922" spans="1:4" x14ac:dyDescent="0.3">
      <c r="A922" s="541" t="s">
        <v>158</v>
      </c>
      <c r="B922" s="568" t="s">
        <v>533</v>
      </c>
      <c r="C922" s="411">
        <v>480429</v>
      </c>
      <c r="D922" s="282"/>
    </row>
    <row r="923" spans="1:4" x14ac:dyDescent="0.3">
      <c r="A923" s="534" t="s">
        <v>158</v>
      </c>
      <c r="B923" s="568" t="s">
        <v>533</v>
      </c>
      <c r="C923" s="411">
        <v>480431</v>
      </c>
      <c r="D923" s="282"/>
    </row>
    <row r="924" spans="1:4" x14ac:dyDescent="0.3">
      <c r="A924" s="541" t="s">
        <v>158</v>
      </c>
      <c r="B924" s="568" t="s">
        <v>533</v>
      </c>
      <c r="C924" s="411">
        <v>480439</v>
      </c>
      <c r="D924" s="282"/>
    </row>
    <row r="925" spans="1:4" x14ac:dyDescent="0.3">
      <c r="A925" s="534" t="s">
        <v>158</v>
      </c>
      <c r="B925" s="568" t="s">
        <v>533</v>
      </c>
      <c r="C925" s="411">
        <v>480530</v>
      </c>
      <c r="D925" s="282"/>
    </row>
    <row r="926" spans="1:4" x14ac:dyDescent="0.3">
      <c r="A926" s="541" t="s">
        <v>158</v>
      </c>
      <c r="B926" s="568" t="s">
        <v>533</v>
      </c>
      <c r="C926" s="411">
        <v>480610</v>
      </c>
      <c r="D926" s="282"/>
    </row>
    <row r="927" spans="1:4" x14ac:dyDescent="0.3">
      <c r="A927" s="534" t="s">
        <v>158</v>
      </c>
      <c r="B927" s="568" t="s">
        <v>533</v>
      </c>
      <c r="C927" s="411">
        <v>480620</v>
      </c>
      <c r="D927" s="282"/>
    </row>
    <row r="928" spans="1:4" x14ac:dyDescent="0.3">
      <c r="A928" s="541" t="s">
        <v>158</v>
      </c>
      <c r="B928" s="568" t="s">
        <v>533</v>
      </c>
      <c r="C928" s="411">
        <v>480640</v>
      </c>
      <c r="D928" s="282"/>
    </row>
    <row r="929" spans="1:4" x14ac:dyDescent="0.3">
      <c r="A929" s="534" t="s">
        <v>158</v>
      </c>
      <c r="B929" s="568" t="s">
        <v>533</v>
      </c>
      <c r="C929" s="411">
        <v>4808</v>
      </c>
      <c r="D929" s="282"/>
    </row>
    <row r="930" spans="1:4" x14ac:dyDescent="0.3">
      <c r="A930" s="541" t="s">
        <v>158</v>
      </c>
      <c r="B930" s="568" t="s">
        <v>533</v>
      </c>
      <c r="C930" s="411">
        <v>481031</v>
      </c>
      <c r="D930" s="282"/>
    </row>
    <row r="931" spans="1:4" ht="15" thickBot="1" x14ac:dyDescent="0.35">
      <c r="A931" s="534" t="s">
        <v>158</v>
      </c>
      <c r="B931" s="568" t="s">
        <v>533</v>
      </c>
      <c r="C931" s="592">
        <v>481099</v>
      </c>
      <c r="D931" s="282"/>
    </row>
    <row r="932" spans="1:4" ht="15" thickTop="1" x14ac:dyDescent="0.3">
      <c r="A932" s="545" t="s">
        <v>160</v>
      </c>
      <c r="B932" s="572" t="s">
        <v>529</v>
      </c>
      <c r="C932" s="587">
        <v>480593</v>
      </c>
      <c r="D932" s="282"/>
    </row>
    <row r="933" spans="1:4" x14ac:dyDescent="0.3">
      <c r="A933" s="533" t="s">
        <v>160</v>
      </c>
      <c r="B933" s="562" t="s">
        <v>531</v>
      </c>
      <c r="C933" s="590" t="s">
        <v>622</v>
      </c>
      <c r="D933" s="282"/>
    </row>
    <row r="934" spans="1:4" x14ac:dyDescent="0.3">
      <c r="A934" s="542" t="s">
        <v>160</v>
      </c>
      <c r="B934" s="569" t="s">
        <v>532</v>
      </c>
      <c r="C934" s="591" t="s">
        <v>622</v>
      </c>
      <c r="D934" s="282"/>
    </row>
    <row r="935" spans="1:4" ht="15" thickBot="1" x14ac:dyDescent="0.35">
      <c r="A935" s="543" t="s">
        <v>160</v>
      </c>
      <c r="B935" s="570" t="s">
        <v>533</v>
      </c>
      <c r="C935" s="592" t="s">
        <v>622</v>
      </c>
      <c r="D935" s="282"/>
    </row>
    <row r="936" spans="1:4" ht="15" thickTop="1" x14ac:dyDescent="0.3">
      <c r="A936" s="545">
        <v>12.4</v>
      </c>
      <c r="B936" s="572" t="s">
        <v>529</v>
      </c>
      <c r="C936" s="587">
        <v>480240</v>
      </c>
      <c r="D936" s="282"/>
    </row>
    <row r="937" spans="1:4" x14ac:dyDescent="0.3">
      <c r="A937" s="542">
        <v>12.4</v>
      </c>
      <c r="B937" s="569" t="s">
        <v>529</v>
      </c>
      <c r="C937" s="403">
        <v>480441</v>
      </c>
      <c r="D937" s="282"/>
    </row>
    <row r="938" spans="1:4" x14ac:dyDescent="0.3">
      <c r="A938" s="542">
        <v>12.4</v>
      </c>
      <c r="B938" s="569" t="s">
        <v>529</v>
      </c>
      <c r="C938" s="403">
        <v>480540</v>
      </c>
      <c r="D938" s="282"/>
    </row>
    <row r="939" spans="1:4" x14ac:dyDescent="0.3">
      <c r="A939" s="542">
        <v>12.4</v>
      </c>
      <c r="B939" s="569" t="s">
        <v>529</v>
      </c>
      <c r="C939" s="403">
        <v>480550</v>
      </c>
      <c r="D939" s="282"/>
    </row>
    <row r="940" spans="1:4" x14ac:dyDescent="0.3">
      <c r="A940" s="542">
        <v>12.4</v>
      </c>
      <c r="B940" s="569" t="s">
        <v>529</v>
      </c>
      <c r="C940" s="403">
        <v>480630</v>
      </c>
      <c r="D940" s="282"/>
    </row>
    <row r="941" spans="1:4" x14ac:dyDescent="0.3">
      <c r="A941" s="542">
        <v>12.4</v>
      </c>
      <c r="B941" s="569" t="s">
        <v>529</v>
      </c>
      <c r="C941" s="403">
        <v>4812</v>
      </c>
      <c r="D941" s="282"/>
    </row>
    <row r="942" spans="1:4" x14ac:dyDescent="0.3">
      <c r="A942" s="542">
        <v>12.4</v>
      </c>
      <c r="B942" s="569" t="s">
        <v>529</v>
      </c>
      <c r="C942" s="403">
        <v>4813</v>
      </c>
      <c r="D942" s="282"/>
    </row>
    <row r="943" spans="1:4" x14ac:dyDescent="0.3">
      <c r="A943" s="533">
        <v>12.4</v>
      </c>
      <c r="B943" s="562" t="s">
        <v>531</v>
      </c>
      <c r="C943" s="599">
        <v>480240</v>
      </c>
      <c r="D943" s="282"/>
    </row>
    <row r="944" spans="1:4" x14ac:dyDescent="0.3">
      <c r="A944" s="534">
        <v>12.4</v>
      </c>
      <c r="B944" s="563" t="s">
        <v>531</v>
      </c>
      <c r="C944" s="602">
        <v>480441</v>
      </c>
      <c r="D944" s="282"/>
    </row>
    <row r="945" spans="1:4" x14ac:dyDescent="0.3">
      <c r="A945" s="534">
        <v>12.4</v>
      </c>
      <c r="B945" s="563" t="s">
        <v>531</v>
      </c>
      <c r="C945" s="602">
        <v>480540</v>
      </c>
      <c r="D945" s="282"/>
    </row>
    <row r="946" spans="1:4" x14ac:dyDescent="0.3">
      <c r="A946" s="534">
        <v>12.4</v>
      </c>
      <c r="B946" s="563" t="s">
        <v>531</v>
      </c>
      <c r="C946" s="602">
        <v>480550</v>
      </c>
      <c r="D946" s="282"/>
    </row>
    <row r="947" spans="1:4" x14ac:dyDescent="0.3">
      <c r="A947" s="534">
        <v>12.4</v>
      </c>
      <c r="B947" s="563" t="s">
        <v>531</v>
      </c>
      <c r="C947" s="602">
        <v>480630</v>
      </c>
      <c r="D947" s="282"/>
    </row>
    <row r="948" spans="1:4" x14ac:dyDescent="0.3">
      <c r="A948" s="534">
        <v>12.4</v>
      </c>
      <c r="B948" s="563" t="s">
        <v>531</v>
      </c>
      <c r="C948" s="602">
        <v>4812</v>
      </c>
      <c r="D948" s="282"/>
    </row>
    <row r="949" spans="1:4" x14ac:dyDescent="0.3">
      <c r="A949" s="534">
        <v>12.4</v>
      </c>
      <c r="B949" s="563" t="s">
        <v>531</v>
      </c>
      <c r="C949" s="602">
        <v>4813</v>
      </c>
      <c r="D949" s="282"/>
    </row>
    <row r="950" spans="1:4" x14ac:dyDescent="0.3">
      <c r="A950" s="534">
        <v>12.4</v>
      </c>
      <c r="B950" s="563" t="s">
        <v>532</v>
      </c>
      <c r="C950" s="602">
        <v>480240</v>
      </c>
      <c r="D950" s="282"/>
    </row>
    <row r="951" spans="1:4" x14ac:dyDescent="0.3">
      <c r="A951" s="534">
        <v>12.4</v>
      </c>
      <c r="B951" s="563" t="s">
        <v>532</v>
      </c>
      <c r="C951" s="602">
        <v>480441</v>
      </c>
      <c r="D951" s="282"/>
    </row>
    <row r="952" spans="1:4" x14ac:dyDescent="0.3">
      <c r="A952" s="534">
        <v>12.4</v>
      </c>
      <c r="B952" s="563" t="s">
        <v>532</v>
      </c>
      <c r="C952" s="602">
        <v>480540</v>
      </c>
      <c r="D952" s="282"/>
    </row>
    <row r="953" spans="1:4" x14ac:dyDescent="0.3">
      <c r="A953" s="534">
        <v>12.4</v>
      </c>
      <c r="B953" s="563" t="s">
        <v>532</v>
      </c>
      <c r="C953" s="602">
        <v>480550</v>
      </c>
      <c r="D953" s="282"/>
    </row>
    <row r="954" spans="1:4" x14ac:dyDescent="0.3">
      <c r="A954" s="534">
        <v>12.4</v>
      </c>
      <c r="B954" s="563" t="s">
        <v>532</v>
      </c>
      <c r="C954" s="602">
        <v>480630</v>
      </c>
      <c r="D954" s="282"/>
    </row>
    <row r="955" spans="1:4" x14ac:dyDescent="0.3">
      <c r="A955" s="534">
        <v>12.4</v>
      </c>
      <c r="B955" s="563" t="s">
        <v>532</v>
      </c>
      <c r="C955" s="602">
        <v>4812</v>
      </c>
      <c r="D955" s="282"/>
    </row>
    <row r="956" spans="1:4" x14ac:dyDescent="0.3">
      <c r="A956" s="541">
        <v>12.4</v>
      </c>
      <c r="B956" s="568" t="s">
        <v>532</v>
      </c>
      <c r="C956" s="603">
        <v>4813</v>
      </c>
      <c r="D956" s="282"/>
    </row>
    <row r="957" spans="1:4" x14ac:dyDescent="0.3">
      <c r="A957" s="534">
        <v>12.4</v>
      </c>
      <c r="B957" s="568" t="s">
        <v>533</v>
      </c>
      <c r="C957" s="411">
        <v>480240</v>
      </c>
      <c r="D957" s="282"/>
    </row>
    <row r="958" spans="1:4" x14ac:dyDescent="0.3">
      <c r="A958" s="541">
        <v>12.4</v>
      </c>
      <c r="B958" s="568" t="s">
        <v>533</v>
      </c>
      <c r="C958" s="411">
        <v>480441</v>
      </c>
      <c r="D958" s="282"/>
    </row>
    <row r="959" spans="1:4" x14ac:dyDescent="0.3">
      <c r="A959" s="534">
        <v>12.4</v>
      </c>
      <c r="B959" s="568" t="s">
        <v>533</v>
      </c>
      <c r="C959" s="411">
        <v>480540</v>
      </c>
      <c r="D959" s="282"/>
    </row>
    <row r="960" spans="1:4" x14ac:dyDescent="0.3">
      <c r="A960" s="541">
        <v>12.4</v>
      </c>
      <c r="B960" s="568" t="s">
        <v>533</v>
      </c>
      <c r="C960" s="411">
        <v>480550</v>
      </c>
      <c r="D960" s="282"/>
    </row>
    <row r="961" spans="1:4" x14ac:dyDescent="0.3">
      <c r="A961" s="534">
        <v>12.4</v>
      </c>
      <c r="B961" s="568" t="s">
        <v>533</v>
      </c>
      <c r="C961" s="411">
        <v>480630</v>
      </c>
      <c r="D961" s="282"/>
    </row>
    <row r="962" spans="1:4" x14ac:dyDescent="0.3">
      <c r="A962" s="541">
        <v>12.4</v>
      </c>
      <c r="B962" s="568" t="s">
        <v>533</v>
      </c>
      <c r="C962" s="411">
        <v>4812</v>
      </c>
      <c r="D962" s="282"/>
    </row>
    <row r="963" spans="1:4" ht="15" thickBot="1" x14ac:dyDescent="0.35">
      <c r="A963" s="534">
        <v>12.4</v>
      </c>
      <c r="B963" s="568" t="s">
        <v>533</v>
      </c>
      <c r="C963" s="411">
        <v>4813</v>
      </c>
      <c r="D963" s="282"/>
    </row>
    <row r="964" spans="1:4" ht="15" thickTop="1" x14ac:dyDescent="0.3">
      <c r="A964" s="545">
        <v>13.1</v>
      </c>
      <c r="B964" s="572" t="s">
        <v>529</v>
      </c>
      <c r="C964" s="594">
        <v>440910</v>
      </c>
      <c r="D964" s="282"/>
    </row>
    <row r="965" spans="1:4" x14ac:dyDescent="0.3">
      <c r="A965" s="542">
        <v>13.1</v>
      </c>
      <c r="B965" s="569" t="s">
        <v>529</v>
      </c>
      <c r="C965" s="410">
        <v>440920</v>
      </c>
      <c r="D965" s="393" t="s">
        <v>536</v>
      </c>
    </row>
    <row r="966" spans="1:4" x14ac:dyDescent="0.3">
      <c r="A966" s="533">
        <v>13.1</v>
      </c>
      <c r="B966" s="562" t="s">
        <v>531</v>
      </c>
      <c r="C966" s="590" t="s">
        <v>623</v>
      </c>
      <c r="D966" s="282"/>
    </row>
    <row r="967" spans="1:4" x14ac:dyDescent="0.3">
      <c r="A967" s="541">
        <v>13.1</v>
      </c>
      <c r="B967" s="568" t="s">
        <v>531</v>
      </c>
      <c r="C967" s="411" t="s">
        <v>624</v>
      </c>
      <c r="D967" s="282"/>
    </row>
    <row r="968" spans="1:4" x14ac:dyDescent="0.3">
      <c r="A968" s="533">
        <v>13.1</v>
      </c>
      <c r="B968" s="562" t="s">
        <v>532</v>
      </c>
      <c r="C968" s="590" t="s">
        <v>623</v>
      </c>
      <c r="D968" s="282"/>
    </row>
    <row r="969" spans="1:4" x14ac:dyDescent="0.3">
      <c r="A969" s="401">
        <v>13.1</v>
      </c>
      <c r="B969" s="402" t="s">
        <v>532</v>
      </c>
      <c r="C969" s="403" t="s">
        <v>624</v>
      </c>
      <c r="D969" s="282"/>
    </row>
    <row r="970" spans="1:4" x14ac:dyDescent="0.3">
      <c r="A970" s="533">
        <v>13.1</v>
      </c>
      <c r="B970" s="402" t="s">
        <v>533</v>
      </c>
      <c r="C970" s="403">
        <v>440910</v>
      </c>
      <c r="D970" s="282"/>
    </row>
    <row r="971" spans="1:4" x14ac:dyDescent="0.3">
      <c r="A971" s="401">
        <v>13.1</v>
      </c>
      <c r="B971" s="402" t="s">
        <v>533</v>
      </c>
      <c r="C971" s="403">
        <v>440922</v>
      </c>
      <c r="D971" s="282"/>
    </row>
    <row r="972" spans="1:4" ht="15" thickBot="1" x14ac:dyDescent="0.35">
      <c r="A972" s="533">
        <v>13.1</v>
      </c>
      <c r="B972" s="573" t="s">
        <v>533</v>
      </c>
      <c r="C972" s="604">
        <v>440929</v>
      </c>
      <c r="D972" s="282"/>
    </row>
    <row r="973" spans="1:4" ht="15" thickTop="1" x14ac:dyDescent="0.3">
      <c r="A973" s="398" t="s">
        <v>197</v>
      </c>
      <c r="B973" s="399" t="s">
        <v>529</v>
      </c>
      <c r="C973" s="587">
        <v>440910</v>
      </c>
      <c r="D973" s="282"/>
    </row>
    <row r="974" spans="1:4" x14ac:dyDescent="0.3">
      <c r="A974" s="547" t="s">
        <v>197</v>
      </c>
      <c r="B974" s="574" t="s">
        <v>531</v>
      </c>
      <c r="C974" s="605" t="s">
        <v>623</v>
      </c>
      <c r="D974" s="282" t="s">
        <v>625</v>
      </c>
    </row>
    <row r="975" spans="1:4" x14ac:dyDescent="0.3">
      <c r="A975" s="548" t="s">
        <v>197</v>
      </c>
      <c r="B975" s="575" t="s">
        <v>532</v>
      </c>
      <c r="C975" s="606" t="s">
        <v>623</v>
      </c>
      <c r="D975" s="282"/>
    </row>
    <row r="976" spans="1:4" ht="15" thickBot="1" x14ac:dyDescent="0.35">
      <c r="A976" s="549" t="s">
        <v>197</v>
      </c>
      <c r="B976" s="576" t="s">
        <v>533</v>
      </c>
      <c r="C976" s="607" t="s">
        <v>623</v>
      </c>
      <c r="D976" s="282" t="s">
        <v>625</v>
      </c>
    </row>
    <row r="977" spans="1:4" ht="15" thickTop="1" x14ac:dyDescent="0.3">
      <c r="A977" s="398" t="s">
        <v>198</v>
      </c>
      <c r="B977" s="399" t="s">
        <v>529</v>
      </c>
      <c r="C977" s="400">
        <v>440920</v>
      </c>
      <c r="D977" s="393" t="s">
        <v>536</v>
      </c>
    </row>
    <row r="978" spans="1:4" x14ac:dyDescent="0.3">
      <c r="A978" s="547" t="s">
        <v>198</v>
      </c>
      <c r="B978" s="574" t="s">
        <v>531</v>
      </c>
      <c r="C978" s="605" t="s">
        <v>624</v>
      </c>
      <c r="D978" s="282" t="s">
        <v>625</v>
      </c>
    </row>
    <row r="979" spans="1:4" x14ac:dyDescent="0.3">
      <c r="A979" s="548" t="s">
        <v>198</v>
      </c>
      <c r="B979" s="575" t="s">
        <v>532</v>
      </c>
      <c r="C979" s="606" t="s">
        <v>624</v>
      </c>
      <c r="D979" s="282"/>
    </row>
    <row r="980" spans="1:4" x14ac:dyDescent="0.3">
      <c r="A980" s="548" t="s">
        <v>198</v>
      </c>
      <c r="B980" s="575" t="s">
        <v>533</v>
      </c>
      <c r="C980" s="606">
        <v>440922</v>
      </c>
      <c r="D980" s="282"/>
    </row>
    <row r="981" spans="1:4" ht="15" thickBot="1" x14ac:dyDescent="0.35">
      <c r="A981" s="549" t="s">
        <v>198</v>
      </c>
      <c r="B981" s="576" t="s">
        <v>533</v>
      </c>
      <c r="C981" s="607">
        <v>440929</v>
      </c>
      <c r="D981" s="282" t="s">
        <v>625</v>
      </c>
    </row>
    <row r="982" spans="1:4" ht="15" thickTop="1" x14ac:dyDescent="0.3">
      <c r="A982" s="398" t="s">
        <v>199</v>
      </c>
      <c r="B982" s="399" t="s">
        <v>529</v>
      </c>
      <c r="C982" s="400">
        <v>440920</v>
      </c>
      <c r="D982" s="393" t="s">
        <v>536</v>
      </c>
    </row>
    <row r="983" spans="1:4" x14ac:dyDescent="0.3">
      <c r="A983" s="547" t="s">
        <v>199</v>
      </c>
      <c r="B983" s="574" t="s">
        <v>531</v>
      </c>
      <c r="C983" s="417" t="s">
        <v>624</v>
      </c>
      <c r="D983" s="393" t="s">
        <v>536</v>
      </c>
    </row>
    <row r="984" spans="1:4" x14ac:dyDescent="0.3">
      <c r="A984" s="548" t="s">
        <v>199</v>
      </c>
      <c r="B984" s="575" t="s">
        <v>532</v>
      </c>
      <c r="C984" s="416" t="s">
        <v>624</v>
      </c>
      <c r="D984" s="393" t="s">
        <v>536</v>
      </c>
    </row>
    <row r="985" spans="1:4" ht="15" thickBot="1" x14ac:dyDescent="0.35">
      <c r="A985" s="549" t="s">
        <v>199</v>
      </c>
      <c r="B985" s="576" t="s">
        <v>533</v>
      </c>
      <c r="C985" s="607">
        <v>440922</v>
      </c>
      <c r="D985" s="282"/>
    </row>
    <row r="986" spans="1:4" ht="15" thickTop="1" x14ac:dyDescent="0.3">
      <c r="A986" s="550">
        <v>13.2</v>
      </c>
      <c r="B986" s="577" t="s">
        <v>529</v>
      </c>
      <c r="C986" s="608">
        <v>4415</v>
      </c>
      <c r="D986" s="282"/>
    </row>
    <row r="987" spans="1:4" x14ac:dyDescent="0.3">
      <c r="A987" s="401">
        <v>13.2</v>
      </c>
      <c r="B987" s="402" t="s">
        <v>529</v>
      </c>
      <c r="C987" s="403">
        <v>4416</v>
      </c>
      <c r="D987" s="282"/>
    </row>
    <row r="988" spans="1:4" x14ac:dyDescent="0.3">
      <c r="A988" s="401">
        <v>13.2</v>
      </c>
      <c r="B988" s="574" t="s">
        <v>531</v>
      </c>
      <c r="C988" s="605">
        <v>4415</v>
      </c>
      <c r="D988" s="282" t="s">
        <v>625</v>
      </c>
    </row>
    <row r="989" spans="1:4" x14ac:dyDescent="0.3">
      <c r="A989" s="542">
        <v>13.2</v>
      </c>
      <c r="B989" s="568" t="s">
        <v>531</v>
      </c>
      <c r="C989" s="591">
        <v>4416</v>
      </c>
      <c r="D989" s="282"/>
    </row>
    <row r="990" spans="1:4" x14ac:dyDescent="0.3">
      <c r="A990" s="533">
        <v>13.2</v>
      </c>
      <c r="B990" s="562" t="s">
        <v>532</v>
      </c>
      <c r="C990" s="590">
        <v>4415</v>
      </c>
      <c r="D990" s="282" t="s">
        <v>625</v>
      </c>
    </row>
    <row r="991" spans="1:4" x14ac:dyDescent="0.3">
      <c r="A991" s="542">
        <v>13.2</v>
      </c>
      <c r="B991" s="569" t="s">
        <v>532</v>
      </c>
      <c r="C991" s="591">
        <v>4416</v>
      </c>
      <c r="D991" s="282"/>
    </row>
    <row r="992" spans="1:4" x14ac:dyDescent="0.3">
      <c r="A992" s="533">
        <v>13.2</v>
      </c>
      <c r="B992" s="569" t="s">
        <v>533</v>
      </c>
      <c r="C992" s="591">
        <v>4415</v>
      </c>
      <c r="D992" s="282"/>
    </row>
    <row r="993" spans="1:4" ht="15" thickBot="1" x14ac:dyDescent="0.35">
      <c r="A993" s="544">
        <v>13.2</v>
      </c>
      <c r="B993" s="571" t="s">
        <v>533</v>
      </c>
      <c r="C993" s="597">
        <v>4416</v>
      </c>
      <c r="D993" s="282" t="s">
        <v>625</v>
      </c>
    </row>
    <row r="994" spans="1:4" ht="15" thickTop="1" x14ac:dyDescent="0.3">
      <c r="A994" s="545">
        <v>13.3</v>
      </c>
      <c r="B994" s="572" t="s">
        <v>529</v>
      </c>
      <c r="C994" s="594">
        <v>4414</v>
      </c>
      <c r="D994" s="282"/>
    </row>
    <row r="995" spans="1:4" x14ac:dyDescent="0.3">
      <c r="A995" s="542">
        <v>13.3</v>
      </c>
      <c r="B995" s="569" t="s">
        <v>529</v>
      </c>
      <c r="C995" s="410">
        <v>4419</v>
      </c>
      <c r="D995" s="393" t="s">
        <v>536</v>
      </c>
    </row>
    <row r="996" spans="1:4" x14ac:dyDescent="0.3">
      <c r="A996" s="542">
        <v>13.3</v>
      </c>
      <c r="B996" s="569" t="s">
        <v>529</v>
      </c>
      <c r="C996" s="591">
        <v>4420</v>
      </c>
      <c r="D996" s="282"/>
    </row>
    <row r="997" spans="1:4" x14ac:dyDescent="0.3">
      <c r="A997" s="533">
        <v>13.3</v>
      </c>
      <c r="B997" s="562" t="s">
        <v>531</v>
      </c>
      <c r="C997" s="590" t="s">
        <v>626</v>
      </c>
      <c r="D997" s="282" t="s">
        <v>625</v>
      </c>
    </row>
    <row r="998" spans="1:4" x14ac:dyDescent="0.3">
      <c r="A998" s="541">
        <v>13.3</v>
      </c>
      <c r="B998" s="568" t="s">
        <v>531</v>
      </c>
      <c r="C998" s="409" t="s">
        <v>627</v>
      </c>
      <c r="D998" s="393" t="s">
        <v>536</v>
      </c>
    </row>
    <row r="999" spans="1:4" x14ac:dyDescent="0.3">
      <c r="A999" s="542">
        <v>13.3</v>
      </c>
      <c r="B999" s="569" t="s">
        <v>531</v>
      </c>
      <c r="C999" s="591">
        <v>4420</v>
      </c>
      <c r="D999" s="282" t="s">
        <v>625</v>
      </c>
    </row>
    <row r="1000" spans="1:4" x14ac:dyDescent="0.3">
      <c r="A1000" s="533">
        <v>13.3</v>
      </c>
      <c r="B1000" s="562" t="s">
        <v>532</v>
      </c>
      <c r="C1000" s="590" t="s">
        <v>626</v>
      </c>
      <c r="D1000" s="282" t="s">
        <v>625</v>
      </c>
    </row>
    <row r="1001" spans="1:4" x14ac:dyDescent="0.3">
      <c r="A1001" s="533">
        <v>13.3</v>
      </c>
      <c r="B1001" s="562" t="s">
        <v>532</v>
      </c>
      <c r="C1001" s="413" t="s">
        <v>627</v>
      </c>
      <c r="D1001" s="393" t="s">
        <v>536</v>
      </c>
    </row>
    <row r="1002" spans="1:4" x14ac:dyDescent="0.3">
      <c r="A1002" s="533">
        <v>13.3</v>
      </c>
      <c r="B1002" s="562" t="s">
        <v>532</v>
      </c>
      <c r="C1002" s="590">
        <v>4420</v>
      </c>
      <c r="D1002" s="282" t="s">
        <v>625</v>
      </c>
    </row>
    <row r="1003" spans="1:4" x14ac:dyDescent="0.3">
      <c r="A1003" s="533">
        <v>13.3</v>
      </c>
      <c r="B1003" s="569" t="s">
        <v>533</v>
      </c>
      <c r="C1003" s="591">
        <v>4414</v>
      </c>
      <c r="D1003" s="282"/>
    </row>
    <row r="1004" spans="1:4" x14ac:dyDescent="0.3">
      <c r="A1004" s="542">
        <v>13.3</v>
      </c>
      <c r="B1004" s="569" t="s">
        <v>533</v>
      </c>
      <c r="C1004" s="591">
        <v>441990</v>
      </c>
      <c r="D1004" s="282"/>
    </row>
    <row r="1005" spans="1:4" ht="15" thickBot="1" x14ac:dyDescent="0.35">
      <c r="A1005" s="544">
        <v>13.3</v>
      </c>
      <c r="B1005" s="571" t="s">
        <v>533</v>
      </c>
      <c r="C1005" s="597">
        <v>4420</v>
      </c>
      <c r="D1005" s="282"/>
    </row>
    <row r="1006" spans="1:4" ht="15" thickTop="1" x14ac:dyDescent="0.3">
      <c r="A1006" s="398">
        <v>13.4</v>
      </c>
      <c r="B1006" s="572" t="s">
        <v>529</v>
      </c>
      <c r="C1006" s="587">
        <v>441810</v>
      </c>
      <c r="D1006" s="282"/>
    </row>
    <row r="1007" spans="1:4" x14ac:dyDescent="0.3">
      <c r="A1007" s="401">
        <v>13.4</v>
      </c>
      <c r="B1007" s="569" t="s">
        <v>529</v>
      </c>
      <c r="C1007" s="403">
        <v>441820</v>
      </c>
      <c r="D1007" s="282"/>
    </row>
    <row r="1008" spans="1:4" x14ac:dyDescent="0.3">
      <c r="A1008" s="401">
        <v>13.4</v>
      </c>
      <c r="B1008" s="569" t="s">
        <v>529</v>
      </c>
      <c r="C1008" s="403">
        <v>441830</v>
      </c>
      <c r="D1008" s="282"/>
    </row>
    <row r="1009" spans="1:4" x14ac:dyDescent="0.3">
      <c r="A1009" s="401">
        <v>13.4</v>
      </c>
      <c r="B1009" s="569" t="s">
        <v>529</v>
      </c>
      <c r="C1009" s="403">
        <v>441840</v>
      </c>
      <c r="D1009" s="282"/>
    </row>
    <row r="1010" spans="1:4" x14ac:dyDescent="0.3">
      <c r="A1010" s="401">
        <v>13.4</v>
      </c>
      <c r="B1010" s="569" t="s">
        <v>529</v>
      </c>
      <c r="C1010" s="403">
        <v>441850</v>
      </c>
      <c r="D1010" s="282"/>
    </row>
    <row r="1011" spans="1:4" x14ac:dyDescent="0.3">
      <c r="A1011" s="401">
        <v>13.4</v>
      </c>
      <c r="B1011" s="569" t="s">
        <v>529</v>
      </c>
      <c r="C1011" s="394">
        <v>441890</v>
      </c>
      <c r="D1011" s="393" t="s">
        <v>536</v>
      </c>
    </row>
    <row r="1012" spans="1:4" x14ac:dyDescent="0.3">
      <c r="A1012" s="401">
        <v>13.4</v>
      </c>
      <c r="B1012" s="562" t="s">
        <v>531</v>
      </c>
      <c r="C1012" s="590">
        <v>441810</v>
      </c>
      <c r="D1012" s="282" t="s">
        <v>625</v>
      </c>
    </row>
    <row r="1013" spans="1:4" x14ac:dyDescent="0.3">
      <c r="A1013" s="401">
        <v>13.4</v>
      </c>
      <c r="B1013" s="562" t="s">
        <v>531</v>
      </c>
      <c r="C1013" s="591">
        <v>481820</v>
      </c>
      <c r="D1013" s="282"/>
    </row>
    <row r="1014" spans="1:4" x14ac:dyDescent="0.3">
      <c r="A1014" s="401">
        <v>13.4</v>
      </c>
      <c r="B1014" s="562" t="s">
        <v>531</v>
      </c>
      <c r="C1014" s="591">
        <v>441840</v>
      </c>
      <c r="D1014" s="282"/>
    </row>
    <row r="1015" spans="1:4" x14ac:dyDescent="0.3">
      <c r="A1015" s="401">
        <v>13.4</v>
      </c>
      <c r="B1015" s="562" t="s">
        <v>531</v>
      </c>
      <c r="C1015" s="591">
        <v>441850</v>
      </c>
      <c r="D1015" s="282"/>
    </row>
    <row r="1016" spans="1:4" x14ac:dyDescent="0.3">
      <c r="A1016" s="401">
        <v>13.4</v>
      </c>
      <c r="B1016" s="562" t="s">
        <v>531</v>
      </c>
      <c r="C1016" s="591">
        <v>441860</v>
      </c>
      <c r="D1016" s="282"/>
    </row>
    <row r="1017" spans="1:4" x14ac:dyDescent="0.3">
      <c r="A1017" s="401">
        <v>13.4</v>
      </c>
      <c r="B1017" s="562" t="s">
        <v>531</v>
      </c>
      <c r="C1017" s="410">
        <v>441871</v>
      </c>
      <c r="D1017" s="393" t="s">
        <v>536</v>
      </c>
    </row>
    <row r="1018" spans="1:4" x14ac:dyDescent="0.3">
      <c r="A1018" s="401">
        <v>13.4</v>
      </c>
      <c r="B1018" s="562" t="s">
        <v>531</v>
      </c>
      <c r="C1018" s="410">
        <v>441872</v>
      </c>
      <c r="D1018" s="393" t="s">
        <v>536</v>
      </c>
    </row>
    <row r="1019" spans="1:4" x14ac:dyDescent="0.3">
      <c r="A1019" s="401">
        <v>13.4</v>
      </c>
      <c r="B1019" s="562" t="s">
        <v>531</v>
      </c>
      <c r="C1019" s="410">
        <v>441879</v>
      </c>
      <c r="D1019" s="393" t="s">
        <v>536</v>
      </c>
    </row>
    <row r="1020" spans="1:4" x14ac:dyDescent="0.3">
      <c r="A1020" s="401">
        <v>13.4</v>
      </c>
      <c r="B1020" s="569" t="s">
        <v>531</v>
      </c>
      <c r="C1020" s="410">
        <v>441890</v>
      </c>
      <c r="D1020" s="393" t="s">
        <v>536</v>
      </c>
    </row>
    <row r="1021" spans="1:4" x14ac:dyDescent="0.3">
      <c r="A1021" s="401">
        <v>13.4</v>
      </c>
      <c r="B1021" s="402" t="s">
        <v>532</v>
      </c>
      <c r="C1021" s="403">
        <v>441810</v>
      </c>
      <c r="D1021" s="282"/>
    </row>
    <row r="1022" spans="1:4" x14ac:dyDescent="0.3">
      <c r="A1022" s="401">
        <v>13.4</v>
      </c>
      <c r="B1022" s="402" t="s">
        <v>532</v>
      </c>
      <c r="C1022" s="403">
        <v>441820</v>
      </c>
      <c r="D1022" s="282"/>
    </row>
    <row r="1023" spans="1:4" x14ac:dyDescent="0.3">
      <c r="A1023" s="401">
        <v>13.4</v>
      </c>
      <c r="B1023" s="402" t="s">
        <v>532</v>
      </c>
      <c r="C1023" s="403">
        <v>441840</v>
      </c>
      <c r="D1023" s="284"/>
    </row>
    <row r="1024" spans="1:4" x14ac:dyDescent="0.3">
      <c r="A1024" s="401">
        <v>13.4</v>
      </c>
      <c r="B1024" s="402" t="s">
        <v>532</v>
      </c>
      <c r="C1024" s="403">
        <v>441850</v>
      </c>
      <c r="D1024" s="284"/>
    </row>
    <row r="1025" spans="1:4" x14ac:dyDescent="0.3">
      <c r="A1025" s="401">
        <v>13.4</v>
      </c>
      <c r="B1025" s="402" t="s">
        <v>532</v>
      </c>
      <c r="C1025" s="403">
        <v>441860</v>
      </c>
      <c r="D1025" s="284"/>
    </row>
    <row r="1026" spans="1:4" x14ac:dyDescent="0.3">
      <c r="A1026" s="401">
        <v>13.4</v>
      </c>
      <c r="B1026" s="402" t="s">
        <v>532</v>
      </c>
      <c r="C1026" s="394">
        <v>441871</v>
      </c>
      <c r="D1026" s="393" t="s">
        <v>536</v>
      </c>
    </row>
    <row r="1027" spans="1:4" x14ac:dyDescent="0.3">
      <c r="A1027" s="401">
        <v>13.4</v>
      </c>
      <c r="B1027" s="402" t="s">
        <v>532</v>
      </c>
      <c r="C1027" s="394">
        <v>441872</v>
      </c>
      <c r="D1027" s="393" t="s">
        <v>536</v>
      </c>
    </row>
    <row r="1028" spans="1:4" x14ac:dyDescent="0.3">
      <c r="A1028" s="401">
        <v>13.4</v>
      </c>
      <c r="B1028" s="402" t="s">
        <v>532</v>
      </c>
      <c r="C1028" s="394">
        <v>441879</v>
      </c>
      <c r="D1028" s="393" t="s">
        <v>536</v>
      </c>
    </row>
    <row r="1029" spans="1:4" x14ac:dyDescent="0.3">
      <c r="A1029" s="401">
        <v>13.4</v>
      </c>
      <c r="B1029" s="402" t="s">
        <v>532</v>
      </c>
      <c r="C1029" s="394">
        <v>441890</v>
      </c>
      <c r="D1029" s="393" t="s">
        <v>536</v>
      </c>
    </row>
    <row r="1030" spans="1:4" x14ac:dyDescent="0.3">
      <c r="A1030" s="401">
        <v>13.4</v>
      </c>
      <c r="B1030" s="402" t="s">
        <v>533</v>
      </c>
      <c r="C1030" s="403">
        <v>441810</v>
      </c>
      <c r="D1030" s="284"/>
    </row>
    <row r="1031" spans="1:4" x14ac:dyDescent="0.3">
      <c r="A1031" s="401">
        <v>13.4</v>
      </c>
      <c r="B1031" s="402" t="s">
        <v>533</v>
      </c>
      <c r="C1031" s="403">
        <v>441820</v>
      </c>
      <c r="D1031" s="284"/>
    </row>
    <row r="1032" spans="1:4" x14ac:dyDescent="0.3">
      <c r="A1032" s="401">
        <v>13.4</v>
      </c>
      <c r="B1032" s="402" t="s">
        <v>533</v>
      </c>
      <c r="C1032" s="403">
        <v>441840</v>
      </c>
      <c r="D1032" s="284"/>
    </row>
    <row r="1033" spans="1:4" x14ac:dyDescent="0.3">
      <c r="A1033" s="401">
        <v>13.4</v>
      </c>
      <c r="B1033" s="402" t="s">
        <v>533</v>
      </c>
      <c r="C1033" s="403">
        <v>441850</v>
      </c>
      <c r="D1033" s="284"/>
    </row>
    <row r="1034" spans="1:4" x14ac:dyDescent="0.3">
      <c r="A1034" s="401">
        <v>13.4</v>
      </c>
      <c r="B1034" s="402" t="s">
        <v>533</v>
      </c>
      <c r="C1034" s="403">
        <v>441860</v>
      </c>
      <c r="D1034" s="284"/>
    </row>
    <row r="1035" spans="1:4" x14ac:dyDescent="0.3">
      <c r="A1035" s="401">
        <v>13.4</v>
      </c>
      <c r="B1035" s="402" t="s">
        <v>533</v>
      </c>
      <c r="C1035" s="403">
        <v>441874</v>
      </c>
      <c r="D1035" s="284"/>
    </row>
    <row r="1036" spans="1:4" x14ac:dyDescent="0.3">
      <c r="A1036" s="401">
        <v>13.4</v>
      </c>
      <c r="B1036" s="402" t="s">
        <v>533</v>
      </c>
      <c r="C1036" s="403">
        <v>441875</v>
      </c>
      <c r="D1036" s="284"/>
    </row>
    <row r="1037" spans="1:4" x14ac:dyDescent="0.3">
      <c r="A1037" s="401">
        <v>13.4</v>
      </c>
      <c r="B1037" s="402" t="s">
        <v>533</v>
      </c>
      <c r="C1037" s="403">
        <v>441879</v>
      </c>
      <c r="D1037" s="284"/>
    </row>
    <row r="1038" spans="1:4" ht="15" thickBot="1" x14ac:dyDescent="0.35">
      <c r="A1038" s="401">
        <v>13.4</v>
      </c>
      <c r="B1038" s="402" t="s">
        <v>533</v>
      </c>
      <c r="C1038" s="585">
        <v>441899</v>
      </c>
      <c r="D1038" s="284"/>
    </row>
    <row r="1039" spans="1:4" ht="15" thickTop="1" x14ac:dyDescent="0.3">
      <c r="A1039" s="398">
        <v>13.5</v>
      </c>
      <c r="B1039" s="399" t="s">
        <v>529</v>
      </c>
      <c r="C1039" s="587">
        <v>940161</v>
      </c>
      <c r="D1039" s="284"/>
    </row>
    <row r="1040" spans="1:4" x14ac:dyDescent="0.3">
      <c r="A1040" s="401">
        <v>13.5</v>
      </c>
      <c r="B1040" s="402" t="s">
        <v>529</v>
      </c>
      <c r="C1040" s="403">
        <v>940169</v>
      </c>
      <c r="D1040" s="284"/>
    </row>
    <row r="1041" spans="1:4" x14ac:dyDescent="0.3">
      <c r="A1041" s="401">
        <v>13.5</v>
      </c>
      <c r="B1041" s="402" t="s">
        <v>529</v>
      </c>
      <c r="C1041" s="394">
        <v>940190</v>
      </c>
      <c r="D1041" s="419" t="s">
        <v>536</v>
      </c>
    </row>
    <row r="1042" spans="1:4" x14ac:dyDescent="0.3">
      <c r="A1042" s="401">
        <v>13.5</v>
      </c>
      <c r="B1042" s="402" t="s">
        <v>529</v>
      </c>
      <c r="C1042" s="609">
        <v>940330</v>
      </c>
      <c r="D1042" s="284"/>
    </row>
    <row r="1043" spans="1:4" x14ac:dyDescent="0.3">
      <c r="A1043" s="401">
        <v>13.5</v>
      </c>
      <c r="B1043" s="402" t="s">
        <v>529</v>
      </c>
      <c r="C1043" s="609">
        <v>940340</v>
      </c>
      <c r="D1043" s="284"/>
    </row>
    <row r="1044" spans="1:4" x14ac:dyDescent="0.3">
      <c r="A1044" s="401">
        <v>13.5</v>
      </c>
      <c r="B1044" s="402" t="s">
        <v>529</v>
      </c>
      <c r="C1044" s="609">
        <v>940350</v>
      </c>
      <c r="D1044" s="284"/>
    </row>
    <row r="1045" spans="1:4" x14ac:dyDescent="0.3">
      <c r="A1045" s="401">
        <v>13.5</v>
      </c>
      <c r="B1045" s="402" t="s">
        <v>529</v>
      </c>
      <c r="C1045" s="609">
        <v>940360</v>
      </c>
      <c r="D1045" s="284"/>
    </row>
    <row r="1046" spans="1:4" x14ac:dyDescent="0.3">
      <c r="A1046" s="401">
        <v>13.5</v>
      </c>
      <c r="B1046" s="402" t="s">
        <v>529</v>
      </c>
      <c r="C1046" s="618">
        <v>940390</v>
      </c>
      <c r="D1046" s="419" t="s">
        <v>536</v>
      </c>
    </row>
    <row r="1047" spans="1:4" x14ac:dyDescent="0.3">
      <c r="A1047" s="401">
        <v>13.5</v>
      </c>
      <c r="B1047" s="574" t="s">
        <v>531</v>
      </c>
      <c r="C1047" s="610">
        <v>940161</v>
      </c>
      <c r="D1047" s="284" t="s">
        <v>625</v>
      </c>
    </row>
    <row r="1048" spans="1:4" x14ac:dyDescent="0.3">
      <c r="A1048" s="401">
        <v>13.5</v>
      </c>
      <c r="B1048" s="578" t="s">
        <v>531</v>
      </c>
      <c r="C1048" s="609">
        <v>940169</v>
      </c>
      <c r="D1048" s="284" t="s">
        <v>625</v>
      </c>
    </row>
    <row r="1049" spans="1:4" x14ac:dyDescent="0.3">
      <c r="A1049" s="401">
        <v>13.5</v>
      </c>
      <c r="B1049" s="578" t="s">
        <v>531</v>
      </c>
      <c r="C1049" s="618">
        <v>940190</v>
      </c>
      <c r="D1049" s="419" t="s">
        <v>536</v>
      </c>
    </row>
    <row r="1050" spans="1:4" x14ac:dyDescent="0.3">
      <c r="A1050" s="401">
        <v>13.5</v>
      </c>
      <c r="B1050" s="578" t="s">
        <v>531</v>
      </c>
      <c r="C1050" s="609">
        <v>940330</v>
      </c>
      <c r="D1050" s="284" t="s">
        <v>625</v>
      </c>
    </row>
    <row r="1051" spans="1:4" x14ac:dyDescent="0.3">
      <c r="A1051" s="401">
        <v>13.5</v>
      </c>
      <c r="B1051" s="578" t="s">
        <v>531</v>
      </c>
      <c r="C1051" s="609">
        <v>940340</v>
      </c>
      <c r="D1051" s="284" t="s">
        <v>625</v>
      </c>
    </row>
    <row r="1052" spans="1:4" x14ac:dyDescent="0.3">
      <c r="A1052" s="401">
        <v>13.5</v>
      </c>
      <c r="B1052" s="578" t="s">
        <v>531</v>
      </c>
      <c r="C1052" s="609">
        <v>940350</v>
      </c>
      <c r="D1052" s="284" t="s">
        <v>625</v>
      </c>
    </row>
    <row r="1053" spans="1:4" x14ac:dyDescent="0.3">
      <c r="A1053" s="401">
        <v>13.5</v>
      </c>
      <c r="B1053" s="578" t="s">
        <v>531</v>
      </c>
      <c r="C1053" s="609">
        <v>940360</v>
      </c>
      <c r="D1053" s="284" t="s">
        <v>625</v>
      </c>
    </row>
    <row r="1054" spans="1:4" x14ac:dyDescent="0.3">
      <c r="A1054" s="401">
        <v>13.5</v>
      </c>
      <c r="B1054" s="578" t="s">
        <v>531</v>
      </c>
      <c r="C1054" s="618">
        <v>940390</v>
      </c>
      <c r="D1054" s="419" t="s">
        <v>536</v>
      </c>
    </row>
    <row r="1055" spans="1:4" x14ac:dyDescent="0.3">
      <c r="A1055" s="401">
        <v>13.5</v>
      </c>
      <c r="B1055" s="578" t="s">
        <v>532</v>
      </c>
      <c r="C1055" s="609">
        <v>940161</v>
      </c>
      <c r="D1055" s="284" t="s">
        <v>625</v>
      </c>
    </row>
    <row r="1056" spans="1:4" x14ac:dyDescent="0.3">
      <c r="A1056" s="401">
        <v>13.5</v>
      </c>
      <c r="B1056" s="578" t="s">
        <v>532</v>
      </c>
      <c r="C1056" s="609">
        <v>940169</v>
      </c>
      <c r="D1056" s="284" t="s">
        <v>625</v>
      </c>
    </row>
    <row r="1057" spans="1:4" x14ac:dyDescent="0.3">
      <c r="A1057" s="401">
        <v>13.5</v>
      </c>
      <c r="B1057" s="578" t="s">
        <v>532</v>
      </c>
      <c r="C1057" s="618">
        <v>940190</v>
      </c>
      <c r="D1057" s="419" t="s">
        <v>536</v>
      </c>
    </row>
    <row r="1058" spans="1:4" x14ac:dyDescent="0.3">
      <c r="A1058" s="401">
        <v>13.5</v>
      </c>
      <c r="B1058" s="578" t="s">
        <v>532</v>
      </c>
      <c r="C1058" s="609">
        <v>940330</v>
      </c>
      <c r="D1058" s="284" t="s">
        <v>625</v>
      </c>
    </row>
    <row r="1059" spans="1:4" x14ac:dyDescent="0.3">
      <c r="A1059" s="401">
        <v>13.5</v>
      </c>
      <c r="B1059" s="578" t="s">
        <v>532</v>
      </c>
      <c r="C1059" s="609">
        <v>940340</v>
      </c>
      <c r="D1059" s="284" t="s">
        <v>625</v>
      </c>
    </row>
    <row r="1060" spans="1:4" x14ac:dyDescent="0.3">
      <c r="A1060" s="401">
        <v>13.5</v>
      </c>
      <c r="B1060" s="578" t="s">
        <v>532</v>
      </c>
      <c r="C1060" s="609">
        <v>940350</v>
      </c>
      <c r="D1060" s="284" t="s">
        <v>625</v>
      </c>
    </row>
    <row r="1061" spans="1:4" x14ac:dyDescent="0.3">
      <c r="A1061" s="401">
        <v>13.5</v>
      </c>
      <c r="B1061" s="578" t="s">
        <v>532</v>
      </c>
      <c r="C1061" s="609">
        <v>940360</v>
      </c>
      <c r="D1061" s="284" t="s">
        <v>625</v>
      </c>
    </row>
    <row r="1062" spans="1:4" x14ac:dyDescent="0.3">
      <c r="A1062" s="401">
        <v>13.5</v>
      </c>
      <c r="B1062" s="579" t="s">
        <v>532</v>
      </c>
      <c r="C1062" s="619">
        <v>940390</v>
      </c>
      <c r="D1062" s="419" t="s">
        <v>536</v>
      </c>
    </row>
    <row r="1063" spans="1:4" x14ac:dyDescent="0.3">
      <c r="A1063" s="401">
        <v>13.5</v>
      </c>
      <c r="B1063" s="579" t="s">
        <v>533</v>
      </c>
      <c r="C1063" s="611">
        <v>940161</v>
      </c>
      <c r="D1063" s="284"/>
    </row>
    <row r="1064" spans="1:4" x14ac:dyDescent="0.3">
      <c r="A1064" s="401">
        <v>13.5</v>
      </c>
      <c r="B1064" s="579" t="s">
        <v>533</v>
      </c>
      <c r="C1064" s="611">
        <v>940169</v>
      </c>
      <c r="D1064" s="284"/>
    </row>
    <row r="1065" spans="1:4" x14ac:dyDescent="0.3">
      <c r="A1065" s="401">
        <v>13.5</v>
      </c>
      <c r="B1065" s="579" t="s">
        <v>533</v>
      </c>
      <c r="C1065" s="418">
        <v>940190</v>
      </c>
      <c r="D1065" s="419" t="s">
        <v>536</v>
      </c>
    </row>
    <row r="1066" spans="1:4" x14ac:dyDescent="0.3">
      <c r="A1066" s="401">
        <v>13.5</v>
      </c>
      <c r="B1066" s="579" t="s">
        <v>533</v>
      </c>
      <c r="C1066" s="611">
        <v>940330</v>
      </c>
      <c r="D1066" s="284"/>
    </row>
    <row r="1067" spans="1:4" x14ac:dyDescent="0.3">
      <c r="A1067" s="401">
        <v>13.5</v>
      </c>
      <c r="B1067" s="579" t="s">
        <v>533</v>
      </c>
      <c r="C1067" s="611">
        <v>940340</v>
      </c>
      <c r="D1067" s="284"/>
    </row>
    <row r="1068" spans="1:4" x14ac:dyDescent="0.3">
      <c r="A1068" s="401">
        <v>13.5</v>
      </c>
      <c r="B1068" s="579" t="s">
        <v>533</v>
      </c>
      <c r="C1068" s="611">
        <v>940350</v>
      </c>
      <c r="D1068" s="284"/>
    </row>
    <row r="1069" spans="1:4" x14ac:dyDescent="0.3">
      <c r="A1069" s="401">
        <v>13.5</v>
      </c>
      <c r="B1069" s="579" t="s">
        <v>533</v>
      </c>
      <c r="C1069" s="611">
        <v>940360</v>
      </c>
      <c r="D1069" s="284"/>
    </row>
    <row r="1070" spans="1:4" ht="15" thickBot="1" x14ac:dyDescent="0.35">
      <c r="A1070" s="401">
        <v>13.5</v>
      </c>
      <c r="B1070" s="579" t="s">
        <v>533</v>
      </c>
      <c r="C1070" s="415">
        <v>940390</v>
      </c>
      <c r="D1070" s="419" t="s">
        <v>536</v>
      </c>
    </row>
    <row r="1071" spans="1:4" ht="15" thickTop="1" x14ac:dyDescent="0.3">
      <c r="A1071" s="398">
        <v>13.6</v>
      </c>
      <c r="B1071" s="399" t="s">
        <v>529</v>
      </c>
      <c r="C1071" s="400">
        <v>9406</v>
      </c>
      <c r="D1071" s="419" t="s">
        <v>536</v>
      </c>
    </row>
    <row r="1072" spans="1:4" x14ac:dyDescent="0.3">
      <c r="A1072" s="533">
        <v>13.6</v>
      </c>
      <c r="B1072" s="562" t="s">
        <v>531</v>
      </c>
      <c r="C1072" s="620">
        <v>9406</v>
      </c>
      <c r="D1072" s="419" t="s">
        <v>536</v>
      </c>
    </row>
    <row r="1073" spans="1:4" x14ac:dyDescent="0.3">
      <c r="A1073" s="542">
        <v>13.6</v>
      </c>
      <c r="B1073" s="569" t="s">
        <v>532</v>
      </c>
      <c r="C1073" s="621">
        <v>9406</v>
      </c>
      <c r="D1073" s="419" t="s">
        <v>536</v>
      </c>
    </row>
    <row r="1074" spans="1:4" ht="15" thickBot="1" x14ac:dyDescent="0.35">
      <c r="A1074" s="543">
        <v>13.6</v>
      </c>
      <c r="B1074" s="570" t="s">
        <v>533</v>
      </c>
      <c r="C1074" s="592">
        <v>940610</v>
      </c>
      <c r="D1074" s="284"/>
    </row>
    <row r="1075" spans="1:4" ht="15" thickTop="1" x14ac:dyDescent="0.3">
      <c r="A1075" s="398">
        <v>13.7</v>
      </c>
      <c r="B1075" s="572" t="s">
        <v>529</v>
      </c>
      <c r="C1075" s="587">
        <v>4404</v>
      </c>
      <c r="D1075" s="282"/>
    </row>
    <row r="1076" spans="1:4" x14ac:dyDescent="0.3">
      <c r="A1076" s="401">
        <v>13.7</v>
      </c>
      <c r="B1076" s="569" t="s">
        <v>529</v>
      </c>
      <c r="C1076" s="403">
        <v>4405</v>
      </c>
      <c r="D1076" s="282"/>
    </row>
    <row r="1077" spans="1:4" x14ac:dyDescent="0.3">
      <c r="A1077" s="401">
        <v>13.7</v>
      </c>
      <c r="B1077" s="569" t="s">
        <v>529</v>
      </c>
      <c r="C1077" s="403">
        <v>4413</v>
      </c>
      <c r="D1077" s="282"/>
    </row>
    <row r="1078" spans="1:4" x14ac:dyDescent="0.3">
      <c r="A1078" s="401">
        <v>13.7</v>
      </c>
      <c r="B1078" s="569" t="s">
        <v>529</v>
      </c>
      <c r="C1078" s="403">
        <v>4417</v>
      </c>
      <c r="D1078" s="282"/>
    </row>
    <row r="1079" spans="1:4" x14ac:dyDescent="0.3">
      <c r="A1079" s="401">
        <v>13.7</v>
      </c>
      <c r="B1079" s="569" t="s">
        <v>529</v>
      </c>
      <c r="C1079" s="403">
        <v>442110</v>
      </c>
      <c r="D1079" s="282"/>
    </row>
    <row r="1080" spans="1:4" x14ac:dyDescent="0.3">
      <c r="A1080" s="401">
        <v>13.7</v>
      </c>
      <c r="B1080" s="569" t="s">
        <v>529</v>
      </c>
      <c r="C1080" s="394">
        <v>442190</v>
      </c>
      <c r="D1080" s="419" t="s">
        <v>536</v>
      </c>
    </row>
    <row r="1081" spans="1:4" x14ac:dyDescent="0.3">
      <c r="A1081" s="401">
        <v>13.7</v>
      </c>
      <c r="B1081" s="569" t="s">
        <v>531</v>
      </c>
      <c r="C1081" s="403">
        <v>4404</v>
      </c>
      <c r="D1081" s="282"/>
    </row>
    <row r="1082" spans="1:4" x14ac:dyDescent="0.3">
      <c r="A1082" s="401">
        <v>13.7</v>
      </c>
      <c r="B1082" s="569" t="s">
        <v>531</v>
      </c>
      <c r="C1082" s="403">
        <v>4405</v>
      </c>
      <c r="D1082" s="282"/>
    </row>
    <row r="1083" spans="1:4" x14ac:dyDescent="0.3">
      <c r="A1083" s="401">
        <v>13.7</v>
      </c>
      <c r="B1083" s="569" t="s">
        <v>531</v>
      </c>
      <c r="C1083" s="403">
        <v>4413</v>
      </c>
      <c r="D1083" s="282"/>
    </row>
    <row r="1084" spans="1:4" x14ac:dyDescent="0.3">
      <c r="A1084" s="533">
        <v>13.7</v>
      </c>
      <c r="B1084" s="562" t="s">
        <v>531</v>
      </c>
      <c r="C1084" s="599">
        <v>4417</v>
      </c>
      <c r="D1084" s="282" t="s">
        <v>625</v>
      </c>
    </row>
    <row r="1085" spans="1:4" x14ac:dyDescent="0.3">
      <c r="A1085" s="533">
        <v>13.7</v>
      </c>
      <c r="B1085" s="562" t="s">
        <v>531</v>
      </c>
      <c r="C1085" s="590">
        <v>442110</v>
      </c>
      <c r="D1085" s="282" t="s">
        <v>625</v>
      </c>
    </row>
    <row r="1086" spans="1:4" x14ac:dyDescent="0.3">
      <c r="A1086" s="533">
        <v>13.7</v>
      </c>
      <c r="B1086" s="562" t="s">
        <v>531</v>
      </c>
      <c r="C1086" s="413">
        <v>442190</v>
      </c>
      <c r="D1086" s="419" t="s">
        <v>536</v>
      </c>
    </row>
    <row r="1087" spans="1:4" x14ac:dyDescent="0.3">
      <c r="A1087" s="533">
        <v>13.7</v>
      </c>
      <c r="B1087" s="562" t="s">
        <v>532</v>
      </c>
      <c r="C1087" s="590">
        <v>4404</v>
      </c>
      <c r="D1087" s="282"/>
    </row>
    <row r="1088" spans="1:4" x14ac:dyDescent="0.3">
      <c r="A1088" s="533">
        <v>13.7</v>
      </c>
      <c r="B1088" s="562" t="s">
        <v>532</v>
      </c>
      <c r="C1088" s="590">
        <v>4405</v>
      </c>
      <c r="D1088" s="282"/>
    </row>
    <row r="1089" spans="1:4" x14ac:dyDescent="0.3">
      <c r="A1089" s="533">
        <v>13.7</v>
      </c>
      <c r="B1089" s="562" t="s">
        <v>532</v>
      </c>
      <c r="C1089" s="590">
        <v>4413</v>
      </c>
      <c r="D1089" s="282"/>
    </row>
    <row r="1090" spans="1:4" x14ac:dyDescent="0.3">
      <c r="A1090" s="533">
        <v>13.7</v>
      </c>
      <c r="B1090" s="562" t="s">
        <v>532</v>
      </c>
      <c r="C1090" s="590" t="s">
        <v>628</v>
      </c>
      <c r="D1090" s="282" t="s">
        <v>625</v>
      </c>
    </row>
    <row r="1091" spans="1:4" x14ac:dyDescent="0.3">
      <c r="A1091" s="533">
        <v>13.7</v>
      </c>
      <c r="B1091" s="562" t="s">
        <v>532</v>
      </c>
      <c r="C1091" s="590">
        <v>442110</v>
      </c>
      <c r="D1091" s="282"/>
    </row>
    <row r="1092" spans="1:4" x14ac:dyDescent="0.3">
      <c r="A1092" s="542">
        <v>13.7</v>
      </c>
      <c r="B1092" s="569" t="s">
        <v>532</v>
      </c>
      <c r="C1092" s="410">
        <v>442190</v>
      </c>
      <c r="D1092" s="419" t="s">
        <v>536</v>
      </c>
    </row>
    <row r="1093" spans="1:4" x14ac:dyDescent="0.3">
      <c r="A1093" s="533">
        <v>13.7</v>
      </c>
      <c r="B1093" s="569" t="s">
        <v>533</v>
      </c>
      <c r="C1093" s="591">
        <v>4404</v>
      </c>
      <c r="D1093" s="282"/>
    </row>
    <row r="1094" spans="1:4" x14ac:dyDescent="0.3">
      <c r="A1094" s="542">
        <v>13.7</v>
      </c>
      <c r="B1094" s="569" t="s">
        <v>533</v>
      </c>
      <c r="C1094" s="591">
        <v>4405</v>
      </c>
      <c r="D1094" s="282"/>
    </row>
    <row r="1095" spans="1:4" x14ac:dyDescent="0.3">
      <c r="A1095" s="533">
        <v>13.7</v>
      </c>
      <c r="B1095" s="569" t="s">
        <v>533</v>
      </c>
      <c r="C1095" s="591">
        <v>4413</v>
      </c>
      <c r="D1095" s="282"/>
    </row>
    <row r="1096" spans="1:4" x14ac:dyDescent="0.3">
      <c r="A1096" s="542">
        <v>13.7</v>
      </c>
      <c r="B1096" s="569" t="s">
        <v>533</v>
      </c>
      <c r="C1096" s="591">
        <v>4417</v>
      </c>
      <c r="D1096" s="282"/>
    </row>
    <row r="1097" spans="1:4" x14ac:dyDescent="0.3">
      <c r="A1097" s="533">
        <v>13.7</v>
      </c>
      <c r="B1097" s="569" t="s">
        <v>533</v>
      </c>
      <c r="C1097" s="591">
        <v>442110</v>
      </c>
      <c r="D1097" s="282"/>
    </row>
    <row r="1098" spans="1:4" ht="15" thickBot="1" x14ac:dyDescent="0.35">
      <c r="A1098" s="542">
        <v>13.7</v>
      </c>
      <c r="B1098" s="569" t="s">
        <v>533</v>
      </c>
      <c r="C1098" s="597">
        <v>442199</v>
      </c>
      <c r="D1098" s="282" t="s">
        <v>625</v>
      </c>
    </row>
    <row r="1099" spans="1:4" ht="15" thickTop="1" x14ac:dyDescent="0.3">
      <c r="A1099" s="398">
        <v>14.1</v>
      </c>
      <c r="B1099" s="399" t="s">
        <v>529</v>
      </c>
      <c r="C1099" s="587">
        <v>4807</v>
      </c>
      <c r="D1099" s="284"/>
    </row>
    <row r="1100" spans="1:4" x14ac:dyDescent="0.3">
      <c r="A1100" s="533">
        <v>14.1</v>
      </c>
      <c r="B1100" s="562" t="s">
        <v>531</v>
      </c>
      <c r="C1100" s="590" t="s">
        <v>629</v>
      </c>
      <c r="D1100" s="284" t="s">
        <v>625</v>
      </c>
    </row>
    <row r="1101" spans="1:4" x14ac:dyDescent="0.3">
      <c r="A1101" s="542">
        <v>14.1</v>
      </c>
      <c r="B1101" s="569" t="s">
        <v>532</v>
      </c>
      <c r="C1101" s="591" t="s">
        <v>629</v>
      </c>
      <c r="D1101" s="284"/>
    </row>
    <row r="1102" spans="1:4" ht="15" thickBot="1" x14ac:dyDescent="0.35">
      <c r="A1102" s="543">
        <v>14.1</v>
      </c>
      <c r="B1102" s="570" t="s">
        <v>533</v>
      </c>
      <c r="C1102" s="592" t="s">
        <v>629</v>
      </c>
      <c r="D1102" s="284" t="s">
        <v>625</v>
      </c>
    </row>
    <row r="1103" spans="1:4" ht="15" thickTop="1" x14ac:dyDescent="0.3">
      <c r="A1103" s="398">
        <v>14.2</v>
      </c>
      <c r="B1103" s="399" t="s">
        <v>529</v>
      </c>
      <c r="C1103" s="587">
        <v>481110</v>
      </c>
      <c r="D1103" s="284"/>
    </row>
    <row r="1104" spans="1:4" x14ac:dyDescent="0.3">
      <c r="A1104" s="401">
        <v>14.2</v>
      </c>
      <c r="B1104" s="402" t="s">
        <v>529</v>
      </c>
      <c r="C1104" s="403">
        <v>481141</v>
      </c>
      <c r="D1104" s="284"/>
    </row>
    <row r="1105" spans="1:4" x14ac:dyDescent="0.3">
      <c r="A1105" s="401">
        <v>14.2</v>
      </c>
      <c r="B1105" s="402" t="s">
        <v>529</v>
      </c>
      <c r="C1105" s="403">
        <v>481149</v>
      </c>
      <c r="D1105" s="284"/>
    </row>
    <row r="1106" spans="1:4" x14ac:dyDescent="0.3">
      <c r="A1106" s="401">
        <v>14.2</v>
      </c>
      <c r="B1106" s="402" t="s">
        <v>529</v>
      </c>
      <c r="C1106" s="403">
        <v>481160</v>
      </c>
      <c r="D1106" s="284"/>
    </row>
    <row r="1107" spans="1:4" x14ac:dyDescent="0.3">
      <c r="A1107" s="401">
        <v>14.2</v>
      </c>
      <c r="B1107" s="402" t="s">
        <v>529</v>
      </c>
      <c r="C1107" s="403">
        <v>481190</v>
      </c>
      <c r="D1107" s="284"/>
    </row>
    <row r="1108" spans="1:4" x14ac:dyDescent="0.3">
      <c r="A1108" s="533">
        <v>14.2</v>
      </c>
      <c r="B1108" s="562" t="s">
        <v>531</v>
      </c>
      <c r="C1108" s="599">
        <v>481110</v>
      </c>
      <c r="D1108" s="284" t="s">
        <v>625</v>
      </c>
    </row>
    <row r="1109" spans="1:4" x14ac:dyDescent="0.3">
      <c r="A1109" s="551">
        <v>14.2</v>
      </c>
      <c r="B1109" s="580" t="s">
        <v>531</v>
      </c>
      <c r="C1109" s="612">
        <v>481141</v>
      </c>
      <c r="D1109" s="284" t="s">
        <v>625</v>
      </c>
    </row>
    <row r="1110" spans="1:4" x14ac:dyDescent="0.3">
      <c r="A1110" s="551">
        <v>14.2</v>
      </c>
      <c r="B1110" s="580" t="s">
        <v>531</v>
      </c>
      <c r="C1110" s="612">
        <v>481149</v>
      </c>
      <c r="D1110" s="284" t="s">
        <v>625</v>
      </c>
    </row>
    <row r="1111" spans="1:4" x14ac:dyDescent="0.3">
      <c r="A1111" s="551">
        <v>14.2</v>
      </c>
      <c r="B1111" s="580" t="s">
        <v>531</v>
      </c>
      <c r="C1111" s="612">
        <v>481160</v>
      </c>
      <c r="D1111" s="284" t="s">
        <v>625</v>
      </c>
    </row>
    <row r="1112" spans="1:4" x14ac:dyDescent="0.3">
      <c r="A1112" s="551">
        <v>14.2</v>
      </c>
      <c r="B1112" s="580" t="s">
        <v>531</v>
      </c>
      <c r="C1112" s="612">
        <v>481190</v>
      </c>
      <c r="D1112" s="284" t="s">
        <v>625</v>
      </c>
    </row>
    <row r="1113" spans="1:4" x14ac:dyDescent="0.3">
      <c r="A1113" s="551">
        <v>14.2</v>
      </c>
      <c r="B1113" s="580" t="s">
        <v>532</v>
      </c>
      <c r="C1113" s="612">
        <v>481110</v>
      </c>
      <c r="D1113" s="284" t="s">
        <v>625</v>
      </c>
    </row>
    <row r="1114" spans="1:4" x14ac:dyDescent="0.3">
      <c r="A1114" s="551">
        <v>14.2</v>
      </c>
      <c r="B1114" s="580" t="s">
        <v>532</v>
      </c>
      <c r="C1114" s="612">
        <v>481141</v>
      </c>
      <c r="D1114" s="284" t="s">
        <v>625</v>
      </c>
    </row>
    <row r="1115" spans="1:4" x14ac:dyDescent="0.3">
      <c r="A1115" s="551">
        <v>14.2</v>
      </c>
      <c r="B1115" s="580" t="s">
        <v>532</v>
      </c>
      <c r="C1115" s="612">
        <v>481149</v>
      </c>
      <c r="D1115" s="284" t="s">
        <v>625</v>
      </c>
    </row>
    <row r="1116" spans="1:4" x14ac:dyDescent="0.3">
      <c r="A1116" s="551">
        <v>14.2</v>
      </c>
      <c r="B1116" s="580" t="s">
        <v>532</v>
      </c>
      <c r="C1116" s="612">
        <v>481160</v>
      </c>
      <c r="D1116" s="284" t="s">
        <v>625</v>
      </c>
    </row>
    <row r="1117" spans="1:4" x14ac:dyDescent="0.3">
      <c r="A1117" s="551">
        <v>14.2</v>
      </c>
      <c r="B1117" s="580" t="s">
        <v>532</v>
      </c>
      <c r="C1117" s="612">
        <v>481190</v>
      </c>
      <c r="D1117" s="284"/>
    </row>
    <row r="1118" spans="1:4" x14ac:dyDescent="0.3">
      <c r="A1118" s="551">
        <v>14.2</v>
      </c>
      <c r="B1118" s="580" t="s">
        <v>533</v>
      </c>
      <c r="C1118" s="613">
        <v>481110</v>
      </c>
      <c r="D1118" s="284"/>
    </row>
    <row r="1119" spans="1:4" x14ac:dyDescent="0.3">
      <c r="A1119" s="551">
        <v>14.2</v>
      </c>
      <c r="B1119" s="580" t="s">
        <v>533</v>
      </c>
      <c r="C1119" s="613">
        <v>481141</v>
      </c>
      <c r="D1119" s="284"/>
    </row>
    <row r="1120" spans="1:4" x14ac:dyDescent="0.3">
      <c r="A1120" s="551">
        <v>14.2</v>
      </c>
      <c r="B1120" s="580" t="s">
        <v>533</v>
      </c>
      <c r="C1120" s="613">
        <v>481149</v>
      </c>
      <c r="D1120" s="284"/>
    </row>
    <row r="1121" spans="1:4" x14ac:dyDescent="0.3">
      <c r="A1121" s="551">
        <v>14.2</v>
      </c>
      <c r="B1121" s="580" t="s">
        <v>533</v>
      </c>
      <c r="C1121" s="613">
        <v>481160</v>
      </c>
      <c r="D1121" s="284"/>
    </row>
    <row r="1122" spans="1:4" ht="15" thickBot="1" x14ac:dyDescent="0.35">
      <c r="A1122" s="551">
        <v>14.2</v>
      </c>
      <c r="B1122" s="581" t="s">
        <v>533</v>
      </c>
      <c r="C1122" s="614">
        <v>481190</v>
      </c>
      <c r="D1122" s="284" t="s">
        <v>625</v>
      </c>
    </row>
    <row r="1123" spans="1:4" ht="15" thickTop="1" x14ac:dyDescent="0.3">
      <c r="A1123" s="552">
        <v>14.3</v>
      </c>
      <c r="B1123" s="582" t="s">
        <v>529</v>
      </c>
      <c r="C1123" s="615">
        <v>4818</v>
      </c>
      <c r="D1123" s="284"/>
    </row>
    <row r="1124" spans="1:4" x14ac:dyDescent="0.3">
      <c r="A1124" s="551">
        <v>14.3</v>
      </c>
      <c r="B1124" s="575" t="s">
        <v>531</v>
      </c>
      <c r="C1124" s="606">
        <v>4818</v>
      </c>
      <c r="D1124" s="284"/>
    </row>
    <row r="1125" spans="1:4" x14ac:dyDescent="0.3">
      <c r="A1125" s="551">
        <v>14.3</v>
      </c>
      <c r="B1125" s="580" t="s">
        <v>532</v>
      </c>
      <c r="C1125" s="613">
        <v>4818</v>
      </c>
      <c r="D1125" s="284"/>
    </row>
    <row r="1126" spans="1:4" ht="15" thickBot="1" x14ac:dyDescent="0.35">
      <c r="A1126" s="551">
        <v>14.3</v>
      </c>
      <c r="B1126" s="581" t="s">
        <v>533</v>
      </c>
      <c r="C1126" s="614">
        <v>4818</v>
      </c>
      <c r="D1126" s="284"/>
    </row>
    <row r="1127" spans="1:4" ht="15" thickTop="1" x14ac:dyDescent="0.3">
      <c r="A1127" s="552">
        <v>14.4</v>
      </c>
      <c r="B1127" s="582" t="s">
        <v>529</v>
      </c>
      <c r="C1127" s="615">
        <v>4819</v>
      </c>
      <c r="D1127" s="284"/>
    </row>
    <row r="1128" spans="1:4" x14ac:dyDescent="0.3">
      <c r="A1128" s="547">
        <v>14.4</v>
      </c>
      <c r="B1128" s="574" t="s">
        <v>531</v>
      </c>
      <c r="C1128" s="605">
        <v>4819</v>
      </c>
      <c r="D1128" s="284"/>
    </row>
    <row r="1129" spans="1:4" x14ac:dyDescent="0.3">
      <c r="A1129" s="551">
        <v>14.4</v>
      </c>
      <c r="B1129" s="580" t="s">
        <v>532</v>
      </c>
      <c r="C1129" s="613">
        <v>4819</v>
      </c>
      <c r="D1129" s="284"/>
    </row>
    <row r="1130" spans="1:4" ht="15" thickBot="1" x14ac:dyDescent="0.35">
      <c r="A1130" s="553">
        <v>14.4</v>
      </c>
      <c r="B1130" s="581" t="s">
        <v>533</v>
      </c>
      <c r="C1130" s="614">
        <v>4819</v>
      </c>
      <c r="D1130" s="284"/>
    </row>
    <row r="1131" spans="1:4" ht="15" thickTop="1" x14ac:dyDescent="0.3">
      <c r="A1131" s="552">
        <v>14.5</v>
      </c>
      <c r="B1131" s="582" t="s">
        <v>529</v>
      </c>
      <c r="C1131" s="615">
        <v>4814</v>
      </c>
      <c r="D1131" s="284"/>
    </row>
    <row r="1132" spans="1:4" x14ac:dyDescent="0.3">
      <c r="A1132" s="551">
        <v>14.5</v>
      </c>
      <c r="B1132" s="580" t="s">
        <v>529</v>
      </c>
      <c r="C1132" s="613">
        <v>4816</v>
      </c>
      <c r="D1132" s="284"/>
    </row>
    <row r="1133" spans="1:4" x14ac:dyDescent="0.3">
      <c r="A1133" s="551">
        <v>14.5</v>
      </c>
      <c r="B1133" s="580" t="s">
        <v>529</v>
      </c>
      <c r="C1133" s="613">
        <v>4817</v>
      </c>
      <c r="D1133" s="284"/>
    </row>
    <row r="1134" spans="1:4" x14ac:dyDescent="0.3">
      <c r="A1134" s="551">
        <v>14.5</v>
      </c>
      <c r="B1134" s="580" t="s">
        <v>529</v>
      </c>
      <c r="C1134" s="613">
        <v>4820</v>
      </c>
      <c r="D1134" s="284"/>
    </row>
    <row r="1135" spans="1:4" x14ac:dyDescent="0.3">
      <c r="A1135" s="551">
        <v>14.5</v>
      </c>
      <c r="B1135" s="580" t="s">
        <v>529</v>
      </c>
      <c r="C1135" s="613">
        <v>4821</v>
      </c>
      <c r="D1135" s="284"/>
    </row>
    <row r="1136" spans="1:4" x14ac:dyDescent="0.3">
      <c r="A1136" s="551">
        <v>14.5</v>
      </c>
      <c r="B1136" s="580" t="s">
        <v>529</v>
      </c>
      <c r="C1136" s="613">
        <v>4822</v>
      </c>
      <c r="D1136" s="284"/>
    </row>
    <row r="1137" spans="1:4" x14ac:dyDescent="0.3">
      <c r="A1137" s="551">
        <v>14.5</v>
      </c>
      <c r="B1137" s="580" t="s">
        <v>529</v>
      </c>
      <c r="C1137" s="613">
        <v>4823</v>
      </c>
      <c r="D1137" s="284"/>
    </row>
    <row r="1138" spans="1:4" x14ac:dyDescent="0.3">
      <c r="A1138" s="554">
        <v>14.5</v>
      </c>
      <c r="B1138" s="578" t="s">
        <v>531</v>
      </c>
      <c r="C1138" s="616">
        <v>4814</v>
      </c>
      <c r="D1138" s="284"/>
    </row>
    <row r="1139" spans="1:4" x14ac:dyDescent="0.3">
      <c r="A1139" s="554">
        <v>14.5</v>
      </c>
      <c r="B1139" s="578" t="s">
        <v>531</v>
      </c>
      <c r="C1139" s="616">
        <v>4816</v>
      </c>
      <c r="D1139" s="284"/>
    </row>
    <row r="1140" spans="1:4" x14ac:dyDescent="0.3">
      <c r="A1140" s="554">
        <v>14.5</v>
      </c>
      <c r="B1140" s="578" t="s">
        <v>531</v>
      </c>
      <c r="C1140" s="616">
        <v>4817</v>
      </c>
      <c r="D1140" s="284"/>
    </row>
    <row r="1141" spans="1:4" x14ac:dyDescent="0.3">
      <c r="A1141" s="554">
        <v>14.5</v>
      </c>
      <c r="B1141" s="578" t="s">
        <v>531</v>
      </c>
      <c r="C1141" s="616">
        <v>4820</v>
      </c>
      <c r="D1141" s="284" t="s">
        <v>625</v>
      </c>
    </row>
    <row r="1142" spans="1:4" x14ac:dyDescent="0.3">
      <c r="A1142" s="554">
        <v>14.5</v>
      </c>
      <c r="B1142" s="578" t="s">
        <v>531</v>
      </c>
      <c r="C1142" s="616">
        <v>4821</v>
      </c>
      <c r="D1142" s="284"/>
    </row>
    <row r="1143" spans="1:4" x14ac:dyDescent="0.3">
      <c r="A1143" s="554">
        <v>14.5</v>
      </c>
      <c r="B1143" s="578" t="s">
        <v>531</v>
      </c>
      <c r="C1143" s="616">
        <v>4822</v>
      </c>
      <c r="D1143" s="284"/>
    </row>
    <row r="1144" spans="1:4" x14ac:dyDescent="0.3">
      <c r="A1144" s="554">
        <v>14.5</v>
      </c>
      <c r="B1144" s="578" t="s">
        <v>531</v>
      </c>
      <c r="C1144" s="616">
        <v>4823</v>
      </c>
      <c r="D1144" s="284"/>
    </row>
    <row r="1145" spans="1:4" x14ac:dyDescent="0.3">
      <c r="A1145" s="554">
        <v>14.5</v>
      </c>
      <c r="B1145" s="578" t="s">
        <v>532</v>
      </c>
      <c r="C1145" s="616">
        <v>4814</v>
      </c>
      <c r="D1145" s="284" t="s">
        <v>625</v>
      </c>
    </row>
    <row r="1146" spans="1:4" x14ac:dyDescent="0.3">
      <c r="A1146" s="554">
        <v>14.5</v>
      </c>
      <c r="B1146" s="578" t="s">
        <v>532</v>
      </c>
      <c r="C1146" s="616">
        <v>4816</v>
      </c>
      <c r="D1146" s="284"/>
    </row>
    <row r="1147" spans="1:4" x14ac:dyDescent="0.3">
      <c r="A1147" s="554">
        <v>14.5</v>
      </c>
      <c r="B1147" s="578" t="s">
        <v>532</v>
      </c>
      <c r="C1147" s="616">
        <v>4817</v>
      </c>
      <c r="D1147" s="284"/>
    </row>
    <row r="1148" spans="1:4" x14ac:dyDescent="0.3">
      <c r="A1148" s="554">
        <v>14.5</v>
      </c>
      <c r="B1148" s="578" t="s">
        <v>532</v>
      </c>
      <c r="C1148" s="616">
        <v>4820</v>
      </c>
      <c r="D1148" s="284"/>
    </row>
    <row r="1149" spans="1:4" x14ac:dyDescent="0.3">
      <c r="A1149" s="554">
        <v>14.5</v>
      </c>
      <c r="B1149" s="578" t="s">
        <v>532</v>
      </c>
      <c r="C1149" s="616">
        <v>4821</v>
      </c>
      <c r="D1149" s="284"/>
    </row>
    <row r="1150" spans="1:4" x14ac:dyDescent="0.3">
      <c r="A1150" s="554">
        <v>14.5</v>
      </c>
      <c r="B1150" s="578" t="s">
        <v>532</v>
      </c>
      <c r="C1150" s="616">
        <v>4822</v>
      </c>
      <c r="D1150" s="284"/>
    </row>
    <row r="1151" spans="1:4" x14ac:dyDescent="0.3">
      <c r="A1151" s="554">
        <v>14.5</v>
      </c>
      <c r="B1151" s="578" t="s">
        <v>532</v>
      </c>
      <c r="C1151" s="616">
        <v>4823</v>
      </c>
      <c r="D1151" s="284"/>
    </row>
    <row r="1152" spans="1:4" x14ac:dyDescent="0.3">
      <c r="A1152" s="554">
        <v>14.5</v>
      </c>
      <c r="B1152" s="578" t="s">
        <v>533</v>
      </c>
      <c r="C1152" s="616">
        <v>4814</v>
      </c>
      <c r="D1152" s="284"/>
    </row>
    <row r="1153" spans="1:4" x14ac:dyDescent="0.3">
      <c r="A1153" s="554">
        <v>14.5</v>
      </c>
      <c r="B1153" s="578" t="s">
        <v>533</v>
      </c>
      <c r="C1153" s="616">
        <v>4816</v>
      </c>
      <c r="D1153" s="284"/>
    </row>
    <row r="1154" spans="1:4" x14ac:dyDescent="0.3">
      <c r="A1154" s="554">
        <v>14.5</v>
      </c>
      <c r="B1154" s="578" t="s">
        <v>533</v>
      </c>
      <c r="C1154" s="616">
        <v>4817</v>
      </c>
      <c r="D1154" s="284"/>
    </row>
    <row r="1155" spans="1:4" x14ac:dyDescent="0.3">
      <c r="A1155" s="554">
        <v>14.5</v>
      </c>
      <c r="B1155" s="578" t="s">
        <v>533</v>
      </c>
      <c r="C1155" s="616">
        <v>4820</v>
      </c>
      <c r="D1155" s="284"/>
    </row>
    <row r="1156" spans="1:4" x14ac:dyDescent="0.3">
      <c r="A1156" s="554">
        <v>14.5</v>
      </c>
      <c r="B1156" s="578" t="s">
        <v>533</v>
      </c>
      <c r="C1156" s="616">
        <v>4821</v>
      </c>
      <c r="D1156" s="284"/>
    </row>
    <row r="1157" spans="1:4" x14ac:dyDescent="0.3">
      <c r="A1157" s="554">
        <v>14.5</v>
      </c>
      <c r="B1157" s="578" t="s">
        <v>533</v>
      </c>
      <c r="C1157" s="616">
        <v>4822</v>
      </c>
      <c r="D1157" s="284"/>
    </row>
    <row r="1158" spans="1:4" ht="15" thickBot="1" x14ac:dyDescent="0.35">
      <c r="A1158" s="549">
        <v>14.5</v>
      </c>
      <c r="B1158" s="576" t="s">
        <v>533</v>
      </c>
      <c r="C1158" s="607">
        <v>4823</v>
      </c>
      <c r="D1158" s="284"/>
    </row>
    <row r="1159" spans="1:4" ht="15" thickTop="1" x14ac:dyDescent="0.3">
      <c r="A1159" s="551" t="s">
        <v>212</v>
      </c>
      <c r="B1159" s="580" t="s">
        <v>529</v>
      </c>
      <c r="C1159" s="420">
        <v>482390</v>
      </c>
      <c r="D1159" s="419" t="s">
        <v>536</v>
      </c>
    </row>
    <row r="1160" spans="1:4" x14ac:dyDescent="0.3">
      <c r="A1160" s="555" t="s">
        <v>212</v>
      </c>
      <c r="B1160" s="578" t="s">
        <v>531</v>
      </c>
      <c r="C1160" s="422" t="s">
        <v>630</v>
      </c>
      <c r="D1160" s="419" t="s">
        <v>536</v>
      </c>
    </row>
    <row r="1161" spans="1:4" x14ac:dyDescent="0.3">
      <c r="A1161" s="556" t="s">
        <v>212</v>
      </c>
      <c r="B1161" s="579" t="s">
        <v>532</v>
      </c>
      <c r="C1161" s="418" t="s">
        <v>630</v>
      </c>
      <c r="D1161" s="419" t="s">
        <v>536</v>
      </c>
    </row>
    <row r="1162" spans="1:4" ht="15" thickBot="1" x14ac:dyDescent="0.35">
      <c r="A1162" s="557" t="s">
        <v>212</v>
      </c>
      <c r="B1162" s="576" t="s">
        <v>533</v>
      </c>
      <c r="C1162" s="415" t="s">
        <v>630</v>
      </c>
      <c r="D1162" s="419" t="s">
        <v>536</v>
      </c>
    </row>
    <row r="1163" spans="1:4" ht="15" thickTop="1" x14ac:dyDescent="0.3">
      <c r="A1163" s="552" t="s">
        <v>214</v>
      </c>
      <c r="B1163" s="582" t="s">
        <v>529</v>
      </c>
      <c r="C1163" s="615">
        <v>482370</v>
      </c>
      <c r="D1163" s="284"/>
    </row>
    <row r="1164" spans="1:4" x14ac:dyDescent="0.3">
      <c r="A1164" s="555" t="s">
        <v>214</v>
      </c>
      <c r="B1164" s="578" t="s">
        <v>531</v>
      </c>
      <c r="C1164" s="616" t="s">
        <v>631</v>
      </c>
      <c r="D1164" s="284" t="s">
        <v>625</v>
      </c>
    </row>
    <row r="1165" spans="1:4" x14ac:dyDescent="0.3">
      <c r="A1165" s="556" t="s">
        <v>214</v>
      </c>
      <c r="B1165" s="579" t="s">
        <v>532</v>
      </c>
      <c r="C1165" s="611" t="s">
        <v>631</v>
      </c>
      <c r="D1165" s="284"/>
    </row>
    <row r="1166" spans="1:4" ht="15" thickBot="1" x14ac:dyDescent="0.35">
      <c r="A1166" s="557" t="s">
        <v>214</v>
      </c>
      <c r="B1166" s="576" t="s">
        <v>533</v>
      </c>
      <c r="C1166" s="607" t="s">
        <v>631</v>
      </c>
      <c r="D1166" s="284" t="s">
        <v>625</v>
      </c>
    </row>
    <row r="1167" spans="1:4" ht="15" thickTop="1" x14ac:dyDescent="0.3">
      <c r="A1167" s="552" t="s">
        <v>216</v>
      </c>
      <c r="B1167" s="582" t="s">
        <v>529</v>
      </c>
      <c r="C1167" s="615" t="s">
        <v>632</v>
      </c>
      <c r="D1167" s="284"/>
    </row>
    <row r="1168" spans="1:4" x14ac:dyDescent="0.3">
      <c r="A1168" s="555" t="s">
        <v>216</v>
      </c>
      <c r="B1168" s="578" t="s">
        <v>531</v>
      </c>
      <c r="C1168" s="616" t="s">
        <v>632</v>
      </c>
      <c r="D1168" s="284" t="s">
        <v>625</v>
      </c>
    </row>
    <row r="1169" spans="1:4" x14ac:dyDescent="0.3">
      <c r="A1169" s="556" t="s">
        <v>216</v>
      </c>
      <c r="B1169" s="579" t="s">
        <v>532</v>
      </c>
      <c r="C1169" s="611" t="s">
        <v>632</v>
      </c>
      <c r="D1169" s="423"/>
    </row>
    <row r="1170" spans="1:4" ht="15" thickBot="1" x14ac:dyDescent="0.35">
      <c r="A1170" s="557" t="s">
        <v>216</v>
      </c>
      <c r="B1170" s="576" t="s">
        <v>533</v>
      </c>
      <c r="C1170" s="607" t="s">
        <v>632</v>
      </c>
      <c r="D1170" s="285" t="s">
        <v>625</v>
      </c>
    </row>
    <row r="1171" spans="1:4" ht="15" thickTop="1" x14ac:dyDescent="0.3">
      <c r="A1171" s="551">
        <v>12.6</v>
      </c>
      <c r="B1171" s="580" t="s">
        <v>529</v>
      </c>
      <c r="C1171" s="420">
        <v>482110</v>
      </c>
      <c r="D1171" s="419" t="s">
        <v>536</v>
      </c>
    </row>
    <row r="1172" spans="1:4" x14ac:dyDescent="0.3">
      <c r="A1172" s="551">
        <v>12.6</v>
      </c>
      <c r="B1172" s="580" t="s">
        <v>529</v>
      </c>
      <c r="C1172" s="420">
        <v>482190</v>
      </c>
      <c r="D1172" s="419" t="s">
        <v>536</v>
      </c>
    </row>
    <row r="1173" spans="1:4" x14ac:dyDescent="0.3">
      <c r="A1173" s="551">
        <v>12.6</v>
      </c>
      <c r="B1173" s="580" t="s">
        <v>529</v>
      </c>
      <c r="C1173" s="420">
        <v>482210</v>
      </c>
      <c r="D1173" s="419" t="s">
        <v>536</v>
      </c>
    </row>
    <row r="1174" spans="1:4" x14ac:dyDescent="0.3">
      <c r="A1174" s="551">
        <v>12.6</v>
      </c>
      <c r="B1174" s="580" t="s">
        <v>529</v>
      </c>
      <c r="C1174" s="420">
        <v>482290</v>
      </c>
      <c r="D1174" s="419" t="s">
        <v>536</v>
      </c>
    </row>
    <row r="1175" spans="1:4" x14ac:dyDescent="0.3">
      <c r="A1175" s="551">
        <v>12.6</v>
      </c>
      <c r="B1175" s="580" t="s">
        <v>529</v>
      </c>
      <c r="C1175" s="420">
        <v>482312</v>
      </c>
      <c r="D1175" s="419" t="s">
        <v>536</v>
      </c>
    </row>
    <row r="1176" spans="1:4" x14ac:dyDescent="0.3">
      <c r="A1176" s="551">
        <v>12.6</v>
      </c>
      <c r="B1176" s="580" t="s">
        <v>529</v>
      </c>
      <c r="C1176" s="420">
        <v>482319</v>
      </c>
      <c r="D1176" s="419" t="s">
        <v>536</v>
      </c>
    </row>
    <row r="1177" spans="1:4" x14ac:dyDescent="0.3">
      <c r="A1177" s="551">
        <v>12.6</v>
      </c>
      <c r="B1177" s="580" t="s">
        <v>529</v>
      </c>
      <c r="C1177" s="420">
        <v>482320</v>
      </c>
      <c r="D1177" s="419" t="s">
        <v>536</v>
      </c>
    </row>
    <row r="1178" spans="1:4" x14ac:dyDescent="0.3">
      <c r="A1178" s="551">
        <v>12.6</v>
      </c>
      <c r="B1178" s="580" t="s">
        <v>529</v>
      </c>
      <c r="C1178" s="420">
        <v>482340</v>
      </c>
      <c r="D1178" s="419" t="s">
        <v>536</v>
      </c>
    </row>
    <row r="1179" spans="1:4" x14ac:dyDescent="0.3">
      <c r="A1179" s="551">
        <v>12.6</v>
      </c>
      <c r="B1179" s="580" t="s">
        <v>529</v>
      </c>
      <c r="C1179" s="420">
        <v>482360</v>
      </c>
      <c r="D1179" s="419" t="s">
        <v>536</v>
      </c>
    </row>
    <row r="1180" spans="1:4" x14ac:dyDescent="0.3">
      <c r="A1180" s="551">
        <v>12.6</v>
      </c>
      <c r="B1180" s="580" t="s">
        <v>529</v>
      </c>
      <c r="C1180" s="420">
        <v>482370</v>
      </c>
      <c r="D1180" s="419" t="s">
        <v>536</v>
      </c>
    </row>
    <row r="1181" spans="1:4" x14ac:dyDescent="0.3">
      <c r="A1181" s="551">
        <v>12.6</v>
      </c>
      <c r="B1181" s="580" t="s">
        <v>529</v>
      </c>
      <c r="C1181" s="420">
        <v>482390</v>
      </c>
      <c r="D1181" s="419" t="s">
        <v>536</v>
      </c>
    </row>
    <row r="1182" spans="1:4" x14ac:dyDescent="0.3">
      <c r="A1182" s="551">
        <v>12.6</v>
      </c>
      <c r="B1182" s="580" t="s">
        <v>529</v>
      </c>
      <c r="C1182" s="420">
        <v>480210</v>
      </c>
      <c r="D1182" s="419" t="s">
        <v>536</v>
      </c>
    </row>
    <row r="1183" spans="1:4" x14ac:dyDescent="0.3">
      <c r="A1183" s="551">
        <v>12.6</v>
      </c>
      <c r="B1183" s="580" t="s">
        <v>529</v>
      </c>
      <c r="C1183" s="420">
        <v>480220</v>
      </c>
      <c r="D1183" s="419" t="s">
        <v>536</v>
      </c>
    </row>
    <row r="1184" spans="1:4" x14ac:dyDescent="0.3">
      <c r="A1184" s="551">
        <v>12.6</v>
      </c>
      <c r="B1184" s="580" t="s">
        <v>529</v>
      </c>
      <c r="C1184" s="420">
        <v>480230</v>
      </c>
      <c r="D1184" s="419" t="s">
        <v>536</v>
      </c>
    </row>
    <row r="1185" spans="1:4" x14ac:dyDescent="0.3">
      <c r="A1185" s="551">
        <v>12.6</v>
      </c>
      <c r="B1185" s="580" t="s">
        <v>529</v>
      </c>
      <c r="C1185" s="420">
        <v>480240</v>
      </c>
      <c r="D1185" s="419" t="s">
        <v>536</v>
      </c>
    </row>
    <row r="1186" spans="1:4" x14ac:dyDescent="0.3">
      <c r="A1186" s="551">
        <v>12.6</v>
      </c>
      <c r="B1186" s="580" t="s">
        <v>529</v>
      </c>
      <c r="C1186" s="420">
        <v>480254</v>
      </c>
      <c r="D1186" s="419" t="s">
        <v>536</v>
      </c>
    </row>
    <row r="1187" spans="1:4" x14ac:dyDescent="0.3">
      <c r="A1187" s="551">
        <v>12.6</v>
      </c>
      <c r="B1187" s="580" t="s">
        <v>529</v>
      </c>
      <c r="C1187" s="420">
        <v>480255</v>
      </c>
      <c r="D1187" s="419" t="s">
        <v>536</v>
      </c>
    </row>
    <row r="1188" spans="1:4" x14ac:dyDescent="0.3">
      <c r="A1188" s="551">
        <v>12.6</v>
      </c>
      <c r="B1188" s="580" t="s">
        <v>529</v>
      </c>
      <c r="C1188" s="420">
        <v>480256</v>
      </c>
      <c r="D1188" s="419" t="s">
        <v>536</v>
      </c>
    </row>
    <row r="1189" spans="1:4" x14ac:dyDescent="0.3">
      <c r="A1189" s="551">
        <v>12.6</v>
      </c>
      <c r="B1189" s="580" t="s">
        <v>529</v>
      </c>
      <c r="C1189" s="420">
        <v>480257</v>
      </c>
      <c r="D1189" s="419" t="s">
        <v>536</v>
      </c>
    </row>
    <row r="1190" spans="1:4" x14ac:dyDescent="0.3">
      <c r="A1190" s="551">
        <v>12.6</v>
      </c>
      <c r="B1190" s="580" t="s">
        <v>529</v>
      </c>
      <c r="C1190" s="420">
        <v>480258</v>
      </c>
      <c r="D1190" s="419" t="s">
        <v>536</v>
      </c>
    </row>
    <row r="1191" spans="1:4" x14ac:dyDescent="0.3">
      <c r="A1191" s="551">
        <v>12.6</v>
      </c>
      <c r="B1191" s="580" t="s">
        <v>529</v>
      </c>
      <c r="C1191" s="420">
        <v>480261</v>
      </c>
      <c r="D1191" s="419" t="s">
        <v>536</v>
      </c>
    </row>
    <row r="1192" spans="1:4" x14ac:dyDescent="0.3">
      <c r="A1192" s="551">
        <v>12.6</v>
      </c>
      <c r="B1192" s="580" t="s">
        <v>529</v>
      </c>
      <c r="C1192" s="420" t="s">
        <v>633</v>
      </c>
      <c r="D1192" s="419" t="s">
        <v>536</v>
      </c>
    </row>
    <row r="1193" spans="1:4" x14ac:dyDescent="0.3">
      <c r="A1193" s="551">
        <v>12.6</v>
      </c>
      <c r="B1193" s="580" t="s">
        <v>529</v>
      </c>
      <c r="C1193" s="420" t="s">
        <v>634</v>
      </c>
      <c r="D1193" s="419" t="s">
        <v>536</v>
      </c>
    </row>
    <row r="1194" spans="1:4" x14ac:dyDescent="0.3">
      <c r="A1194" s="551">
        <v>12.6</v>
      </c>
      <c r="B1194" s="580" t="s">
        <v>529</v>
      </c>
      <c r="C1194" s="420">
        <v>481013</v>
      </c>
      <c r="D1194" s="419" t="s">
        <v>536</v>
      </c>
    </row>
    <row r="1195" spans="1:4" x14ac:dyDescent="0.3">
      <c r="A1195" s="551">
        <v>12.6</v>
      </c>
      <c r="B1195" s="580" t="s">
        <v>529</v>
      </c>
      <c r="C1195" s="420">
        <v>481014</v>
      </c>
      <c r="D1195" s="419" t="s">
        <v>536</v>
      </c>
    </row>
    <row r="1196" spans="1:4" x14ac:dyDescent="0.3">
      <c r="A1196" s="551">
        <v>12.6</v>
      </c>
      <c r="B1196" s="580" t="s">
        <v>529</v>
      </c>
      <c r="C1196" s="420">
        <v>481019</v>
      </c>
      <c r="D1196" s="419" t="s">
        <v>536</v>
      </c>
    </row>
    <row r="1197" spans="1:4" x14ac:dyDescent="0.3">
      <c r="A1197" s="551">
        <v>12.6</v>
      </c>
      <c r="B1197" s="580" t="s">
        <v>529</v>
      </c>
      <c r="C1197" s="420">
        <v>481022</v>
      </c>
      <c r="D1197" s="419" t="s">
        <v>536</v>
      </c>
    </row>
    <row r="1198" spans="1:4" x14ac:dyDescent="0.3">
      <c r="A1198" s="551">
        <v>12.6</v>
      </c>
      <c r="B1198" s="580" t="s">
        <v>529</v>
      </c>
      <c r="C1198" s="420">
        <v>481029</v>
      </c>
      <c r="D1198" s="419" t="s">
        <v>536</v>
      </c>
    </row>
    <row r="1199" spans="1:4" x14ac:dyDescent="0.3">
      <c r="A1199" s="551">
        <v>12.6</v>
      </c>
      <c r="B1199" s="580" t="s">
        <v>529</v>
      </c>
      <c r="C1199" s="420">
        <v>481031</v>
      </c>
      <c r="D1199" s="419" t="s">
        <v>536</v>
      </c>
    </row>
    <row r="1200" spans="1:4" x14ac:dyDescent="0.3">
      <c r="A1200" s="551">
        <v>12.6</v>
      </c>
      <c r="B1200" s="580" t="s">
        <v>529</v>
      </c>
      <c r="C1200" s="420">
        <v>481032</v>
      </c>
      <c r="D1200" s="419" t="s">
        <v>536</v>
      </c>
    </row>
    <row r="1201" spans="1:4" x14ac:dyDescent="0.3">
      <c r="A1201" s="551">
        <v>12.6</v>
      </c>
      <c r="B1201" s="580" t="s">
        <v>529</v>
      </c>
      <c r="C1201" s="420">
        <v>481039</v>
      </c>
      <c r="D1201" s="419" t="s">
        <v>536</v>
      </c>
    </row>
    <row r="1202" spans="1:4" x14ac:dyDescent="0.3">
      <c r="A1202" s="551">
        <v>12.6</v>
      </c>
      <c r="B1202" s="580" t="s">
        <v>529</v>
      </c>
      <c r="C1202" s="420">
        <v>481092</v>
      </c>
      <c r="D1202" s="419" t="s">
        <v>536</v>
      </c>
    </row>
    <row r="1203" spans="1:4" x14ac:dyDescent="0.3">
      <c r="A1203" s="551">
        <v>12.6</v>
      </c>
      <c r="B1203" s="580" t="s">
        <v>529</v>
      </c>
      <c r="C1203" s="420" t="s">
        <v>635</v>
      </c>
      <c r="D1203" s="419" t="s">
        <v>536</v>
      </c>
    </row>
    <row r="1204" spans="1:4" x14ac:dyDescent="0.3">
      <c r="A1204" s="555" t="s">
        <v>636</v>
      </c>
      <c r="B1204" s="578" t="s">
        <v>531</v>
      </c>
      <c r="C1204" s="616">
        <v>481410</v>
      </c>
      <c r="D1204" s="284"/>
    </row>
    <row r="1205" spans="1:4" x14ac:dyDescent="0.3">
      <c r="A1205" s="555" t="s">
        <v>636</v>
      </c>
      <c r="B1205" s="578" t="s">
        <v>531</v>
      </c>
      <c r="C1205" s="616">
        <v>481420</v>
      </c>
      <c r="D1205" s="284"/>
    </row>
    <row r="1206" spans="1:4" x14ac:dyDescent="0.3">
      <c r="A1206" s="555" t="s">
        <v>636</v>
      </c>
      <c r="B1206" s="578" t="s">
        <v>531</v>
      </c>
      <c r="C1206" s="616">
        <v>481490</v>
      </c>
      <c r="D1206" s="284"/>
    </row>
    <row r="1207" spans="1:4" x14ac:dyDescent="0.3">
      <c r="A1207" s="555" t="s">
        <v>636</v>
      </c>
      <c r="B1207" s="578" t="s">
        <v>531</v>
      </c>
      <c r="C1207" s="616">
        <v>481710</v>
      </c>
      <c r="D1207" s="284"/>
    </row>
    <row r="1208" spans="1:4" x14ac:dyDescent="0.3">
      <c r="A1208" s="555" t="s">
        <v>636</v>
      </c>
      <c r="B1208" s="578" t="s">
        <v>531</v>
      </c>
      <c r="C1208" s="616">
        <v>481720</v>
      </c>
      <c r="D1208" s="284"/>
    </row>
    <row r="1209" spans="1:4" x14ac:dyDescent="0.3">
      <c r="A1209" s="555" t="s">
        <v>636</v>
      </c>
      <c r="B1209" s="578" t="s">
        <v>531</v>
      </c>
      <c r="C1209" s="616">
        <v>481730</v>
      </c>
      <c r="D1209" s="284"/>
    </row>
    <row r="1210" spans="1:4" x14ac:dyDescent="0.3">
      <c r="A1210" s="555" t="s">
        <v>636</v>
      </c>
      <c r="B1210" s="578" t="s">
        <v>531</v>
      </c>
      <c r="C1210" s="616">
        <v>482010</v>
      </c>
      <c r="D1210" s="284" t="s">
        <v>625</v>
      </c>
    </row>
    <row r="1211" spans="1:4" x14ac:dyDescent="0.3">
      <c r="A1211" s="555" t="s">
        <v>636</v>
      </c>
      <c r="B1211" s="578" t="s">
        <v>531</v>
      </c>
      <c r="C1211" s="616">
        <v>482020</v>
      </c>
      <c r="D1211" s="284"/>
    </row>
    <row r="1212" spans="1:4" x14ac:dyDescent="0.3">
      <c r="A1212" s="555" t="s">
        <v>636</v>
      </c>
      <c r="B1212" s="578" t="s">
        <v>531</v>
      </c>
      <c r="C1212" s="616">
        <v>482030</v>
      </c>
      <c r="D1212" s="284"/>
    </row>
    <row r="1213" spans="1:4" x14ac:dyDescent="0.3">
      <c r="A1213" s="555" t="s">
        <v>636</v>
      </c>
      <c r="B1213" s="578" t="s">
        <v>531</v>
      </c>
      <c r="C1213" s="616">
        <v>482040</v>
      </c>
      <c r="D1213" s="284"/>
    </row>
    <row r="1214" spans="1:4" x14ac:dyDescent="0.3">
      <c r="A1214" s="555" t="s">
        <v>636</v>
      </c>
      <c r="B1214" s="578" t="s">
        <v>531</v>
      </c>
      <c r="C1214" s="616">
        <v>482050</v>
      </c>
      <c r="D1214" s="284"/>
    </row>
    <row r="1215" spans="1:4" x14ac:dyDescent="0.3">
      <c r="A1215" s="555" t="s">
        <v>636</v>
      </c>
      <c r="B1215" s="578" t="s">
        <v>531</v>
      </c>
      <c r="C1215" s="616">
        <v>482090</v>
      </c>
      <c r="D1215" s="284"/>
    </row>
    <row r="1216" spans="1:4" x14ac:dyDescent="0.3">
      <c r="A1216" s="555" t="s">
        <v>636</v>
      </c>
      <c r="B1216" s="578" t="s">
        <v>531</v>
      </c>
      <c r="C1216" s="616">
        <v>482110</v>
      </c>
      <c r="D1216" s="284"/>
    </row>
    <row r="1217" spans="1:4" x14ac:dyDescent="0.3">
      <c r="A1217" s="554">
        <v>12.6</v>
      </c>
      <c r="B1217" s="578" t="s">
        <v>531</v>
      </c>
      <c r="C1217" s="616">
        <v>482190</v>
      </c>
      <c r="D1217" s="284"/>
    </row>
    <row r="1218" spans="1:4" x14ac:dyDescent="0.3">
      <c r="A1218" s="554">
        <v>12.6</v>
      </c>
      <c r="B1218" s="578" t="s">
        <v>531</v>
      </c>
      <c r="C1218" s="616">
        <v>482210</v>
      </c>
      <c r="D1218" s="284"/>
    </row>
    <row r="1219" spans="1:4" x14ac:dyDescent="0.3">
      <c r="A1219" s="554">
        <v>12.6</v>
      </c>
      <c r="B1219" s="578" t="s">
        <v>531</v>
      </c>
      <c r="C1219" s="616">
        <v>482290</v>
      </c>
      <c r="D1219" s="284"/>
    </row>
    <row r="1220" spans="1:4" x14ac:dyDescent="0.3">
      <c r="A1220" s="554">
        <v>12.6</v>
      </c>
      <c r="B1220" s="578" t="s">
        <v>531</v>
      </c>
      <c r="C1220" s="616">
        <v>482320</v>
      </c>
      <c r="D1220" s="284"/>
    </row>
    <row r="1221" spans="1:4" x14ac:dyDescent="0.3">
      <c r="A1221" s="554">
        <v>12.6</v>
      </c>
      <c r="B1221" s="578" t="s">
        <v>531</v>
      </c>
      <c r="C1221" s="616">
        <v>482340</v>
      </c>
      <c r="D1221" s="284"/>
    </row>
    <row r="1222" spans="1:4" x14ac:dyDescent="0.3">
      <c r="A1222" s="554">
        <v>12.6</v>
      </c>
      <c r="B1222" s="578" t="s">
        <v>531</v>
      </c>
      <c r="C1222" s="616">
        <v>482361</v>
      </c>
      <c r="D1222" s="284"/>
    </row>
    <row r="1223" spans="1:4" x14ac:dyDescent="0.3">
      <c r="A1223" s="554">
        <v>12.6</v>
      </c>
      <c r="B1223" s="578" t="s">
        <v>531</v>
      </c>
      <c r="C1223" s="616">
        <v>482369</v>
      </c>
      <c r="D1223" s="284"/>
    </row>
    <row r="1224" spans="1:4" x14ac:dyDescent="0.3">
      <c r="A1224" s="554">
        <v>12.6</v>
      </c>
      <c r="B1224" s="578" t="s">
        <v>531</v>
      </c>
      <c r="C1224" s="616">
        <v>482370</v>
      </c>
      <c r="D1224" s="284"/>
    </row>
    <row r="1225" spans="1:4" x14ac:dyDescent="0.3">
      <c r="A1225" s="554">
        <v>12.6</v>
      </c>
      <c r="B1225" s="578" t="s">
        <v>531</v>
      </c>
      <c r="C1225" s="616">
        <v>482390</v>
      </c>
      <c r="D1225" s="284"/>
    </row>
    <row r="1226" spans="1:4" x14ac:dyDescent="0.3">
      <c r="A1226" s="555" t="s">
        <v>636</v>
      </c>
      <c r="B1226" s="578" t="s">
        <v>532</v>
      </c>
      <c r="C1226" s="616">
        <v>481420</v>
      </c>
      <c r="D1226" s="284" t="s">
        <v>625</v>
      </c>
    </row>
    <row r="1227" spans="1:4" x14ac:dyDescent="0.3">
      <c r="A1227" s="555" t="s">
        <v>636</v>
      </c>
      <c r="B1227" s="578" t="s">
        <v>532</v>
      </c>
      <c r="C1227" s="616">
        <v>481490</v>
      </c>
      <c r="D1227" s="284"/>
    </row>
    <row r="1228" spans="1:4" x14ac:dyDescent="0.3">
      <c r="A1228" s="555" t="s">
        <v>636</v>
      </c>
      <c r="B1228" s="578" t="s">
        <v>532</v>
      </c>
      <c r="C1228" s="616">
        <v>481710</v>
      </c>
      <c r="D1228" s="284"/>
    </row>
    <row r="1229" spans="1:4" x14ac:dyDescent="0.3">
      <c r="A1229" s="555" t="s">
        <v>636</v>
      </c>
      <c r="B1229" s="578" t="s">
        <v>532</v>
      </c>
      <c r="C1229" s="616">
        <v>481720</v>
      </c>
      <c r="D1229" s="284"/>
    </row>
    <row r="1230" spans="1:4" x14ac:dyDescent="0.3">
      <c r="A1230" s="555" t="s">
        <v>636</v>
      </c>
      <c r="B1230" s="578" t="s">
        <v>532</v>
      </c>
      <c r="C1230" s="616">
        <v>481730</v>
      </c>
      <c r="D1230" s="284"/>
    </row>
    <row r="1231" spans="1:4" x14ac:dyDescent="0.3">
      <c r="A1231" s="555" t="s">
        <v>636</v>
      </c>
      <c r="B1231" s="578" t="s">
        <v>532</v>
      </c>
      <c r="C1231" s="616">
        <v>482020</v>
      </c>
      <c r="D1231" s="284"/>
    </row>
    <row r="1232" spans="1:4" x14ac:dyDescent="0.3">
      <c r="A1232" s="555" t="s">
        <v>636</v>
      </c>
      <c r="B1232" s="578" t="s">
        <v>532</v>
      </c>
      <c r="C1232" s="616">
        <v>482030</v>
      </c>
      <c r="D1232" s="284"/>
    </row>
    <row r="1233" spans="1:4" x14ac:dyDescent="0.3">
      <c r="A1233" s="555" t="s">
        <v>636</v>
      </c>
      <c r="B1233" s="578" t="s">
        <v>532</v>
      </c>
      <c r="C1233" s="616">
        <v>482040</v>
      </c>
      <c r="D1233" s="284"/>
    </row>
    <row r="1234" spans="1:4" x14ac:dyDescent="0.3">
      <c r="A1234" s="555" t="s">
        <v>636</v>
      </c>
      <c r="B1234" s="578" t="s">
        <v>532</v>
      </c>
      <c r="C1234" s="616">
        <v>482050</v>
      </c>
      <c r="D1234" s="284"/>
    </row>
    <row r="1235" spans="1:4" x14ac:dyDescent="0.3">
      <c r="A1235" s="555" t="s">
        <v>636</v>
      </c>
      <c r="B1235" s="578" t="s">
        <v>532</v>
      </c>
      <c r="C1235" s="616">
        <v>482090</v>
      </c>
      <c r="D1235" s="284"/>
    </row>
    <row r="1236" spans="1:4" x14ac:dyDescent="0.3">
      <c r="A1236" s="555" t="s">
        <v>636</v>
      </c>
      <c r="B1236" s="578" t="s">
        <v>532</v>
      </c>
      <c r="C1236" s="616">
        <v>482110</v>
      </c>
      <c r="D1236" s="284"/>
    </row>
    <row r="1237" spans="1:4" x14ac:dyDescent="0.3">
      <c r="A1237" s="555" t="s">
        <v>636</v>
      </c>
      <c r="B1237" s="578" t="s">
        <v>532</v>
      </c>
      <c r="C1237" s="616">
        <v>482190</v>
      </c>
      <c r="D1237" s="284"/>
    </row>
    <row r="1238" spans="1:4" x14ac:dyDescent="0.3">
      <c r="A1238" s="555" t="s">
        <v>636</v>
      </c>
      <c r="B1238" s="578" t="s">
        <v>532</v>
      </c>
      <c r="C1238" s="616">
        <v>482210</v>
      </c>
      <c r="D1238" s="284"/>
    </row>
    <row r="1239" spans="1:4" x14ac:dyDescent="0.3">
      <c r="A1239" s="555" t="s">
        <v>636</v>
      </c>
      <c r="B1239" s="578" t="s">
        <v>532</v>
      </c>
      <c r="C1239" s="616">
        <v>482290</v>
      </c>
      <c r="D1239" s="284"/>
    </row>
    <row r="1240" spans="1:4" x14ac:dyDescent="0.3">
      <c r="A1240" s="555" t="s">
        <v>636</v>
      </c>
      <c r="B1240" s="578" t="s">
        <v>532</v>
      </c>
      <c r="C1240" s="616">
        <v>482320</v>
      </c>
      <c r="D1240" s="284"/>
    </row>
    <row r="1241" spans="1:4" x14ac:dyDescent="0.3">
      <c r="A1241" s="555" t="s">
        <v>636</v>
      </c>
      <c r="B1241" s="578" t="s">
        <v>532</v>
      </c>
      <c r="C1241" s="616">
        <v>482340</v>
      </c>
      <c r="D1241" s="284"/>
    </row>
    <row r="1242" spans="1:4" x14ac:dyDescent="0.3">
      <c r="A1242" s="555" t="s">
        <v>636</v>
      </c>
      <c r="B1242" s="578" t="s">
        <v>532</v>
      </c>
      <c r="C1242" s="616">
        <v>482361</v>
      </c>
      <c r="D1242" s="284"/>
    </row>
    <row r="1243" spans="1:4" x14ac:dyDescent="0.3">
      <c r="A1243" s="555" t="s">
        <v>636</v>
      </c>
      <c r="B1243" s="578" t="s">
        <v>532</v>
      </c>
      <c r="C1243" s="616">
        <v>482369</v>
      </c>
      <c r="D1243" s="284"/>
    </row>
    <row r="1244" spans="1:4" x14ac:dyDescent="0.3">
      <c r="A1244" s="555" t="s">
        <v>636</v>
      </c>
      <c r="B1244" s="578" t="s">
        <v>532</v>
      </c>
      <c r="C1244" s="616">
        <v>482370</v>
      </c>
      <c r="D1244" s="284"/>
    </row>
    <row r="1245" spans="1:4" ht="15" thickBot="1" x14ac:dyDescent="0.35">
      <c r="A1245" s="557" t="s">
        <v>636</v>
      </c>
      <c r="B1245" s="576" t="s">
        <v>532</v>
      </c>
      <c r="C1245" s="607">
        <v>482390</v>
      </c>
      <c r="D1245" s="284"/>
    </row>
    <row r="1246" spans="1:4" ht="15" thickTop="1" x14ac:dyDescent="0.3">
      <c r="A1246" s="552" t="s">
        <v>637</v>
      </c>
      <c r="B1246" s="582" t="s">
        <v>529</v>
      </c>
      <c r="C1246" s="421">
        <v>480210</v>
      </c>
      <c r="D1246" s="419" t="s">
        <v>536</v>
      </c>
    </row>
    <row r="1247" spans="1:4" x14ac:dyDescent="0.3">
      <c r="A1247" s="551" t="s">
        <v>637</v>
      </c>
      <c r="B1247" s="580" t="s">
        <v>529</v>
      </c>
      <c r="C1247" s="420">
        <v>480220</v>
      </c>
      <c r="D1247" s="419" t="s">
        <v>536</v>
      </c>
    </row>
    <row r="1248" spans="1:4" x14ac:dyDescent="0.3">
      <c r="A1248" s="551" t="s">
        <v>637</v>
      </c>
      <c r="B1248" s="580" t="s">
        <v>529</v>
      </c>
      <c r="C1248" s="420">
        <v>480230</v>
      </c>
      <c r="D1248" s="419" t="s">
        <v>536</v>
      </c>
    </row>
    <row r="1249" spans="1:4" x14ac:dyDescent="0.3">
      <c r="A1249" s="551" t="s">
        <v>637</v>
      </c>
      <c r="B1249" s="580" t="s">
        <v>529</v>
      </c>
      <c r="C1249" s="420">
        <v>480240</v>
      </c>
      <c r="D1249" s="419" t="s">
        <v>536</v>
      </c>
    </row>
    <row r="1250" spans="1:4" x14ac:dyDescent="0.3">
      <c r="A1250" s="551" t="s">
        <v>637</v>
      </c>
      <c r="B1250" s="580" t="s">
        <v>529</v>
      </c>
      <c r="C1250" s="420">
        <v>480254</v>
      </c>
      <c r="D1250" s="419" t="s">
        <v>536</v>
      </c>
    </row>
    <row r="1251" spans="1:4" x14ac:dyDescent="0.3">
      <c r="A1251" s="551" t="s">
        <v>637</v>
      </c>
      <c r="B1251" s="580" t="s">
        <v>529</v>
      </c>
      <c r="C1251" s="420">
        <v>480255</v>
      </c>
      <c r="D1251" s="419" t="s">
        <v>536</v>
      </c>
    </row>
    <row r="1252" spans="1:4" x14ac:dyDescent="0.3">
      <c r="A1252" s="551" t="s">
        <v>637</v>
      </c>
      <c r="B1252" s="580" t="s">
        <v>529</v>
      </c>
      <c r="C1252" s="420">
        <v>480256</v>
      </c>
      <c r="D1252" s="419" t="s">
        <v>536</v>
      </c>
    </row>
    <row r="1253" spans="1:4" x14ac:dyDescent="0.3">
      <c r="A1253" s="551" t="s">
        <v>637</v>
      </c>
      <c r="B1253" s="580" t="s">
        <v>529</v>
      </c>
      <c r="C1253" s="420">
        <v>480257</v>
      </c>
      <c r="D1253" s="419" t="s">
        <v>536</v>
      </c>
    </row>
    <row r="1254" spans="1:4" x14ac:dyDescent="0.3">
      <c r="A1254" s="551" t="s">
        <v>637</v>
      </c>
      <c r="B1254" s="580" t="s">
        <v>529</v>
      </c>
      <c r="C1254" s="420">
        <v>480258</v>
      </c>
      <c r="D1254" s="419" t="s">
        <v>536</v>
      </c>
    </row>
    <row r="1255" spans="1:4" x14ac:dyDescent="0.3">
      <c r="A1255" s="551" t="s">
        <v>637</v>
      </c>
      <c r="B1255" s="580" t="s">
        <v>529</v>
      </c>
      <c r="C1255" s="420">
        <v>480261</v>
      </c>
      <c r="D1255" s="419" t="s">
        <v>536</v>
      </c>
    </row>
    <row r="1256" spans="1:4" x14ac:dyDescent="0.3">
      <c r="A1256" s="551" t="s">
        <v>637</v>
      </c>
      <c r="B1256" s="580" t="s">
        <v>529</v>
      </c>
      <c r="C1256" s="420" t="s">
        <v>633</v>
      </c>
      <c r="D1256" s="419" t="s">
        <v>536</v>
      </c>
    </row>
    <row r="1257" spans="1:4" x14ac:dyDescent="0.3">
      <c r="A1257" s="551" t="s">
        <v>637</v>
      </c>
      <c r="B1257" s="580" t="s">
        <v>529</v>
      </c>
      <c r="C1257" s="420" t="s">
        <v>634</v>
      </c>
      <c r="D1257" s="419" t="s">
        <v>536</v>
      </c>
    </row>
    <row r="1258" spans="1:4" x14ac:dyDescent="0.3">
      <c r="A1258" s="551" t="s">
        <v>637</v>
      </c>
      <c r="B1258" s="580" t="s">
        <v>529</v>
      </c>
      <c r="C1258" s="420">
        <v>481013</v>
      </c>
      <c r="D1258" s="419" t="s">
        <v>536</v>
      </c>
    </row>
    <row r="1259" spans="1:4" x14ac:dyDescent="0.3">
      <c r="A1259" s="551" t="s">
        <v>637</v>
      </c>
      <c r="B1259" s="580" t="s">
        <v>529</v>
      </c>
      <c r="C1259" s="420">
        <v>481014</v>
      </c>
      <c r="D1259" s="419" t="s">
        <v>536</v>
      </c>
    </row>
    <row r="1260" spans="1:4" x14ac:dyDescent="0.3">
      <c r="A1260" s="551" t="s">
        <v>637</v>
      </c>
      <c r="B1260" s="580" t="s">
        <v>529</v>
      </c>
      <c r="C1260" s="420">
        <v>481019</v>
      </c>
      <c r="D1260" s="419" t="s">
        <v>536</v>
      </c>
    </row>
    <row r="1261" spans="1:4" x14ac:dyDescent="0.3">
      <c r="A1261" s="551" t="s">
        <v>637</v>
      </c>
      <c r="B1261" s="580" t="s">
        <v>529</v>
      </c>
      <c r="C1261" s="420">
        <v>481022</v>
      </c>
      <c r="D1261" s="419" t="s">
        <v>536</v>
      </c>
    </row>
    <row r="1262" spans="1:4" x14ac:dyDescent="0.3">
      <c r="A1262" s="551" t="s">
        <v>637</v>
      </c>
      <c r="B1262" s="580" t="s">
        <v>529</v>
      </c>
      <c r="C1262" s="420">
        <v>481029</v>
      </c>
      <c r="D1262" s="419" t="s">
        <v>536</v>
      </c>
    </row>
    <row r="1263" spans="1:4" x14ac:dyDescent="0.3">
      <c r="A1263" s="551" t="s">
        <v>637</v>
      </c>
      <c r="B1263" s="580" t="s">
        <v>529</v>
      </c>
      <c r="C1263" s="420">
        <v>481031</v>
      </c>
      <c r="D1263" s="419" t="s">
        <v>536</v>
      </c>
    </row>
    <row r="1264" spans="1:4" x14ac:dyDescent="0.3">
      <c r="A1264" s="551" t="s">
        <v>637</v>
      </c>
      <c r="B1264" s="580" t="s">
        <v>529</v>
      </c>
      <c r="C1264" s="420">
        <v>481032</v>
      </c>
      <c r="D1264" s="419" t="s">
        <v>536</v>
      </c>
    </row>
    <row r="1265" spans="1:4" x14ac:dyDescent="0.3">
      <c r="A1265" s="551" t="s">
        <v>637</v>
      </c>
      <c r="B1265" s="580" t="s">
        <v>529</v>
      </c>
      <c r="C1265" s="420">
        <v>481039</v>
      </c>
      <c r="D1265" s="419" t="s">
        <v>536</v>
      </c>
    </row>
    <row r="1266" spans="1:4" x14ac:dyDescent="0.3">
      <c r="A1266" s="551" t="s">
        <v>637</v>
      </c>
      <c r="B1266" s="580" t="s">
        <v>529</v>
      </c>
      <c r="C1266" s="420">
        <v>481092</v>
      </c>
      <c r="D1266" s="419" t="s">
        <v>536</v>
      </c>
    </row>
    <row r="1267" spans="1:4" x14ac:dyDescent="0.3">
      <c r="A1267" s="551" t="s">
        <v>637</v>
      </c>
      <c r="B1267" s="580" t="s">
        <v>529</v>
      </c>
      <c r="C1267" s="420" t="s">
        <v>635</v>
      </c>
      <c r="D1267" s="419" t="s">
        <v>536</v>
      </c>
    </row>
    <row r="1268" spans="1:4" x14ac:dyDescent="0.3">
      <c r="A1268" s="551" t="s">
        <v>637</v>
      </c>
      <c r="B1268" s="580" t="s">
        <v>529</v>
      </c>
      <c r="C1268" s="420">
        <v>482390</v>
      </c>
      <c r="D1268" s="419" t="s">
        <v>536</v>
      </c>
    </row>
    <row r="1269" spans="1:4" x14ac:dyDescent="0.3">
      <c r="A1269" s="555" t="s">
        <v>637</v>
      </c>
      <c r="B1269" s="578" t="s">
        <v>531</v>
      </c>
      <c r="C1269" s="422" t="s">
        <v>630</v>
      </c>
      <c r="D1269" s="419" t="s">
        <v>536</v>
      </c>
    </row>
    <row r="1270" spans="1:4" ht="15" thickBot="1" x14ac:dyDescent="0.35">
      <c r="A1270" s="557" t="s">
        <v>637</v>
      </c>
      <c r="B1270" s="576" t="s">
        <v>532</v>
      </c>
      <c r="C1270" s="415" t="s">
        <v>630</v>
      </c>
      <c r="D1270" s="419" t="s">
        <v>536</v>
      </c>
    </row>
    <row r="1271" spans="1:4" ht="15" thickTop="1" x14ac:dyDescent="0.3">
      <c r="A1271" s="552" t="s">
        <v>638</v>
      </c>
      <c r="B1271" s="582" t="s">
        <v>529</v>
      </c>
      <c r="C1271" s="615">
        <v>482370</v>
      </c>
      <c r="D1271" s="284"/>
    </row>
    <row r="1272" spans="1:4" x14ac:dyDescent="0.3">
      <c r="A1272" s="555" t="s">
        <v>638</v>
      </c>
      <c r="B1272" s="578" t="s">
        <v>531</v>
      </c>
      <c r="C1272" s="616" t="s">
        <v>631</v>
      </c>
      <c r="D1272" s="284" t="s">
        <v>625</v>
      </c>
    </row>
    <row r="1273" spans="1:4" ht="15" thickBot="1" x14ac:dyDescent="0.35">
      <c r="A1273" s="557" t="s">
        <v>638</v>
      </c>
      <c r="B1273" s="576" t="s">
        <v>532</v>
      </c>
      <c r="C1273" s="607" t="s">
        <v>631</v>
      </c>
      <c r="D1273" s="284" t="s">
        <v>625</v>
      </c>
    </row>
    <row r="1274" spans="1:4" ht="15" thickTop="1" x14ac:dyDescent="0.3">
      <c r="A1274" s="552" t="s">
        <v>639</v>
      </c>
      <c r="B1274" s="582" t="s">
        <v>529</v>
      </c>
      <c r="C1274" s="615" t="s">
        <v>632</v>
      </c>
      <c r="D1274" s="284"/>
    </row>
    <row r="1275" spans="1:4" x14ac:dyDescent="0.3">
      <c r="A1275" s="555" t="s">
        <v>639</v>
      </c>
      <c r="B1275" s="578" t="s">
        <v>531</v>
      </c>
      <c r="C1275" s="616" t="s">
        <v>632</v>
      </c>
      <c r="D1275" s="284" t="s">
        <v>625</v>
      </c>
    </row>
    <row r="1276" spans="1:4" ht="15" thickBot="1" x14ac:dyDescent="0.35">
      <c r="A1276" s="557" t="s">
        <v>639</v>
      </c>
      <c r="B1276" s="576" t="s">
        <v>532</v>
      </c>
      <c r="C1276" s="607" t="s">
        <v>632</v>
      </c>
      <c r="D1276" s="285" t="s">
        <v>625</v>
      </c>
    </row>
    <row r="1277" spans="1:4" ht="15" thickTop="1" x14ac:dyDescent="0.2"/>
  </sheetData>
  <sheetProtection sheet="1" objects="1" scenarios="1"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A000000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35"/>
  <sheetViews>
    <sheetView workbookViewId="0">
      <selection activeCell="G48" sqref="G48"/>
    </sheetView>
  </sheetViews>
  <sheetFormatPr defaultRowHeight="15.6" x14ac:dyDescent="0.3"/>
  <cols>
    <col min="1" max="1" width="11.21875" style="742" customWidth="1"/>
    <col min="2" max="2" width="9.109375" style="742" customWidth="1"/>
    <col min="3" max="3" width="43.6640625" style="742" customWidth="1"/>
    <col min="4" max="4" width="9.6640625" style="742" customWidth="1"/>
    <col min="5" max="5" width="11.21875" style="742" customWidth="1"/>
    <col min="6" max="6" width="19.44140625" style="742" customWidth="1"/>
    <col min="7" max="7" width="14.77734375" style="742" customWidth="1"/>
    <col min="8" max="8" width="20.77734375" style="742" customWidth="1"/>
    <col min="9" max="9" width="129.88671875" style="742" customWidth="1"/>
    <col min="257" max="257" width="9.6640625" customWidth="1"/>
    <col min="258" max="258" width="9.109375" customWidth="1"/>
    <col min="259" max="259" width="43.6640625" customWidth="1"/>
    <col min="260" max="260" width="9.6640625" customWidth="1"/>
    <col min="261" max="261" width="11.21875" customWidth="1"/>
    <col min="262" max="262" width="19.44140625" customWidth="1"/>
    <col min="263" max="263" width="14.77734375" customWidth="1"/>
    <col min="264" max="264" width="20.77734375" customWidth="1"/>
    <col min="265" max="265" width="129.88671875" customWidth="1"/>
    <col min="513" max="513" width="9.6640625" customWidth="1"/>
    <col min="514" max="514" width="9.109375" customWidth="1"/>
    <col min="515" max="515" width="43.6640625" customWidth="1"/>
    <col min="516" max="516" width="9.6640625" customWidth="1"/>
    <col min="517" max="517" width="11.21875" customWidth="1"/>
    <col min="518" max="518" width="19.44140625" customWidth="1"/>
    <col min="519" max="519" width="14.77734375" customWidth="1"/>
    <col min="520" max="520" width="20.77734375" customWidth="1"/>
    <col min="521" max="521" width="129.88671875" customWidth="1"/>
    <col min="769" max="769" width="9.6640625" customWidth="1"/>
    <col min="770" max="770" width="9.109375" customWidth="1"/>
    <col min="771" max="771" width="43.6640625" customWidth="1"/>
    <col min="772" max="772" width="9.6640625" customWidth="1"/>
    <col min="773" max="773" width="11.21875" customWidth="1"/>
    <col min="774" max="774" width="19.44140625" customWidth="1"/>
    <col min="775" max="775" width="14.77734375" customWidth="1"/>
    <col min="776" max="776" width="20.77734375" customWidth="1"/>
    <col min="777" max="777" width="129.88671875" customWidth="1"/>
    <col min="1025" max="1025" width="9.6640625" customWidth="1"/>
    <col min="1026" max="1026" width="9.109375" customWidth="1"/>
    <col min="1027" max="1027" width="43.6640625" customWidth="1"/>
    <col min="1028" max="1028" width="9.6640625" customWidth="1"/>
    <col min="1029" max="1029" width="11.21875" customWidth="1"/>
    <col min="1030" max="1030" width="19.44140625" customWidth="1"/>
    <col min="1031" max="1031" width="14.77734375" customWidth="1"/>
    <col min="1032" max="1032" width="20.77734375" customWidth="1"/>
    <col min="1033" max="1033" width="129.88671875" customWidth="1"/>
    <col min="1281" max="1281" width="9.6640625" customWidth="1"/>
    <col min="1282" max="1282" width="9.109375" customWidth="1"/>
    <col min="1283" max="1283" width="43.6640625" customWidth="1"/>
    <col min="1284" max="1284" width="9.6640625" customWidth="1"/>
    <col min="1285" max="1285" width="11.21875" customWidth="1"/>
    <col min="1286" max="1286" width="19.44140625" customWidth="1"/>
    <col min="1287" max="1287" width="14.77734375" customWidth="1"/>
    <col min="1288" max="1288" width="20.77734375" customWidth="1"/>
    <col min="1289" max="1289" width="129.88671875" customWidth="1"/>
    <col min="1537" max="1537" width="9.6640625" customWidth="1"/>
    <col min="1538" max="1538" width="9.109375" customWidth="1"/>
    <col min="1539" max="1539" width="43.6640625" customWidth="1"/>
    <col min="1540" max="1540" width="9.6640625" customWidth="1"/>
    <col min="1541" max="1541" width="11.21875" customWidth="1"/>
    <col min="1542" max="1542" width="19.44140625" customWidth="1"/>
    <col min="1543" max="1543" width="14.77734375" customWidth="1"/>
    <col min="1544" max="1544" width="20.77734375" customWidth="1"/>
    <col min="1545" max="1545" width="129.88671875" customWidth="1"/>
    <col min="1793" max="1793" width="9.6640625" customWidth="1"/>
    <col min="1794" max="1794" width="9.109375" customWidth="1"/>
    <col min="1795" max="1795" width="43.6640625" customWidth="1"/>
    <col min="1796" max="1796" width="9.6640625" customWidth="1"/>
    <col min="1797" max="1797" width="11.21875" customWidth="1"/>
    <col min="1798" max="1798" width="19.44140625" customWidth="1"/>
    <col min="1799" max="1799" width="14.77734375" customWidth="1"/>
    <col min="1800" max="1800" width="20.77734375" customWidth="1"/>
    <col min="1801" max="1801" width="129.88671875" customWidth="1"/>
    <col min="2049" max="2049" width="9.6640625" customWidth="1"/>
    <col min="2050" max="2050" width="9.109375" customWidth="1"/>
    <col min="2051" max="2051" width="43.6640625" customWidth="1"/>
    <col min="2052" max="2052" width="9.6640625" customWidth="1"/>
    <col min="2053" max="2053" width="11.21875" customWidth="1"/>
    <col min="2054" max="2054" width="19.44140625" customWidth="1"/>
    <col min="2055" max="2055" width="14.77734375" customWidth="1"/>
    <col min="2056" max="2056" width="20.77734375" customWidth="1"/>
    <col min="2057" max="2057" width="129.88671875" customWidth="1"/>
    <col min="2305" max="2305" width="9.6640625" customWidth="1"/>
    <col min="2306" max="2306" width="9.109375" customWidth="1"/>
    <col min="2307" max="2307" width="43.6640625" customWidth="1"/>
    <col min="2308" max="2308" width="9.6640625" customWidth="1"/>
    <col min="2309" max="2309" width="11.21875" customWidth="1"/>
    <col min="2310" max="2310" width="19.44140625" customWidth="1"/>
    <col min="2311" max="2311" width="14.77734375" customWidth="1"/>
    <col min="2312" max="2312" width="20.77734375" customWidth="1"/>
    <col min="2313" max="2313" width="129.88671875" customWidth="1"/>
    <col min="2561" max="2561" width="9.6640625" customWidth="1"/>
    <col min="2562" max="2562" width="9.109375" customWidth="1"/>
    <col min="2563" max="2563" width="43.6640625" customWidth="1"/>
    <col min="2564" max="2564" width="9.6640625" customWidth="1"/>
    <col min="2565" max="2565" width="11.21875" customWidth="1"/>
    <col min="2566" max="2566" width="19.44140625" customWidth="1"/>
    <col min="2567" max="2567" width="14.77734375" customWidth="1"/>
    <col min="2568" max="2568" width="20.77734375" customWidth="1"/>
    <col min="2569" max="2569" width="129.88671875" customWidth="1"/>
    <col min="2817" max="2817" width="9.6640625" customWidth="1"/>
    <col min="2818" max="2818" width="9.109375" customWidth="1"/>
    <col min="2819" max="2819" width="43.6640625" customWidth="1"/>
    <col min="2820" max="2820" width="9.6640625" customWidth="1"/>
    <col min="2821" max="2821" width="11.21875" customWidth="1"/>
    <col min="2822" max="2822" width="19.44140625" customWidth="1"/>
    <col min="2823" max="2823" width="14.77734375" customWidth="1"/>
    <col min="2824" max="2824" width="20.77734375" customWidth="1"/>
    <col min="2825" max="2825" width="129.88671875" customWidth="1"/>
    <col min="3073" max="3073" width="9.6640625" customWidth="1"/>
    <col min="3074" max="3074" width="9.109375" customWidth="1"/>
    <col min="3075" max="3075" width="43.6640625" customWidth="1"/>
    <col min="3076" max="3076" width="9.6640625" customWidth="1"/>
    <col min="3077" max="3077" width="11.21875" customWidth="1"/>
    <col min="3078" max="3078" width="19.44140625" customWidth="1"/>
    <col min="3079" max="3079" width="14.77734375" customWidth="1"/>
    <col min="3080" max="3080" width="20.77734375" customWidth="1"/>
    <col min="3081" max="3081" width="129.88671875" customWidth="1"/>
    <col min="3329" max="3329" width="9.6640625" customWidth="1"/>
    <col min="3330" max="3330" width="9.109375" customWidth="1"/>
    <col min="3331" max="3331" width="43.6640625" customWidth="1"/>
    <col min="3332" max="3332" width="9.6640625" customWidth="1"/>
    <col min="3333" max="3333" width="11.21875" customWidth="1"/>
    <col min="3334" max="3334" width="19.44140625" customWidth="1"/>
    <col min="3335" max="3335" width="14.77734375" customWidth="1"/>
    <col min="3336" max="3336" width="20.77734375" customWidth="1"/>
    <col min="3337" max="3337" width="129.88671875" customWidth="1"/>
    <col min="3585" max="3585" width="9.6640625" customWidth="1"/>
    <col min="3586" max="3586" width="9.109375" customWidth="1"/>
    <col min="3587" max="3587" width="43.6640625" customWidth="1"/>
    <col min="3588" max="3588" width="9.6640625" customWidth="1"/>
    <col min="3589" max="3589" width="11.21875" customWidth="1"/>
    <col min="3590" max="3590" width="19.44140625" customWidth="1"/>
    <col min="3591" max="3591" width="14.77734375" customWidth="1"/>
    <col min="3592" max="3592" width="20.77734375" customWidth="1"/>
    <col min="3593" max="3593" width="129.88671875" customWidth="1"/>
    <col min="3841" max="3841" width="9.6640625" customWidth="1"/>
    <col min="3842" max="3842" width="9.109375" customWidth="1"/>
    <col min="3843" max="3843" width="43.6640625" customWidth="1"/>
    <col min="3844" max="3844" width="9.6640625" customWidth="1"/>
    <col min="3845" max="3845" width="11.21875" customWidth="1"/>
    <col min="3846" max="3846" width="19.44140625" customWidth="1"/>
    <col min="3847" max="3847" width="14.77734375" customWidth="1"/>
    <col min="3848" max="3848" width="20.77734375" customWidth="1"/>
    <col min="3849" max="3849" width="129.88671875" customWidth="1"/>
    <col min="4097" max="4097" width="9.6640625" customWidth="1"/>
    <col min="4098" max="4098" width="9.109375" customWidth="1"/>
    <col min="4099" max="4099" width="43.6640625" customWidth="1"/>
    <col min="4100" max="4100" width="9.6640625" customWidth="1"/>
    <col min="4101" max="4101" width="11.21875" customWidth="1"/>
    <col min="4102" max="4102" width="19.44140625" customWidth="1"/>
    <col min="4103" max="4103" width="14.77734375" customWidth="1"/>
    <col min="4104" max="4104" width="20.77734375" customWidth="1"/>
    <col min="4105" max="4105" width="129.88671875" customWidth="1"/>
    <col min="4353" max="4353" width="9.6640625" customWidth="1"/>
    <col min="4354" max="4354" width="9.109375" customWidth="1"/>
    <col min="4355" max="4355" width="43.6640625" customWidth="1"/>
    <col min="4356" max="4356" width="9.6640625" customWidth="1"/>
    <col min="4357" max="4357" width="11.21875" customWidth="1"/>
    <col min="4358" max="4358" width="19.44140625" customWidth="1"/>
    <col min="4359" max="4359" width="14.77734375" customWidth="1"/>
    <col min="4360" max="4360" width="20.77734375" customWidth="1"/>
    <col min="4361" max="4361" width="129.88671875" customWidth="1"/>
    <col min="4609" max="4609" width="9.6640625" customWidth="1"/>
    <col min="4610" max="4610" width="9.109375" customWidth="1"/>
    <col min="4611" max="4611" width="43.6640625" customWidth="1"/>
    <col min="4612" max="4612" width="9.6640625" customWidth="1"/>
    <col min="4613" max="4613" width="11.21875" customWidth="1"/>
    <col min="4614" max="4614" width="19.44140625" customWidth="1"/>
    <col min="4615" max="4615" width="14.77734375" customWidth="1"/>
    <col min="4616" max="4616" width="20.77734375" customWidth="1"/>
    <col min="4617" max="4617" width="129.88671875" customWidth="1"/>
    <col min="4865" max="4865" width="9.6640625" customWidth="1"/>
    <col min="4866" max="4866" width="9.109375" customWidth="1"/>
    <col min="4867" max="4867" width="43.6640625" customWidth="1"/>
    <col min="4868" max="4868" width="9.6640625" customWidth="1"/>
    <col min="4869" max="4869" width="11.21875" customWidth="1"/>
    <col min="4870" max="4870" width="19.44140625" customWidth="1"/>
    <col min="4871" max="4871" width="14.77734375" customWidth="1"/>
    <col min="4872" max="4872" width="20.77734375" customWidth="1"/>
    <col min="4873" max="4873" width="129.88671875" customWidth="1"/>
    <col min="5121" max="5121" width="9.6640625" customWidth="1"/>
    <col min="5122" max="5122" width="9.109375" customWidth="1"/>
    <col min="5123" max="5123" width="43.6640625" customWidth="1"/>
    <col min="5124" max="5124" width="9.6640625" customWidth="1"/>
    <col min="5125" max="5125" width="11.21875" customWidth="1"/>
    <col min="5126" max="5126" width="19.44140625" customWidth="1"/>
    <col min="5127" max="5127" width="14.77734375" customWidth="1"/>
    <col min="5128" max="5128" width="20.77734375" customWidth="1"/>
    <col min="5129" max="5129" width="129.88671875" customWidth="1"/>
    <col min="5377" max="5377" width="9.6640625" customWidth="1"/>
    <col min="5378" max="5378" width="9.109375" customWidth="1"/>
    <col min="5379" max="5379" width="43.6640625" customWidth="1"/>
    <col min="5380" max="5380" width="9.6640625" customWidth="1"/>
    <col min="5381" max="5381" width="11.21875" customWidth="1"/>
    <col min="5382" max="5382" width="19.44140625" customWidth="1"/>
    <col min="5383" max="5383" width="14.77734375" customWidth="1"/>
    <col min="5384" max="5384" width="20.77734375" customWidth="1"/>
    <col min="5385" max="5385" width="129.88671875" customWidth="1"/>
    <col min="5633" max="5633" width="9.6640625" customWidth="1"/>
    <col min="5634" max="5634" width="9.109375" customWidth="1"/>
    <col min="5635" max="5635" width="43.6640625" customWidth="1"/>
    <col min="5636" max="5636" width="9.6640625" customWidth="1"/>
    <col min="5637" max="5637" width="11.21875" customWidth="1"/>
    <col min="5638" max="5638" width="19.44140625" customWidth="1"/>
    <col min="5639" max="5639" width="14.77734375" customWidth="1"/>
    <col min="5640" max="5640" width="20.77734375" customWidth="1"/>
    <col min="5641" max="5641" width="129.88671875" customWidth="1"/>
    <col min="5889" max="5889" width="9.6640625" customWidth="1"/>
    <col min="5890" max="5890" width="9.109375" customWidth="1"/>
    <col min="5891" max="5891" width="43.6640625" customWidth="1"/>
    <col min="5892" max="5892" width="9.6640625" customWidth="1"/>
    <col min="5893" max="5893" width="11.21875" customWidth="1"/>
    <col min="5894" max="5894" width="19.44140625" customWidth="1"/>
    <col min="5895" max="5895" width="14.77734375" customWidth="1"/>
    <col min="5896" max="5896" width="20.77734375" customWidth="1"/>
    <col min="5897" max="5897" width="129.88671875" customWidth="1"/>
    <col min="6145" max="6145" width="9.6640625" customWidth="1"/>
    <col min="6146" max="6146" width="9.109375" customWidth="1"/>
    <col min="6147" max="6147" width="43.6640625" customWidth="1"/>
    <col min="6148" max="6148" width="9.6640625" customWidth="1"/>
    <col min="6149" max="6149" width="11.21875" customWidth="1"/>
    <col min="6150" max="6150" width="19.44140625" customWidth="1"/>
    <col min="6151" max="6151" width="14.77734375" customWidth="1"/>
    <col min="6152" max="6152" width="20.77734375" customWidth="1"/>
    <col min="6153" max="6153" width="129.88671875" customWidth="1"/>
    <col min="6401" max="6401" width="9.6640625" customWidth="1"/>
    <col min="6402" max="6402" width="9.109375" customWidth="1"/>
    <col min="6403" max="6403" width="43.6640625" customWidth="1"/>
    <col min="6404" max="6404" width="9.6640625" customWidth="1"/>
    <col min="6405" max="6405" width="11.21875" customWidth="1"/>
    <col min="6406" max="6406" width="19.44140625" customWidth="1"/>
    <col min="6407" max="6407" width="14.77734375" customWidth="1"/>
    <col min="6408" max="6408" width="20.77734375" customWidth="1"/>
    <col min="6409" max="6409" width="129.88671875" customWidth="1"/>
    <col min="6657" max="6657" width="9.6640625" customWidth="1"/>
    <col min="6658" max="6658" width="9.109375" customWidth="1"/>
    <col min="6659" max="6659" width="43.6640625" customWidth="1"/>
    <col min="6660" max="6660" width="9.6640625" customWidth="1"/>
    <col min="6661" max="6661" width="11.21875" customWidth="1"/>
    <col min="6662" max="6662" width="19.44140625" customWidth="1"/>
    <col min="6663" max="6663" width="14.77734375" customWidth="1"/>
    <col min="6664" max="6664" width="20.77734375" customWidth="1"/>
    <col min="6665" max="6665" width="129.88671875" customWidth="1"/>
    <col min="6913" max="6913" width="9.6640625" customWidth="1"/>
    <col min="6914" max="6914" width="9.109375" customWidth="1"/>
    <col min="6915" max="6915" width="43.6640625" customWidth="1"/>
    <col min="6916" max="6916" width="9.6640625" customWidth="1"/>
    <col min="6917" max="6917" width="11.21875" customWidth="1"/>
    <col min="6918" max="6918" width="19.44140625" customWidth="1"/>
    <col min="6919" max="6919" width="14.77734375" customWidth="1"/>
    <col min="6920" max="6920" width="20.77734375" customWidth="1"/>
    <col min="6921" max="6921" width="129.88671875" customWidth="1"/>
    <col min="7169" max="7169" width="9.6640625" customWidth="1"/>
    <col min="7170" max="7170" width="9.109375" customWidth="1"/>
    <col min="7171" max="7171" width="43.6640625" customWidth="1"/>
    <col min="7172" max="7172" width="9.6640625" customWidth="1"/>
    <col min="7173" max="7173" width="11.21875" customWidth="1"/>
    <col min="7174" max="7174" width="19.44140625" customWidth="1"/>
    <col min="7175" max="7175" width="14.77734375" customWidth="1"/>
    <col min="7176" max="7176" width="20.77734375" customWidth="1"/>
    <col min="7177" max="7177" width="129.88671875" customWidth="1"/>
    <col min="7425" max="7425" width="9.6640625" customWidth="1"/>
    <col min="7426" max="7426" width="9.109375" customWidth="1"/>
    <col min="7427" max="7427" width="43.6640625" customWidth="1"/>
    <col min="7428" max="7428" width="9.6640625" customWidth="1"/>
    <col min="7429" max="7429" width="11.21875" customWidth="1"/>
    <col min="7430" max="7430" width="19.44140625" customWidth="1"/>
    <col min="7431" max="7431" width="14.77734375" customWidth="1"/>
    <col min="7432" max="7432" width="20.77734375" customWidth="1"/>
    <col min="7433" max="7433" width="129.88671875" customWidth="1"/>
    <col min="7681" max="7681" width="9.6640625" customWidth="1"/>
    <col min="7682" max="7682" width="9.109375" customWidth="1"/>
    <col min="7683" max="7683" width="43.6640625" customWidth="1"/>
    <col min="7684" max="7684" width="9.6640625" customWidth="1"/>
    <col min="7685" max="7685" width="11.21875" customWidth="1"/>
    <col min="7686" max="7686" width="19.44140625" customWidth="1"/>
    <col min="7687" max="7687" width="14.77734375" customWidth="1"/>
    <col min="7688" max="7688" width="20.77734375" customWidth="1"/>
    <col min="7689" max="7689" width="129.88671875" customWidth="1"/>
    <col min="7937" max="7937" width="9.6640625" customWidth="1"/>
    <col min="7938" max="7938" width="9.109375" customWidth="1"/>
    <col min="7939" max="7939" width="43.6640625" customWidth="1"/>
    <col min="7940" max="7940" width="9.6640625" customWidth="1"/>
    <col min="7941" max="7941" width="11.21875" customWidth="1"/>
    <col min="7942" max="7942" width="19.44140625" customWidth="1"/>
    <col min="7943" max="7943" width="14.77734375" customWidth="1"/>
    <col min="7944" max="7944" width="20.77734375" customWidth="1"/>
    <col min="7945" max="7945" width="129.88671875" customWidth="1"/>
    <col min="8193" max="8193" width="9.6640625" customWidth="1"/>
    <col min="8194" max="8194" width="9.109375" customWidth="1"/>
    <col min="8195" max="8195" width="43.6640625" customWidth="1"/>
    <col min="8196" max="8196" width="9.6640625" customWidth="1"/>
    <col min="8197" max="8197" width="11.21875" customWidth="1"/>
    <col min="8198" max="8198" width="19.44140625" customWidth="1"/>
    <col min="8199" max="8199" width="14.77734375" customWidth="1"/>
    <col min="8200" max="8200" width="20.77734375" customWidth="1"/>
    <col min="8201" max="8201" width="129.88671875" customWidth="1"/>
    <col min="8449" max="8449" width="9.6640625" customWidth="1"/>
    <col min="8450" max="8450" width="9.109375" customWidth="1"/>
    <col min="8451" max="8451" width="43.6640625" customWidth="1"/>
    <col min="8452" max="8452" width="9.6640625" customWidth="1"/>
    <col min="8453" max="8453" width="11.21875" customWidth="1"/>
    <col min="8454" max="8454" width="19.44140625" customWidth="1"/>
    <col min="8455" max="8455" width="14.77734375" customWidth="1"/>
    <col min="8456" max="8456" width="20.77734375" customWidth="1"/>
    <col min="8457" max="8457" width="129.88671875" customWidth="1"/>
    <col min="8705" max="8705" width="9.6640625" customWidth="1"/>
    <col min="8706" max="8706" width="9.109375" customWidth="1"/>
    <col min="8707" max="8707" width="43.6640625" customWidth="1"/>
    <col min="8708" max="8708" width="9.6640625" customWidth="1"/>
    <col min="8709" max="8709" width="11.21875" customWidth="1"/>
    <col min="8710" max="8710" width="19.44140625" customWidth="1"/>
    <col min="8711" max="8711" width="14.77734375" customWidth="1"/>
    <col min="8712" max="8712" width="20.77734375" customWidth="1"/>
    <col min="8713" max="8713" width="129.88671875" customWidth="1"/>
    <col min="8961" max="8961" width="9.6640625" customWidth="1"/>
    <col min="8962" max="8962" width="9.109375" customWidth="1"/>
    <col min="8963" max="8963" width="43.6640625" customWidth="1"/>
    <col min="8964" max="8964" width="9.6640625" customWidth="1"/>
    <col min="8965" max="8965" width="11.21875" customWidth="1"/>
    <col min="8966" max="8966" width="19.44140625" customWidth="1"/>
    <col min="8967" max="8967" width="14.77734375" customWidth="1"/>
    <col min="8968" max="8968" width="20.77734375" customWidth="1"/>
    <col min="8969" max="8969" width="129.88671875" customWidth="1"/>
    <col min="9217" max="9217" width="9.6640625" customWidth="1"/>
    <col min="9218" max="9218" width="9.109375" customWidth="1"/>
    <col min="9219" max="9219" width="43.6640625" customWidth="1"/>
    <col min="9220" max="9220" width="9.6640625" customWidth="1"/>
    <col min="9221" max="9221" width="11.21875" customWidth="1"/>
    <col min="9222" max="9222" width="19.44140625" customWidth="1"/>
    <col min="9223" max="9223" width="14.77734375" customWidth="1"/>
    <col min="9224" max="9224" width="20.77734375" customWidth="1"/>
    <col min="9225" max="9225" width="129.88671875" customWidth="1"/>
    <col min="9473" max="9473" width="9.6640625" customWidth="1"/>
    <col min="9474" max="9474" width="9.109375" customWidth="1"/>
    <col min="9475" max="9475" width="43.6640625" customWidth="1"/>
    <col min="9476" max="9476" width="9.6640625" customWidth="1"/>
    <col min="9477" max="9477" width="11.21875" customWidth="1"/>
    <col min="9478" max="9478" width="19.44140625" customWidth="1"/>
    <col min="9479" max="9479" width="14.77734375" customWidth="1"/>
    <col min="9480" max="9480" width="20.77734375" customWidth="1"/>
    <col min="9481" max="9481" width="129.88671875" customWidth="1"/>
    <col min="9729" max="9729" width="9.6640625" customWidth="1"/>
    <col min="9730" max="9730" width="9.109375" customWidth="1"/>
    <col min="9731" max="9731" width="43.6640625" customWidth="1"/>
    <col min="9732" max="9732" width="9.6640625" customWidth="1"/>
    <col min="9733" max="9733" width="11.21875" customWidth="1"/>
    <col min="9734" max="9734" width="19.44140625" customWidth="1"/>
    <col min="9735" max="9735" width="14.77734375" customWidth="1"/>
    <col min="9736" max="9736" width="20.77734375" customWidth="1"/>
    <col min="9737" max="9737" width="129.88671875" customWidth="1"/>
    <col min="9985" max="9985" width="9.6640625" customWidth="1"/>
    <col min="9986" max="9986" width="9.109375" customWidth="1"/>
    <col min="9987" max="9987" width="43.6640625" customWidth="1"/>
    <col min="9988" max="9988" width="9.6640625" customWidth="1"/>
    <col min="9989" max="9989" width="11.21875" customWidth="1"/>
    <col min="9990" max="9990" width="19.44140625" customWidth="1"/>
    <col min="9991" max="9991" width="14.77734375" customWidth="1"/>
    <col min="9992" max="9992" width="20.77734375" customWidth="1"/>
    <col min="9993" max="9993" width="129.88671875" customWidth="1"/>
    <col min="10241" max="10241" width="9.6640625" customWidth="1"/>
    <col min="10242" max="10242" width="9.109375" customWidth="1"/>
    <col min="10243" max="10243" width="43.6640625" customWidth="1"/>
    <col min="10244" max="10244" width="9.6640625" customWidth="1"/>
    <col min="10245" max="10245" width="11.21875" customWidth="1"/>
    <col min="10246" max="10246" width="19.44140625" customWidth="1"/>
    <col min="10247" max="10247" width="14.77734375" customWidth="1"/>
    <col min="10248" max="10248" width="20.77734375" customWidth="1"/>
    <col min="10249" max="10249" width="129.88671875" customWidth="1"/>
    <col min="10497" max="10497" width="9.6640625" customWidth="1"/>
    <col min="10498" max="10498" width="9.109375" customWidth="1"/>
    <col min="10499" max="10499" width="43.6640625" customWidth="1"/>
    <col min="10500" max="10500" width="9.6640625" customWidth="1"/>
    <col min="10501" max="10501" width="11.21875" customWidth="1"/>
    <col min="10502" max="10502" width="19.44140625" customWidth="1"/>
    <col min="10503" max="10503" width="14.77734375" customWidth="1"/>
    <col min="10504" max="10504" width="20.77734375" customWidth="1"/>
    <col min="10505" max="10505" width="129.88671875" customWidth="1"/>
    <col min="10753" max="10753" width="9.6640625" customWidth="1"/>
    <col min="10754" max="10754" width="9.109375" customWidth="1"/>
    <col min="10755" max="10755" width="43.6640625" customWidth="1"/>
    <col min="10756" max="10756" width="9.6640625" customWidth="1"/>
    <col min="10757" max="10757" width="11.21875" customWidth="1"/>
    <col min="10758" max="10758" width="19.44140625" customWidth="1"/>
    <col min="10759" max="10759" width="14.77734375" customWidth="1"/>
    <col min="10760" max="10760" width="20.77734375" customWidth="1"/>
    <col min="10761" max="10761" width="129.88671875" customWidth="1"/>
    <col min="11009" max="11009" width="9.6640625" customWidth="1"/>
    <col min="11010" max="11010" width="9.109375" customWidth="1"/>
    <col min="11011" max="11011" width="43.6640625" customWidth="1"/>
    <col min="11012" max="11012" width="9.6640625" customWidth="1"/>
    <col min="11013" max="11013" width="11.21875" customWidth="1"/>
    <col min="11014" max="11014" width="19.44140625" customWidth="1"/>
    <col min="11015" max="11015" width="14.77734375" customWidth="1"/>
    <col min="11016" max="11016" width="20.77734375" customWidth="1"/>
    <col min="11017" max="11017" width="129.88671875" customWidth="1"/>
    <col min="11265" max="11265" width="9.6640625" customWidth="1"/>
    <col min="11266" max="11266" width="9.109375" customWidth="1"/>
    <col min="11267" max="11267" width="43.6640625" customWidth="1"/>
    <col min="11268" max="11268" width="9.6640625" customWidth="1"/>
    <col min="11269" max="11269" width="11.21875" customWidth="1"/>
    <col min="11270" max="11270" width="19.44140625" customWidth="1"/>
    <col min="11271" max="11271" width="14.77734375" customWidth="1"/>
    <col min="11272" max="11272" width="20.77734375" customWidth="1"/>
    <col min="11273" max="11273" width="129.88671875" customWidth="1"/>
    <col min="11521" max="11521" width="9.6640625" customWidth="1"/>
    <col min="11522" max="11522" width="9.109375" customWidth="1"/>
    <col min="11523" max="11523" width="43.6640625" customWidth="1"/>
    <col min="11524" max="11524" width="9.6640625" customWidth="1"/>
    <col min="11525" max="11525" width="11.21875" customWidth="1"/>
    <col min="11526" max="11526" width="19.44140625" customWidth="1"/>
    <col min="11527" max="11527" width="14.77734375" customWidth="1"/>
    <col min="11528" max="11528" width="20.77734375" customWidth="1"/>
    <col min="11529" max="11529" width="129.88671875" customWidth="1"/>
    <col min="11777" max="11777" width="9.6640625" customWidth="1"/>
    <col min="11778" max="11778" width="9.109375" customWidth="1"/>
    <col min="11779" max="11779" width="43.6640625" customWidth="1"/>
    <col min="11780" max="11780" width="9.6640625" customWidth="1"/>
    <col min="11781" max="11781" width="11.21875" customWidth="1"/>
    <col min="11782" max="11782" width="19.44140625" customWidth="1"/>
    <col min="11783" max="11783" width="14.77734375" customWidth="1"/>
    <col min="11784" max="11784" width="20.77734375" customWidth="1"/>
    <col min="11785" max="11785" width="129.88671875" customWidth="1"/>
    <col min="12033" max="12033" width="9.6640625" customWidth="1"/>
    <col min="12034" max="12034" width="9.109375" customWidth="1"/>
    <col min="12035" max="12035" width="43.6640625" customWidth="1"/>
    <col min="12036" max="12036" width="9.6640625" customWidth="1"/>
    <col min="12037" max="12037" width="11.21875" customWidth="1"/>
    <col min="12038" max="12038" width="19.44140625" customWidth="1"/>
    <col min="12039" max="12039" width="14.77734375" customWidth="1"/>
    <col min="12040" max="12040" width="20.77734375" customWidth="1"/>
    <col min="12041" max="12041" width="129.88671875" customWidth="1"/>
    <col min="12289" max="12289" width="9.6640625" customWidth="1"/>
    <col min="12290" max="12290" width="9.109375" customWidth="1"/>
    <col min="12291" max="12291" width="43.6640625" customWidth="1"/>
    <col min="12292" max="12292" width="9.6640625" customWidth="1"/>
    <col min="12293" max="12293" width="11.21875" customWidth="1"/>
    <col min="12294" max="12294" width="19.44140625" customWidth="1"/>
    <col min="12295" max="12295" width="14.77734375" customWidth="1"/>
    <col min="12296" max="12296" width="20.77734375" customWidth="1"/>
    <col min="12297" max="12297" width="129.88671875" customWidth="1"/>
    <col min="12545" max="12545" width="9.6640625" customWidth="1"/>
    <col min="12546" max="12546" width="9.109375" customWidth="1"/>
    <col min="12547" max="12547" width="43.6640625" customWidth="1"/>
    <col min="12548" max="12548" width="9.6640625" customWidth="1"/>
    <col min="12549" max="12549" width="11.21875" customWidth="1"/>
    <col min="12550" max="12550" width="19.44140625" customWidth="1"/>
    <col min="12551" max="12551" width="14.77734375" customWidth="1"/>
    <col min="12552" max="12552" width="20.77734375" customWidth="1"/>
    <col min="12553" max="12553" width="129.88671875" customWidth="1"/>
    <col min="12801" max="12801" width="9.6640625" customWidth="1"/>
    <col min="12802" max="12802" width="9.109375" customWidth="1"/>
    <col min="12803" max="12803" width="43.6640625" customWidth="1"/>
    <col min="12804" max="12804" width="9.6640625" customWidth="1"/>
    <col min="12805" max="12805" width="11.21875" customWidth="1"/>
    <col min="12806" max="12806" width="19.44140625" customWidth="1"/>
    <col min="12807" max="12807" width="14.77734375" customWidth="1"/>
    <col min="12808" max="12808" width="20.77734375" customWidth="1"/>
    <col min="12809" max="12809" width="129.88671875" customWidth="1"/>
    <col min="13057" max="13057" width="9.6640625" customWidth="1"/>
    <col min="13058" max="13058" width="9.109375" customWidth="1"/>
    <col min="13059" max="13059" width="43.6640625" customWidth="1"/>
    <col min="13060" max="13060" width="9.6640625" customWidth="1"/>
    <col min="13061" max="13061" width="11.21875" customWidth="1"/>
    <col min="13062" max="13062" width="19.44140625" customWidth="1"/>
    <col min="13063" max="13063" width="14.77734375" customWidth="1"/>
    <col min="13064" max="13064" width="20.77734375" customWidth="1"/>
    <col min="13065" max="13065" width="129.88671875" customWidth="1"/>
    <col min="13313" max="13313" width="9.6640625" customWidth="1"/>
    <col min="13314" max="13314" width="9.109375" customWidth="1"/>
    <col min="13315" max="13315" width="43.6640625" customWidth="1"/>
    <col min="13316" max="13316" width="9.6640625" customWidth="1"/>
    <col min="13317" max="13317" width="11.21875" customWidth="1"/>
    <col min="13318" max="13318" width="19.44140625" customWidth="1"/>
    <col min="13319" max="13319" width="14.77734375" customWidth="1"/>
    <col min="13320" max="13320" width="20.77734375" customWidth="1"/>
    <col min="13321" max="13321" width="129.88671875" customWidth="1"/>
    <col min="13569" max="13569" width="9.6640625" customWidth="1"/>
    <col min="13570" max="13570" width="9.109375" customWidth="1"/>
    <col min="13571" max="13571" width="43.6640625" customWidth="1"/>
    <col min="13572" max="13572" width="9.6640625" customWidth="1"/>
    <col min="13573" max="13573" width="11.21875" customWidth="1"/>
    <col min="13574" max="13574" width="19.44140625" customWidth="1"/>
    <col min="13575" max="13575" width="14.77734375" customWidth="1"/>
    <col min="13576" max="13576" width="20.77734375" customWidth="1"/>
    <col min="13577" max="13577" width="129.88671875" customWidth="1"/>
    <col min="13825" max="13825" width="9.6640625" customWidth="1"/>
    <col min="13826" max="13826" width="9.109375" customWidth="1"/>
    <col min="13827" max="13827" width="43.6640625" customWidth="1"/>
    <col min="13828" max="13828" width="9.6640625" customWidth="1"/>
    <col min="13829" max="13829" width="11.21875" customWidth="1"/>
    <col min="13830" max="13830" width="19.44140625" customWidth="1"/>
    <col min="13831" max="13831" width="14.77734375" customWidth="1"/>
    <col min="13832" max="13832" width="20.77734375" customWidth="1"/>
    <col min="13833" max="13833" width="129.88671875" customWidth="1"/>
    <col min="14081" max="14081" width="9.6640625" customWidth="1"/>
    <col min="14082" max="14082" width="9.109375" customWidth="1"/>
    <col min="14083" max="14083" width="43.6640625" customWidth="1"/>
    <col min="14084" max="14084" width="9.6640625" customWidth="1"/>
    <col min="14085" max="14085" width="11.21875" customWidth="1"/>
    <col min="14086" max="14086" width="19.44140625" customWidth="1"/>
    <col min="14087" max="14087" width="14.77734375" customWidth="1"/>
    <col min="14088" max="14088" width="20.77734375" customWidth="1"/>
    <col min="14089" max="14089" width="129.88671875" customWidth="1"/>
    <col min="14337" max="14337" width="9.6640625" customWidth="1"/>
    <col min="14338" max="14338" width="9.109375" customWidth="1"/>
    <col min="14339" max="14339" width="43.6640625" customWidth="1"/>
    <col min="14340" max="14340" width="9.6640625" customWidth="1"/>
    <col min="14341" max="14341" width="11.21875" customWidth="1"/>
    <col min="14342" max="14342" width="19.44140625" customWidth="1"/>
    <col min="14343" max="14343" width="14.77734375" customWidth="1"/>
    <col min="14344" max="14344" width="20.77734375" customWidth="1"/>
    <col min="14345" max="14345" width="129.88671875" customWidth="1"/>
    <col min="14593" max="14593" width="9.6640625" customWidth="1"/>
    <col min="14594" max="14594" width="9.109375" customWidth="1"/>
    <col min="14595" max="14595" width="43.6640625" customWidth="1"/>
    <col min="14596" max="14596" width="9.6640625" customWidth="1"/>
    <col min="14597" max="14597" width="11.21875" customWidth="1"/>
    <col min="14598" max="14598" width="19.44140625" customWidth="1"/>
    <col min="14599" max="14599" width="14.77734375" customWidth="1"/>
    <col min="14600" max="14600" width="20.77734375" customWidth="1"/>
    <col min="14601" max="14601" width="129.88671875" customWidth="1"/>
    <col min="14849" max="14849" width="9.6640625" customWidth="1"/>
    <col min="14850" max="14850" width="9.109375" customWidth="1"/>
    <col min="14851" max="14851" width="43.6640625" customWidth="1"/>
    <col min="14852" max="14852" width="9.6640625" customWidth="1"/>
    <col min="14853" max="14853" width="11.21875" customWidth="1"/>
    <col min="14854" max="14854" width="19.44140625" customWidth="1"/>
    <col min="14855" max="14855" width="14.77734375" customWidth="1"/>
    <col min="14856" max="14856" width="20.77734375" customWidth="1"/>
    <col min="14857" max="14857" width="129.88671875" customWidth="1"/>
    <col min="15105" max="15105" width="9.6640625" customWidth="1"/>
    <col min="15106" max="15106" width="9.109375" customWidth="1"/>
    <col min="15107" max="15107" width="43.6640625" customWidth="1"/>
    <col min="15108" max="15108" width="9.6640625" customWidth="1"/>
    <col min="15109" max="15109" width="11.21875" customWidth="1"/>
    <col min="15110" max="15110" width="19.44140625" customWidth="1"/>
    <col min="15111" max="15111" width="14.77734375" customWidth="1"/>
    <col min="15112" max="15112" width="20.77734375" customWidth="1"/>
    <col min="15113" max="15113" width="129.88671875" customWidth="1"/>
    <col min="15361" max="15361" width="9.6640625" customWidth="1"/>
    <col min="15362" max="15362" width="9.109375" customWidth="1"/>
    <col min="15363" max="15363" width="43.6640625" customWidth="1"/>
    <col min="15364" max="15364" width="9.6640625" customWidth="1"/>
    <col min="15365" max="15365" width="11.21875" customWidth="1"/>
    <col min="15366" max="15366" width="19.44140625" customWidth="1"/>
    <col min="15367" max="15367" width="14.77734375" customWidth="1"/>
    <col min="15368" max="15368" width="20.77734375" customWidth="1"/>
    <col min="15369" max="15369" width="129.88671875" customWidth="1"/>
    <col min="15617" max="15617" width="9.6640625" customWidth="1"/>
    <col min="15618" max="15618" width="9.109375" customWidth="1"/>
    <col min="15619" max="15619" width="43.6640625" customWidth="1"/>
    <col min="15620" max="15620" width="9.6640625" customWidth="1"/>
    <col min="15621" max="15621" width="11.21875" customWidth="1"/>
    <col min="15622" max="15622" width="19.44140625" customWidth="1"/>
    <col min="15623" max="15623" width="14.77734375" customWidth="1"/>
    <col min="15624" max="15624" width="20.77734375" customWidth="1"/>
    <col min="15625" max="15625" width="129.88671875" customWidth="1"/>
    <col min="15873" max="15873" width="9.6640625" customWidth="1"/>
    <col min="15874" max="15874" width="9.109375" customWidth="1"/>
    <col min="15875" max="15875" width="43.6640625" customWidth="1"/>
    <col min="15876" max="15876" width="9.6640625" customWidth="1"/>
    <col min="15877" max="15877" width="11.21875" customWidth="1"/>
    <col min="15878" max="15878" width="19.44140625" customWidth="1"/>
    <col min="15879" max="15879" width="14.77734375" customWidth="1"/>
    <col min="15880" max="15880" width="20.77734375" customWidth="1"/>
    <col min="15881" max="15881" width="129.88671875" customWidth="1"/>
    <col min="16129" max="16129" width="9.6640625" customWidth="1"/>
    <col min="16130" max="16130" width="9.109375" customWidth="1"/>
    <col min="16131" max="16131" width="43.6640625" customWidth="1"/>
    <col min="16132" max="16132" width="9.6640625" customWidth="1"/>
    <col min="16133" max="16133" width="11.21875" customWidth="1"/>
    <col min="16134" max="16134" width="19.44140625" customWidth="1"/>
    <col min="16135" max="16135" width="14.77734375" customWidth="1"/>
    <col min="16136" max="16136" width="20.77734375" customWidth="1"/>
    <col min="16137" max="16137" width="129.88671875" customWidth="1"/>
  </cols>
  <sheetData>
    <row r="1" spans="1:9" x14ac:dyDescent="0.3">
      <c r="A1" s="738"/>
      <c r="B1" s="739"/>
      <c r="C1" s="739" t="s">
        <v>0</v>
      </c>
      <c r="D1" s="740"/>
      <c r="E1" s="740"/>
      <c r="F1" s="740"/>
      <c r="G1" s="740"/>
      <c r="H1" s="741"/>
    </row>
    <row r="2" spans="1:9" x14ac:dyDescent="0.3">
      <c r="A2" s="743"/>
      <c r="B2" s="744"/>
      <c r="C2" s="744" t="s">
        <v>0</v>
      </c>
      <c r="D2" s="1375" t="s">
        <v>640</v>
      </c>
      <c r="E2" s="1375"/>
      <c r="F2" s="1375"/>
      <c r="G2" s="1376"/>
      <c r="H2" s="741"/>
    </row>
    <row r="3" spans="1:9" x14ac:dyDescent="0.3">
      <c r="A3" s="743"/>
      <c r="B3" s="744"/>
      <c r="C3" s="744"/>
      <c r="D3" s="1376"/>
      <c r="E3" s="1376"/>
      <c r="F3" s="1376"/>
      <c r="G3" s="1376"/>
      <c r="H3" s="741"/>
    </row>
    <row r="4" spans="1:9" ht="18" x14ac:dyDescent="0.35">
      <c r="A4" s="743"/>
      <c r="B4" s="745"/>
      <c r="C4" s="745" t="s">
        <v>0</v>
      </c>
      <c r="D4" s="1377" t="s">
        <v>641</v>
      </c>
      <c r="E4" s="1377"/>
      <c r="F4" s="1377"/>
      <c r="G4" s="1378"/>
      <c r="H4" s="741"/>
    </row>
    <row r="5" spans="1:9" ht="18" x14ac:dyDescent="0.35">
      <c r="A5" s="743"/>
      <c r="B5" s="744"/>
      <c r="C5" s="744"/>
      <c r="D5" s="1377" t="s">
        <v>642</v>
      </c>
      <c r="E5" s="1377"/>
      <c r="F5" s="1377"/>
      <c r="G5" s="1378"/>
      <c r="H5" s="741"/>
    </row>
    <row r="6" spans="1:9" x14ac:dyDescent="0.3">
      <c r="A6" s="746" t="s">
        <v>643</v>
      </c>
      <c r="B6" s="747"/>
      <c r="C6" s="747"/>
      <c r="D6" s="747"/>
      <c r="E6" s="747"/>
      <c r="F6" s="747"/>
      <c r="G6" s="748"/>
      <c r="H6" s="749"/>
    </row>
    <row r="7" spans="1:9" x14ac:dyDescent="0.3">
      <c r="A7" s="750" t="s">
        <v>0</v>
      </c>
      <c r="B7" s="751"/>
      <c r="C7" s="752" t="s">
        <v>0</v>
      </c>
      <c r="D7" s="1379" t="s">
        <v>644</v>
      </c>
      <c r="E7" s="1380"/>
      <c r="F7" s="1380"/>
      <c r="G7" s="1380"/>
      <c r="H7" s="741"/>
    </row>
    <row r="8" spans="1:9" x14ac:dyDescent="0.3">
      <c r="A8" s="753"/>
      <c r="B8" s="754"/>
      <c r="D8" s="1381"/>
      <c r="E8" s="1382"/>
      <c r="F8" s="1382"/>
      <c r="G8" s="1382"/>
      <c r="H8" s="749"/>
    </row>
    <row r="9" spans="1:9" x14ac:dyDescent="0.3">
      <c r="A9" s="753"/>
      <c r="B9" s="755"/>
      <c r="C9" s="754"/>
      <c r="D9" s="1383" t="s">
        <v>645</v>
      </c>
      <c r="E9" s="1384"/>
      <c r="F9" s="1385"/>
      <c r="G9" s="1386" t="s">
        <v>646</v>
      </c>
      <c r="H9" s="1387"/>
    </row>
    <row r="10" spans="1:9" ht="41.4" x14ac:dyDescent="0.3">
      <c r="A10" s="756" t="s">
        <v>647</v>
      </c>
      <c r="B10" s="757" t="s">
        <v>640</v>
      </c>
      <c r="C10" s="757" t="s">
        <v>647</v>
      </c>
      <c r="D10" s="758" t="s">
        <v>648</v>
      </c>
      <c r="E10" s="759" t="s">
        <v>649</v>
      </c>
      <c r="F10" s="759" t="s">
        <v>650</v>
      </c>
      <c r="G10" s="759" t="s">
        <v>648</v>
      </c>
      <c r="H10" s="1077" t="s">
        <v>650</v>
      </c>
      <c r="I10" s="760"/>
    </row>
    <row r="11" spans="1:9" x14ac:dyDescent="0.3">
      <c r="A11" s="761" t="s">
        <v>651</v>
      </c>
      <c r="B11" s="757" t="s">
        <v>652</v>
      </c>
      <c r="C11" s="757"/>
      <c r="D11" s="1368" t="s">
        <v>653</v>
      </c>
      <c r="E11" s="1370" t="s">
        <v>654</v>
      </c>
      <c r="F11" s="762" t="s">
        <v>23</v>
      </c>
      <c r="G11" s="1372" t="s">
        <v>653</v>
      </c>
      <c r="H11" s="763" t="s">
        <v>23</v>
      </c>
    </row>
    <row r="12" spans="1:9" ht="16.2" thickBot="1" x14ac:dyDescent="0.35">
      <c r="A12" s="764" t="s">
        <v>0</v>
      </c>
      <c r="B12" s="765" t="s">
        <v>655</v>
      </c>
      <c r="C12" s="766"/>
      <c r="D12" s="1369"/>
      <c r="E12" s="1371"/>
      <c r="F12" s="767" t="s">
        <v>656</v>
      </c>
      <c r="G12" s="1373"/>
      <c r="H12" s="768" t="s">
        <v>656</v>
      </c>
      <c r="I12" s="769" t="s">
        <v>657</v>
      </c>
    </row>
    <row r="13" spans="1:9" ht="16.2" x14ac:dyDescent="0.3">
      <c r="A13" s="770">
        <v>1</v>
      </c>
      <c r="B13" s="771" t="s">
        <v>658</v>
      </c>
      <c r="C13" s="772" t="s">
        <v>659</v>
      </c>
      <c r="D13" s="773"/>
      <c r="E13" s="774"/>
      <c r="F13" s="774"/>
      <c r="G13" s="775"/>
      <c r="H13" s="776"/>
      <c r="I13" s="777"/>
    </row>
    <row r="14" spans="1:9" ht="16.2" x14ac:dyDescent="0.3">
      <c r="A14" s="770">
        <v>1.1000000000000001</v>
      </c>
      <c r="B14" s="778" t="s">
        <v>658</v>
      </c>
      <c r="C14" s="779" t="s">
        <v>660</v>
      </c>
      <c r="D14" s="780">
        <v>1.38</v>
      </c>
      <c r="E14" s="781"/>
      <c r="F14" s="781"/>
      <c r="G14" s="782"/>
      <c r="H14" s="783"/>
      <c r="I14" s="784"/>
    </row>
    <row r="15" spans="1:9" ht="16.2" x14ac:dyDescent="0.3">
      <c r="A15" s="770" t="s">
        <v>35</v>
      </c>
      <c r="B15" s="785" t="s">
        <v>658</v>
      </c>
      <c r="C15" s="786" t="s">
        <v>661</v>
      </c>
      <c r="D15" s="787">
        <v>1.6</v>
      </c>
      <c r="E15" s="781"/>
      <c r="F15" s="781"/>
      <c r="G15" s="782" t="s">
        <v>662</v>
      </c>
      <c r="H15" s="788"/>
      <c r="I15" s="784" t="s">
        <v>663</v>
      </c>
    </row>
    <row r="16" spans="1:9" x14ac:dyDescent="0.3">
      <c r="A16" s="770"/>
      <c r="B16" s="789"/>
      <c r="C16" s="786"/>
      <c r="D16" s="790"/>
      <c r="E16" s="781"/>
      <c r="F16" s="781"/>
      <c r="G16" s="791" t="s">
        <v>664</v>
      </c>
      <c r="H16" s="788"/>
      <c r="I16" s="784" t="s">
        <v>665</v>
      </c>
    </row>
    <row r="17" spans="1:9" ht="16.2" x14ac:dyDescent="0.3">
      <c r="A17" s="770" t="s">
        <v>38</v>
      </c>
      <c r="B17" s="792" t="s">
        <v>658</v>
      </c>
      <c r="C17" s="786" t="s">
        <v>666</v>
      </c>
      <c r="D17" s="787">
        <v>1.33</v>
      </c>
      <c r="E17" s="781"/>
      <c r="F17" s="781"/>
      <c r="G17" s="791" t="s">
        <v>667</v>
      </c>
      <c r="H17" s="788"/>
      <c r="I17" s="784" t="s">
        <v>668</v>
      </c>
    </row>
    <row r="18" spans="1:9" x14ac:dyDescent="0.3">
      <c r="A18" s="770"/>
      <c r="B18" s="793"/>
      <c r="C18" s="786"/>
      <c r="D18" s="790"/>
      <c r="E18" s="781"/>
      <c r="F18" s="781"/>
      <c r="G18" s="791" t="s">
        <v>669</v>
      </c>
      <c r="H18" s="788"/>
      <c r="I18" s="784"/>
    </row>
    <row r="19" spans="1:9" ht="16.2" x14ac:dyDescent="0.3">
      <c r="A19" s="770">
        <v>1.2</v>
      </c>
      <c r="B19" s="778" t="s">
        <v>658</v>
      </c>
      <c r="C19" s="779" t="s">
        <v>670</v>
      </c>
      <c r="D19" s="794"/>
      <c r="E19" s="781"/>
      <c r="F19" s="781"/>
      <c r="G19" s="791"/>
      <c r="H19" s="795"/>
      <c r="I19" s="784"/>
    </row>
    <row r="20" spans="1:9" ht="16.2" x14ac:dyDescent="0.3">
      <c r="A20" s="770" t="s">
        <v>43</v>
      </c>
      <c r="B20" s="778" t="s">
        <v>658</v>
      </c>
      <c r="C20" s="796" t="s">
        <v>661</v>
      </c>
      <c r="D20" s="780"/>
      <c r="E20" s="781"/>
      <c r="F20" s="781"/>
      <c r="G20" s="797">
        <v>1.1000000000000001</v>
      </c>
      <c r="H20" s="795"/>
      <c r="I20" s="784" t="s">
        <v>671</v>
      </c>
    </row>
    <row r="21" spans="1:9" x14ac:dyDescent="0.3">
      <c r="A21" s="770" t="s">
        <v>672</v>
      </c>
      <c r="B21" s="778"/>
      <c r="C21" s="798" t="s">
        <v>673</v>
      </c>
      <c r="D21" s="794"/>
      <c r="E21" s="781"/>
      <c r="F21" s="781"/>
      <c r="G21" s="799">
        <v>1.21</v>
      </c>
      <c r="H21" s="795"/>
      <c r="I21" s="784" t="s">
        <v>674</v>
      </c>
    </row>
    <row r="22" spans="1:9" x14ac:dyDescent="0.3">
      <c r="A22" s="770" t="s">
        <v>675</v>
      </c>
      <c r="B22" s="778"/>
      <c r="C22" s="798" t="s">
        <v>676</v>
      </c>
      <c r="D22" s="794"/>
      <c r="E22" s="781"/>
      <c r="F22" s="781"/>
      <c r="G22" s="799">
        <v>1.075</v>
      </c>
      <c r="H22" s="795"/>
      <c r="I22" s="784" t="s">
        <v>677</v>
      </c>
    </row>
    <row r="23" spans="1:9" ht="16.2" x14ac:dyDescent="0.3">
      <c r="A23" s="770" t="s">
        <v>45</v>
      </c>
      <c r="B23" s="778" t="s">
        <v>658</v>
      </c>
      <c r="C23" s="796" t="s">
        <v>666</v>
      </c>
      <c r="D23" s="794"/>
      <c r="E23" s="781"/>
      <c r="F23" s="781"/>
      <c r="G23" s="799">
        <v>0.91</v>
      </c>
      <c r="H23" s="783"/>
      <c r="I23" s="784" t="s">
        <v>671</v>
      </c>
    </row>
    <row r="24" spans="1:9" ht="55.2" x14ac:dyDescent="0.3">
      <c r="A24" s="770" t="s">
        <v>47</v>
      </c>
      <c r="B24" s="778" t="s">
        <v>658</v>
      </c>
      <c r="C24" s="798" t="s">
        <v>678</v>
      </c>
      <c r="D24" s="780">
        <f>1/0.73</f>
        <v>1.3698630136986301</v>
      </c>
      <c r="E24" s="781"/>
      <c r="F24" s="781"/>
      <c r="G24" s="782" t="s">
        <v>679</v>
      </c>
      <c r="H24" s="795"/>
      <c r="I24" s="800" t="s">
        <v>680</v>
      </c>
    </row>
    <row r="25" spans="1:9" ht="16.2" x14ac:dyDescent="0.3">
      <c r="A25" s="801" t="s">
        <v>50</v>
      </c>
      <c r="B25" s="778" t="s">
        <v>658</v>
      </c>
      <c r="C25" s="796" t="s">
        <v>681</v>
      </c>
      <c r="D25" s="780"/>
      <c r="E25" s="781"/>
      <c r="F25" s="781"/>
      <c r="G25" s="782">
        <v>1.05</v>
      </c>
      <c r="H25" s="783"/>
      <c r="I25" s="784" t="s">
        <v>682</v>
      </c>
    </row>
    <row r="26" spans="1:9" ht="16.2" x14ac:dyDescent="0.3">
      <c r="A26" s="801" t="s">
        <v>53</v>
      </c>
      <c r="B26" s="778" t="s">
        <v>658</v>
      </c>
      <c r="C26" s="798" t="s">
        <v>661</v>
      </c>
      <c r="D26" s="780">
        <f>1.43</f>
        <v>1.43</v>
      </c>
      <c r="E26" s="781"/>
      <c r="F26" s="781"/>
      <c r="G26" s="782">
        <v>1.07</v>
      </c>
      <c r="H26" s="783"/>
      <c r="I26" s="784" t="s">
        <v>683</v>
      </c>
    </row>
    <row r="27" spans="1:9" ht="16.2" x14ac:dyDescent="0.3">
      <c r="A27" s="801" t="s">
        <v>55</v>
      </c>
      <c r="B27" s="778" t="s">
        <v>658</v>
      </c>
      <c r="C27" s="798" t="s">
        <v>666</v>
      </c>
      <c r="D27" s="780">
        <v>1.25</v>
      </c>
      <c r="E27" s="781"/>
      <c r="F27" s="781"/>
      <c r="G27" s="782">
        <v>0.91</v>
      </c>
      <c r="H27" s="783"/>
      <c r="I27" s="784" t="s">
        <v>684</v>
      </c>
    </row>
    <row r="28" spans="1:9" x14ac:dyDescent="0.3">
      <c r="A28" s="801" t="s">
        <v>685</v>
      </c>
      <c r="B28" s="778"/>
      <c r="C28" s="802" t="s">
        <v>686</v>
      </c>
      <c r="D28" s="780"/>
      <c r="E28" s="781"/>
      <c r="F28" s="781"/>
      <c r="G28" s="782">
        <v>0.92</v>
      </c>
      <c r="H28" s="783"/>
      <c r="I28" s="784" t="s">
        <v>687</v>
      </c>
    </row>
    <row r="29" spans="1:9" x14ac:dyDescent="0.3">
      <c r="A29" s="801" t="s">
        <v>688</v>
      </c>
      <c r="B29" s="778"/>
      <c r="C29" s="802" t="s">
        <v>689</v>
      </c>
      <c r="D29" s="780"/>
      <c r="E29" s="781"/>
      <c r="F29" s="781"/>
      <c r="G29" s="782">
        <v>0.88</v>
      </c>
      <c r="H29" s="783"/>
      <c r="I29" s="784" t="s">
        <v>687</v>
      </c>
    </row>
    <row r="30" spans="1:9" x14ac:dyDescent="0.3">
      <c r="A30" s="801" t="s">
        <v>690</v>
      </c>
      <c r="B30" s="778"/>
      <c r="C30" s="802" t="s">
        <v>691</v>
      </c>
      <c r="D30" s="780"/>
      <c r="E30" s="781"/>
      <c r="F30" s="781"/>
      <c r="G30" s="782">
        <v>0.77</v>
      </c>
      <c r="H30" s="783"/>
      <c r="I30" s="784" t="s">
        <v>692</v>
      </c>
    </row>
    <row r="31" spans="1:9" x14ac:dyDescent="0.3">
      <c r="A31" s="801" t="s">
        <v>693</v>
      </c>
      <c r="B31" s="778"/>
      <c r="C31" s="802" t="s">
        <v>694</v>
      </c>
      <c r="D31" s="780"/>
      <c r="E31" s="781"/>
      <c r="F31" s="781"/>
      <c r="G31" s="782">
        <v>0.88</v>
      </c>
      <c r="H31" s="783"/>
      <c r="I31" s="784" t="s">
        <v>687</v>
      </c>
    </row>
    <row r="32" spans="1:9" x14ac:dyDescent="0.3">
      <c r="A32" s="801" t="s">
        <v>695</v>
      </c>
      <c r="B32" s="778"/>
      <c r="C32" s="802" t="s">
        <v>696</v>
      </c>
      <c r="D32" s="780"/>
      <c r="E32" s="781"/>
      <c r="F32" s="781"/>
      <c r="G32" s="782">
        <v>1.06</v>
      </c>
      <c r="H32" s="783"/>
      <c r="I32" s="784" t="s">
        <v>687</v>
      </c>
    </row>
    <row r="33" spans="1:9" ht="16.2" x14ac:dyDescent="0.3">
      <c r="A33" s="801" t="s">
        <v>58</v>
      </c>
      <c r="B33" s="778" t="s">
        <v>658</v>
      </c>
      <c r="C33" s="796" t="s">
        <v>697</v>
      </c>
      <c r="D33" s="780">
        <v>1.48</v>
      </c>
      <c r="E33" s="781"/>
      <c r="F33" s="781"/>
      <c r="G33" s="782">
        <v>1.08</v>
      </c>
      <c r="H33" s="783"/>
      <c r="I33" s="784" t="s">
        <v>698</v>
      </c>
    </row>
    <row r="34" spans="1:9" ht="16.2" x14ac:dyDescent="0.3">
      <c r="A34" s="801" t="s">
        <v>62</v>
      </c>
      <c r="B34" s="778" t="s">
        <v>658</v>
      </c>
      <c r="C34" s="798" t="s">
        <v>661</v>
      </c>
      <c r="D34" s="780">
        <v>1.54</v>
      </c>
      <c r="E34" s="781"/>
      <c r="F34" s="803"/>
      <c r="G34" s="782">
        <v>1.1200000000000001</v>
      </c>
      <c r="H34" s="788"/>
      <c r="I34" s="784" t="s">
        <v>699</v>
      </c>
    </row>
    <row r="35" spans="1:9" ht="16.2" x14ac:dyDescent="0.3">
      <c r="A35" s="801" t="s">
        <v>64</v>
      </c>
      <c r="B35" s="778" t="s">
        <v>658</v>
      </c>
      <c r="C35" s="798" t="s">
        <v>666</v>
      </c>
      <c r="D35" s="780">
        <v>1.33</v>
      </c>
      <c r="E35" s="781"/>
      <c r="F35" s="803"/>
      <c r="G35" s="782">
        <v>0.91</v>
      </c>
      <c r="H35" s="788"/>
      <c r="I35" s="784" t="s">
        <v>700</v>
      </c>
    </row>
    <row r="36" spans="1:9" ht="16.2" x14ac:dyDescent="0.2">
      <c r="A36" s="801" t="s">
        <v>65</v>
      </c>
      <c r="B36" s="778" t="s">
        <v>658</v>
      </c>
      <c r="C36" s="796" t="s">
        <v>701</v>
      </c>
      <c r="D36" s="780">
        <v>1.33</v>
      </c>
      <c r="E36" s="781"/>
      <c r="F36" s="803"/>
      <c r="G36" s="782">
        <v>1.07</v>
      </c>
      <c r="H36" s="804"/>
      <c r="I36" s="805"/>
    </row>
    <row r="37" spans="1:9" ht="16.2" x14ac:dyDescent="0.3">
      <c r="A37" s="801" t="s">
        <v>67</v>
      </c>
      <c r="B37" s="778" t="s">
        <v>658</v>
      </c>
      <c r="C37" s="798" t="s">
        <v>661</v>
      </c>
      <c r="D37" s="780">
        <v>1.43</v>
      </c>
      <c r="E37" s="781"/>
      <c r="F37" s="803"/>
      <c r="G37" s="782">
        <v>1.1200000000000001</v>
      </c>
      <c r="H37" s="804"/>
      <c r="I37" s="784" t="s">
        <v>702</v>
      </c>
    </row>
    <row r="38" spans="1:9" ht="16.8" thickBot="1" x14ac:dyDescent="0.35">
      <c r="A38" s="806" t="s">
        <v>69</v>
      </c>
      <c r="B38" s="807" t="s">
        <v>658</v>
      </c>
      <c r="C38" s="808" t="s">
        <v>666</v>
      </c>
      <c r="D38" s="809">
        <v>1.25</v>
      </c>
      <c r="E38" s="810"/>
      <c r="F38" s="811"/>
      <c r="G38" s="812">
        <v>0.91</v>
      </c>
      <c r="H38" s="813"/>
      <c r="I38" s="784" t="s">
        <v>703</v>
      </c>
    </row>
    <row r="39" spans="1:9" x14ac:dyDescent="0.2">
      <c r="A39" s="814">
        <v>2</v>
      </c>
      <c r="B39" s="771" t="s">
        <v>704</v>
      </c>
      <c r="C39" s="815" t="s">
        <v>705</v>
      </c>
      <c r="D39" s="816">
        <v>6</v>
      </c>
      <c r="E39" s="817"/>
      <c r="F39" s="818"/>
      <c r="G39" s="819">
        <v>5.35</v>
      </c>
      <c r="H39" s="820"/>
      <c r="I39" s="805" t="s">
        <v>706</v>
      </c>
    </row>
    <row r="40" spans="1:9" ht="16.2" x14ac:dyDescent="0.2">
      <c r="A40" s="821" t="s">
        <v>707</v>
      </c>
      <c r="B40" s="792" t="s">
        <v>708</v>
      </c>
      <c r="C40" s="822" t="s">
        <v>709</v>
      </c>
      <c r="D40" s="823"/>
      <c r="E40" s="824"/>
      <c r="F40" s="825"/>
      <c r="G40" s="826"/>
      <c r="H40" s="791"/>
      <c r="I40" s="805"/>
    </row>
    <row r="41" spans="1:9" ht="16.2" x14ac:dyDescent="0.3">
      <c r="A41" s="770" t="s">
        <v>77</v>
      </c>
      <c r="B41" s="792" t="s">
        <v>708</v>
      </c>
      <c r="C41" s="827" t="s">
        <v>710</v>
      </c>
      <c r="D41" s="828">
        <v>1.6</v>
      </c>
      <c r="E41" s="781"/>
      <c r="F41" s="829"/>
      <c r="G41" s="830" t="s">
        <v>711</v>
      </c>
      <c r="H41" s="782">
        <f>2.41/2</f>
        <v>1.2050000000000001</v>
      </c>
      <c r="I41" s="784" t="s">
        <v>712</v>
      </c>
    </row>
    <row r="42" spans="1:9" x14ac:dyDescent="0.3">
      <c r="A42" s="770"/>
      <c r="B42" s="831"/>
      <c r="C42" s="822"/>
      <c r="D42" s="832"/>
      <c r="E42" s="781"/>
      <c r="F42" s="833"/>
      <c r="G42" s="830" t="s">
        <v>713</v>
      </c>
      <c r="H42" s="834">
        <f>2.01/1.79</f>
        <v>1.1229050279329607</v>
      </c>
      <c r="I42" s="784" t="s">
        <v>714</v>
      </c>
    </row>
    <row r="43" spans="1:9" x14ac:dyDescent="0.3">
      <c r="A43" s="770"/>
      <c r="B43" s="793"/>
      <c r="C43" s="835"/>
      <c r="D43" s="836"/>
      <c r="E43" s="781"/>
      <c r="F43" s="837"/>
      <c r="G43" s="830" t="s">
        <v>715</v>
      </c>
      <c r="H43" s="830"/>
      <c r="I43" s="784"/>
    </row>
    <row r="44" spans="1:9" ht="16.2" x14ac:dyDescent="0.3">
      <c r="A44" s="801" t="s">
        <v>79</v>
      </c>
      <c r="B44" s="838" t="s">
        <v>708</v>
      </c>
      <c r="C44" s="827" t="s">
        <v>716</v>
      </c>
      <c r="D44" s="832">
        <v>1.5</v>
      </c>
      <c r="E44" s="781"/>
      <c r="F44" s="839"/>
      <c r="G44" s="782" t="s">
        <v>717</v>
      </c>
      <c r="H44" s="840"/>
      <c r="I44" s="784" t="s">
        <v>718</v>
      </c>
    </row>
    <row r="45" spans="1:9" x14ac:dyDescent="0.3">
      <c r="A45" s="814"/>
      <c r="B45" s="771"/>
      <c r="C45" s="835"/>
      <c r="D45" s="836"/>
      <c r="E45" s="841"/>
      <c r="F45" s="837"/>
      <c r="G45" s="791" t="s">
        <v>719</v>
      </c>
      <c r="H45" s="842">
        <f>1000/(420*1.15)</f>
        <v>2.0703933747412009</v>
      </c>
      <c r="I45" s="784" t="s">
        <v>720</v>
      </c>
    </row>
    <row r="46" spans="1:9" x14ac:dyDescent="0.3">
      <c r="A46" s="843" t="s">
        <v>182</v>
      </c>
      <c r="B46" s="778" t="s">
        <v>721</v>
      </c>
      <c r="C46" s="844" t="s">
        <v>722</v>
      </c>
      <c r="D46" s="836"/>
      <c r="E46" s="841"/>
      <c r="F46" s="837"/>
      <c r="G46" s="791"/>
      <c r="H46" s="842"/>
      <c r="I46" s="784" t="s">
        <v>723</v>
      </c>
    </row>
    <row r="47" spans="1:9" x14ac:dyDescent="0.3">
      <c r="A47" s="801" t="s">
        <v>82</v>
      </c>
      <c r="B47" s="793" t="s">
        <v>704</v>
      </c>
      <c r="C47" s="822" t="s">
        <v>724</v>
      </c>
      <c r="D47" s="845"/>
      <c r="E47" s="846"/>
      <c r="F47" s="847"/>
      <c r="G47" s="782"/>
      <c r="H47" s="848"/>
      <c r="I47" s="784"/>
    </row>
    <row r="48" spans="1:9" x14ac:dyDescent="0.3">
      <c r="A48" s="801" t="s">
        <v>84</v>
      </c>
      <c r="B48" s="849" t="s">
        <v>704</v>
      </c>
      <c r="C48" s="850" t="s">
        <v>725</v>
      </c>
      <c r="D48" s="845"/>
      <c r="E48" s="846"/>
      <c r="F48" s="847"/>
      <c r="G48" s="782">
        <v>1.51</v>
      </c>
      <c r="H48" s="848">
        <v>1.44</v>
      </c>
      <c r="I48" s="784" t="s">
        <v>726</v>
      </c>
    </row>
    <row r="49" spans="1:9" ht="16.2" thickBot="1" x14ac:dyDescent="0.35">
      <c r="A49" s="801" t="s">
        <v>86</v>
      </c>
      <c r="B49" s="851" t="s">
        <v>704</v>
      </c>
      <c r="C49" s="852" t="s">
        <v>727</v>
      </c>
      <c r="D49" s="853"/>
      <c r="E49" s="810"/>
      <c r="F49" s="854"/>
      <c r="G49" s="826">
        <v>1.31</v>
      </c>
      <c r="H49" s="855">
        <v>2.29</v>
      </c>
      <c r="I49" s="784" t="s">
        <v>728</v>
      </c>
    </row>
    <row r="50" spans="1:9" ht="16.2" x14ac:dyDescent="0.2">
      <c r="A50" s="856" t="s">
        <v>88</v>
      </c>
      <c r="B50" s="857" t="s">
        <v>708</v>
      </c>
      <c r="C50" s="772" t="s">
        <v>729</v>
      </c>
      <c r="D50" s="858"/>
      <c r="E50" s="817"/>
      <c r="F50" s="859" t="s">
        <v>730</v>
      </c>
      <c r="G50" s="820"/>
      <c r="H50" s="820"/>
      <c r="I50" s="805"/>
    </row>
    <row r="51" spans="1:9" ht="16.2" x14ac:dyDescent="0.3">
      <c r="A51" s="770" t="s">
        <v>90</v>
      </c>
      <c r="B51" s="792" t="s">
        <v>708</v>
      </c>
      <c r="C51" s="850" t="s">
        <v>661</v>
      </c>
      <c r="D51" s="860">
        <v>1.82</v>
      </c>
      <c r="E51" s="824"/>
      <c r="F51" s="861"/>
      <c r="G51" s="791" t="s">
        <v>731</v>
      </c>
      <c r="H51" s="782" t="s">
        <v>732</v>
      </c>
      <c r="I51" s="784" t="s">
        <v>733</v>
      </c>
    </row>
    <row r="52" spans="1:9" x14ac:dyDescent="0.3">
      <c r="A52" s="770"/>
      <c r="B52" s="831"/>
      <c r="C52" s="850"/>
      <c r="D52" s="862"/>
      <c r="E52" s="824"/>
      <c r="F52" s="863"/>
      <c r="G52" s="791" t="s">
        <v>734</v>
      </c>
      <c r="H52" s="782" t="s">
        <v>735</v>
      </c>
      <c r="I52" s="784" t="s">
        <v>736</v>
      </c>
    </row>
    <row r="53" spans="1:9" x14ac:dyDescent="0.3">
      <c r="A53" s="770"/>
      <c r="B53" s="831"/>
      <c r="C53" s="864"/>
      <c r="D53" s="865"/>
      <c r="E53" s="824"/>
      <c r="F53" s="866"/>
      <c r="G53" s="791"/>
      <c r="H53" s="782" t="s">
        <v>737</v>
      </c>
      <c r="I53" s="784"/>
    </row>
    <row r="54" spans="1:9" x14ac:dyDescent="0.3">
      <c r="A54" s="770" t="s">
        <v>738</v>
      </c>
      <c r="B54" s="831"/>
      <c r="C54" s="796" t="s">
        <v>739</v>
      </c>
      <c r="D54" s="862"/>
      <c r="E54" s="824"/>
      <c r="F54" s="863"/>
      <c r="G54" s="791">
        <v>2.16</v>
      </c>
      <c r="H54" s="782"/>
      <c r="I54" s="784" t="s">
        <v>740</v>
      </c>
    </row>
    <row r="55" spans="1:9" x14ac:dyDescent="0.3">
      <c r="A55" s="770" t="s">
        <v>741</v>
      </c>
      <c r="B55" s="793"/>
      <c r="C55" s="867" t="s">
        <v>676</v>
      </c>
      <c r="D55" s="862"/>
      <c r="E55" s="824"/>
      <c r="F55" s="863"/>
      <c r="G55" s="791">
        <v>1.72</v>
      </c>
      <c r="H55" s="782"/>
      <c r="I55" s="784" t="s">
        <v>740</v>
      </c>
    </row>
    <row r="56" spans="1:9" ht="16.2" x14ac:dyDescent="0.3">
      <c r="A56" s="770" t="s">
        <v>91</v>
      </c>
      <c r="B56" s="831" t="s">
        <v>708</v>
      </c>
      <c r="C56" s="850" t="s">
        <v>666</v>
      </c>
      <c r="D56" s="860">
        <v>1.43</v>
      </c>
      <c r="E56" s="824"/>
      <c r="F56" s="861"/>
      <c r="G56" s="791" t="s">
        <v>742</v>
      </c>
      <c r="H56" s="782" t="s">
        <v>743</v>
      </c>
      <c r="I56" s="784" t="s">
        <v>744</v>
      </c>
    </row>
    <row r="57" spans="1:9" x14ac:dyDescent="0.3">
      <c r="A57" s="770"/>
      <c r="B57" s="831"/>
      <c r="C57" s="850"/>
      <c r="D57" s="862"/>
      <c r="E57" s="824"/>
      <c r="F57" s="863"/>
      <c r="G57" s="826" t="s">
        <v>745</v>
      </c>
      <c r="H57" s="830" t="s">
        <v>746</v>
      </c>
      <c r="I57" s="784" t="s">
        <v>747</v>
      </c>
    </row>
    <row r="58" spans="1:9" x14ac:dyDescent="0.3">
      <c r="A58" s="770"/>
      <c r="B58" s="831"/>
      <c r="C58" s="850"/>
      <c r="D58" s="862"/>
      <c r="E58" s="824"/>
      <c r="F58" s="863"/>
      <c r="G58" s="868"/>
      <c r="H58" s="830" t="s">
        <v>748</v>
      </c>
      <c r="I58" s="784"/>
    </row>
    <row r="59" spans="1:9" x14ac:dyDescent="0.3">
      <c r="A59" s="770" t="s">
        <v>749</v>
      </c>
      <c r="B59" s="831"/>
      <c r="C59" s="796" t="s">
        <v>750</v>
      </c>
      <c r="D59" s="823"/>
      <c r="E59" s="824"/>
      <c r="F59" s="825"/>
      <c r="G59" s="868">
        <v>1.47</v>
      </c>
      <c r="H59" s="830"/>
      <c r="I59" s="784" t="s">
        <v>751</v>
      </c>
    </row>
    <row r="60" spans="1:9" x14ac:dyDescent="0.3">
      <c r="A60" s="770" t="s">
        <v>752</v>
      </c>
      <c r="B60" s="831"/>
      <c r="C60" s="796" t="s">
        <v>686</v>
      </c>
      <c r="D60" s="823"/>
      <c r="E60" s="824"/>
      <c r="F60" s="825"/>
      <c r="G60" s="868">
        <v>1.42</v>
      </c>
      <c r="H60" s="830"/>
      <c r="I60" s="784" t="s">
        <v>753</v>
      </c>
    </row>
    <row r="61" spans="1:9" x14ac:dyDescent="0.3">
      <c r="A61" s="770" t="s">
        <v>754</v>
      </c>
      <c r="B61" s="831"/>
      <c r="C61" s="796" t="s">
        <v>689</v>
      </c>
      <c r="D61" s="823"/>
      <c r="E61" s="824"/>
      <c r="F61" s="825"/>
      <c r="G61" s="868">
        <v>1.47</v>
      </c>
      <c r="H61" s="830"/>
      <c r="I61" s="784" t="s">
        <v>753</v>
      </c>
    </row>
    <row r="62" spans="1:9" x14ac:dyDescent="0.3">
      <c r="A62" s="770" t="s">
        <v>755</v>
      </c>
      <c r="B62" s="831"/>
      <c r="C62" s="796" t="s">
        <v>756</v>
      </c>
      <c r="D62" s="823"/>
      <c r="E62" s="824"/>
      <c r="F62" s="825"/>
      <c r="G62" s="868">
        <v>1.62</v>
      </c>
      <c r="H62" s="830"/>
      <c r="I62" s="784" t="s">
        <v>757</v>
      </c>
    </row>
    <row r="63" spans="1:9" x14ac:dyDescent="0.3">
      <c r="A63" s="770" t="s">
        <v>758</v>
      </c>
      <c r="B63" s="831"/>
      <c r="C63" s="796" t="s">
        <v>759</v>
      </c>
      <c r="D63" s="823"/>
      <c r="E63" s="824"/>
      <c r="F63" s="825"/>
      <c r="G63" s="868">
        <v>1.35</v>
      </c>
      <c r="H63" s="830"/>
      <c r="I63" s="784" t="s">
        <v>760</v>
      </c>
    </row>
    <row r="64" spans="1:9" x14ac:dyDescent="0.3">
      <c r="A64" s="770" t="s">
        <v>761</v>
      </c>
      <c r="B64" s="831"/>
      <c r="C64" s="796" t="s">
        <v>694</v>
      </c>
      <c r="D64" s="823"/>
      <c r="E64" s="824"/>
      <c r="F64" s="825"/>
      <c r="G64" s="868">
        <v>1.38</v>
      </c>
      <c r="H64" s="830"/>
      <c r="I64" s="784" t="s">
        <v>753</v>
      </c>
    </row>
    <row r="65" spans="1:9" x14ac:dyDescent="0.3">
      <c r="A65" s="770" t="s">
        <v>762</v>
      </c>
      <c r="B65" s="793"/>
      <c r="C65" s="867" t="s">
        <v>696</v>
      </c>
      <c r="D65" s="869"/>
      <c r="E65" s="870"/>
      <c r="F65" s="871"/>
      <c r="G65" s="868">
        <v>2.29</v>
      </c>
      <c r="H65" s="830"/>
      <c r="I65" s="784" t="s">
        <v>753</v>
      </c>
    </row>
    <row r="66" spans="1:9" ht="16.8" thickBot="1" x14ac:dyDescent="0.25">
      <c r="A66" s="872" t="s">
        <v>92</v>
      </c>
      <c r="B66" s="873" t="s">
        <v>708</v>
      </c>
      <c r="C66" s="874" t="s">
        <v>678</v>
      </c>
      <c r="D66" s="875"/>
      <c r="E66" s="876"/>
      <c r="F66" s="877"/>
      <c r="G66" s="878">
        <v>1.38</v>
      </c>
      <c r="H66" s="812"/>
      <c r="I66" s="805" t="s">
        <v>763</v>
      </c>
    </row>
    <row r="67" spans="1:9" ht="16.2" x14ac:dyDescent="0.2">
      <c r="A67" s="770" t="s">
        <v>93</v>
      </c>
      <c r="B67" s="771" t="s">
        <v>708</v>
      </c>
      <c r="C67" s="822" t="s">
        <v>764</v>
      </c>
      <c r="D67" s="869">
        <v>1.33</v>
      </c>
      <c r="E67" s="871">
        <v>2.5000000000000001E-3</v>
      </c>
      <c r="F67" s="871" t="s">
        <v>765</v>
      </c>
      <c r="G67" s="791"/>
      <c r="H67" s="791"/>
      <c r="I67" s="805"/>
    </row>
    <row r="68" spans="1:9" ht="16.2" x14ac:dyDescent="0.3">
      <c r="A68" s="770" t="s">
        <v>95</v>
      </c>
      <c r="B68" s="792" t="s">
        <v>708</v>
      </c>
      <c r="C68" s="850" t="s">
        <v>661</v>
      </c>
      <c r="D68" s="879"/>
      <c r="E68" s="880">
        <v>3.0000000000000001E-3</v>
      </c>
      <c r="F68" s="861"/>
      <c r="G68" s="791" t="s">
        <v>766</v>
      </c>
      <c r="H68" s="782" t="s">
        <v>767</v>
      </c>
      <c r="I68" s="784" t="s">
        <v>768</v>
      </c>
    </row>
    <row r="69" spans="1:9" x14ac:dyDescent="0.3">
      <c r="A69" s="770"/>
      <c r="B69" s="793"/>
      <c r="C69" s="867"/>
      <c r="D69" s="869"/>
      <c r="E69" s="881"/>
      <c r="F69" s="866"/>
      <c r="G69" s="791" t="s">
        <v>769</v>
      </c>
      <c r="H69" s="782" t="s">
        <v>770</v>
      </c>
      <c r="I69" s="784" t="s">
        <v>771</v>
      </c>
    </row>
    <row r="70" spans="1:9" ht="16.2" x14ac:dyDescent="0.3">
      <c r="A70" s="770" t="s">
        <v>96</v>
      </c>
      <c r="B70" s="831" t="s">
        <v>708</v>
      </c>
      <c r="C70" s="850" t="s">
        <v>666</v>
      </c>
      <c r="D70" s="860"/>
      <c r="E70" s="882">
        <v>1E-3</v>
      </c>
      <c r="F70" s="861"/>
      <c r="G70" s="791" t="s">
        <v>742</v>
      </c>
      <c r="H70" s="782" t="s">
        <v>767</v>
      </c>
      <c r="I70" s="784" t="s">
        <v>772</v>
      </c>
    </row>
    <row r="71" spans="1:9" x14ac:dyDescent="0.3">
      <c r="A71" s="770"/>
      <c r="B71" s="793"/>
      <c r="C71" s="867"/>
      <c r="D71" s="865"/>
      <c r="E71" s="883"/>
      <c r="F71" s="866"/>
      <c r="G71" s="884" t="s">
        <v>773</v>
      </c>
      <c r="H71" s="782" t="s">
        <v>770</v>
      </c>
      <c r="I71" s="784" t="s">
        <v>774</v>
      </c>
    </row>
    <row r="72" spans="1:9" ht="16.8" thickBot="1" x14ac:dyDescent="0.25">
      <c r="A72" s="770" t="s">
        <v>97</v>
      </c>
      <c r="B72" s="778" t="s">
        <v>708</v>
      </c>
      <c r="C72" s="867" t="s">
        <v>678</v>
      </c>
      <c r="D72" s="823"/>
      <c r="E72" s="885"/>
      <c r="F72" s="825"/>
      <c r="G72" s="826"/>
      <c r="H72" s="782"/>
      <c r="I72" s="805"/>
    </row>
    <row r="73" spans="1:9" ht="16.2" x14ac:dyDescent="0.2">
      <c r="A73" s="856" t="s">
        <v>98</v>
      </c>
      <c r="B73" s="857" t="s">
        <v>708</v>
      </c>
      <c r="C73" s="815" t="s">
        <v>775</v>
      </c>
      <c r="D73" s="886"/>
      <c r="E73" s="887"/>
      <c r="F73" s="859">
        <v>1.6</v>
      </c>
      <c r="G73" s="820"/>
      <c r="H73" s="888"/>
      <c r="I73" s="805"/>
    </row>
    <row r="74" spans="1:9" ht="16.2" x14ac:dyDescent="0.2">
      <c r="A74" s="770" t="s">
        <v>100</v>
      </c>
      <c r="B74" s="778" t="s">
        <v>708</v>
      </c>
      <c r="C74" s="850" t="s">
        <v>776</v>
      </c>
      <c r="D74" s="879">
        <v>1.54</v>
      </c>
      <c r="E74" s="889">
        <v>0.105</v>
      </c>
      <c r="F74" s="889" t="s">
        <v>777</v>
      </c>
      <c r="G74" s="830"/>
      <c r="H74" s="782"/>
      <c r="I74" s="805"/>
    </row>
    <row r="75" spans="1:9" ht="16.2" x14ac:dyDescent="0.2">
      <c r="A75" s="770" t="s">
        <v>778</v>
      </c>
      <c r="B75" s="778" t="s">
        <v>708</v>
      </c>
      <c r="C75" s="796" t="s">
        <v>661</v>
      </c>
      <c r="D75" s="890"/>
      <c r="E75" s="891" t="s">
        <v>779</v>
      </c>
      <c r="F75" s="892"/>
      <c r="G75" s="782">
        <v>1.69</v>
      </c>
      <c r="H75" s="782">
        <v>2.12</v>
      </c>
      <c r="I75" s="893" t="s">
        <v>780</v>
      </c>
    </row>
    <row r="76" spans="1:9" ht="16.2" x14ac:dyDescent="0.2">
      <c r="A76" s="770" t="s">
        <v>103</v>
      </c>
      <c r="B76" s="778" t="s">
        <v>708</v>
      </c>
      <c r="C76" s="796" t="s">
        <v>666</v>
      </c>
      <c r="D76" s="869"/>
      <c r="E76" s="871" t="s">
        <v>781</v>
      </c>
      <c r="F76" s="871"/>
      <c r="G76" s="791">
        <v>1.54</v>
      </c>
      <c r="H76" s="782">
        <v>1.92</v>
      </c>
      <c r="I76" s="894" t="s">
        <v>782</v>
      </c>
    </row>
    <row r="77" spans="1:9" ht="16.2" x14ac:dyDescent="0.2">
      <c r="A77" s="770" t="s">
        <v>104</v>
      </c>
      <c r="B77" s="778" t="s">
        <v>708</v>
      </c>
      <c r="C77" s="895" t="s">
        <v>678</v>
      </c>
      <c r="D77" s="896"/>
      <c r="E77" s="897"/>
      <c r="F77" s="898"/>
      <c r="G77" s="826"/>
      <c r="H77" s="782"/>
      <c r="I77" s="805"/>
    </row>
    <row r="78" spans="1:9" ht="16.2" x14ac:dyDescent="0.2">
      <c r="A78" s="770" t="s">
        <v>105</v>
      </c>
      <c r="B78" s="778" t="s">
        <v>708</v>
      </c>
      <c r="C78" s="899" t="s">
        <v>783</v>
      </c>
      <c r="D78" s="890">
        <v>1.54</v>
      </c>
      <c r="E78" s="900"/>
      <c r="F78" s="901"/>
      <c r="G78" s="782"/>
      <c r="H78" s="782"/>
      <c r="I78" s="805"/>
    </row>
    <row r="79" spans="1:9" ht="16.2" x14ac:dyDescent="0.2">
      <c r="A79" s="770" t="s">
        <v>784</v>
      </c>
      <c r="B79" s="778" t="s">
        <v>708</v>
      </c>
      <c r="C79" s="899" t="s">
        <v>785</v>
      </c>
      <c r="D79" s="869"/>
      <c r="E79" s="902" t="s">
        <v>786</v>
      </c>
      <c r="F79" s="902"/>
      <c r="G79" s="868">
        <v>1.53</v>
      </c>
      <c r="H79" s="903">
        <v>1.5</v>
      </c>
      <c r="I79" s="805"/>
    </row>
    <row r="80" spans="1:9" ht="16.2" x14ac:dyDescent="0.2">
      <c r="A80" s="770" t="s">
        <v>108</v>
      </c>
      <c r="B80" s="778" t="s">
        <v>708</v>
      </c>
      <c r="C80" s="904" t="s">
        <v>787</v>
      </c>
      <c r="D80" s="823"/>
      <c r="E80" s="905" t="s">
        <v>786</v>
      </c>
      <c r="F80" s="905"/>
      <c r="G80" s="826">
        <v>1.67</v>
      </c>
      <c r="H80" s="782">
        <v>1.63</v>
      </c>
      <c r="I80" s="805"/>
    </row>
    <row r="81" spans="1:9" ht="16.2" x14ac:dyDescent="0.2">
      <c r="A81" s="770" t="s">
        <v>110</v>
      </c>
      <c r="B81" s="778" t="s">
        <v>708</v>
      </c>
      <c r="C81" s="850" t="s">
        <v>788</v>
      </c>
      <c r="D81" s="906"/>
      <c r="E81" s="907"/>
      <c r="F81" s="892"/>
      <c r="G81" s="782"/>
      <c r="H81" s="782"/>
      <c r="I81" s="805"/>
    </row>
    <row r="82" spans="1:9" ht="16.2" x14ac:dyDescent="0.2">
      <c r="A82" s="770" t="s">
        <v>112</v>
      </c>
      <c r="B82" s="778" t="s">
        <v>708</v>
      </c>
      <c r="C82" s="796" t="s">
        <v>789</v>
      </c>
      <c r="D82" s="823">
        <v>1.0529999999999999</v>
      </c>
      <c r="E82" s="825">
        <v>5.0000000000000001E-3</v>
      </c>
      <c r="F82" s="825"/>
      <c r="G82" s="826">
        <v>1.06</v>
      </c>
      <c r="H82" s="782">
        <v>1.93</v>
      </c>
      <c r="I82" s="805" t="s">
        <v>790</v>
      </c>
    </row>
    <row r="83" spans="1:9" ht="16.2" x14ac:dyDescent="0.2">
      <c r="A83" s="770" t="s">
        <v>114</v>
      </c>
      <c r="B83" s="778" t="s">
        <v>708</v>
      </c>
      <c r="C83" s="796" t="s">
        <v>791</v>
      </c>
      <c r="D83" s="890">
        <v>2</v>
      </c>
      <c r="E83" s="892">
        <v>1.6E-2</v>
      </c>
      <c r="F83" s="892"/>
      <c r="G83" s="782">
        <v>1.37</v>
      </c>
      <c r="H83" s="903">
        <v>1.7</v>
      </c>
      <c r="I83" s="805" t="s">
        <v>790</v>
      </c>
    </row>
    <row r="84" spans="1:9" ht="16.8" thickBot="1" x14ac:dyDescent="0.25">
      <c r="A84" s="770" t="s">
        <v>116</v>
      </c>
      <c r="B84" s="838" t="s">
        <v>708</v>
      </c>
      <c r="C84" s="874" t="s">
        <v>792</v>
      </c>
      <c r="D84" s="908">
        <v>4</v>
      </c>
      <c r="E84" s="909">
        <v>2.5000000000000001E-2</v>
      </c>
      <c r="F84" s="909"/>
      <c r="G84" s="878">
        <v>3.44</v>
      </c>
      <c r="H84" s="812">
        <v>0.71</v>
      </c>
      <c r="I84" s="805" t="s">
        <v>793</v>
      </c>
    </row>
    <row r="85" spans="1:9" x14ac:dyDescent="0.2">
      <c r="A85" s="910" t="s">
        <v>118</v>
      </c>
      <c r="B85" s="857" t="s">
        <v>704</v>
      </c>
      <c r="C85" s="772" t="s">
        <v>794</v>
      </c>
      <c r="D85" s="911"/>
      <c r="E85" s="912"/>
      <c r="F85" s="913">
        <v>3.37</v>
      </c>
      <c r="G85" s="914"/>
      <c r="H85" s="820">
        <v>3.86</v>
      </c>
      <c r="I85" s="805"/>
    </row>
    <row r="86" spans="1:9" x14ac:dyDescent="0.2">
      <c r="A86" s="801" t="s">
        <v>120</v>
      </c>
      <c r="B86" s="778" t="s">
        <v>704</v>
      </c>
      <c r="C86" s="864" t="s">
        <v>795</v>
      </c>
      <c r="D86" s="915"/>
      <c r="E86" s="824"/>
      <c r="F86" s="892"/>
      <c r="G86" s="916"/>
      <c r="H86" s="903">
        <v>2.6</v>
      </c>
      <c r="I86" s="805" t="s">
        <v>796</v>
      </c>
    </row>
    <row r="87" spans="1:9" ht="13.8" x14ac:dyDescent="0.2">
      <c r="A87" s="801" t="s">
        <v>797</v>
      </c>
      <c r="B87" s="778" t="s">
        <v>704</v>
      </c>
      <c r="C87" s="917" t="s">
        <v>798</v>
      </c>
      <c r="D87" s="915"/>
      <c r="E87" s="824"/>
      <c r="F87" s="825"/>
      <c r="G87" s="916"/>
      <c r="H87" s="855">
        <v>4.9000000000000004</v>
      </c>
      <c r="I87" s="918"/>
    </row>
    <row r="88" spans="1:9" x14ac:dyDescent="0.2">
      <c r="A88" s="801" t="s">
        <v>124</v>
      </c>
      <c r="B88" s="778" t="s">
        <v>704</v>
      </c>
      <c r="C88" s="796" t="s">
        <v>799</v>
      </c>
      <c r="D88" s="915"/>
      <c r="E88" s="824"/>
      <c r="F88" s="892"/>
      <c r="G88" s="916"/>
      <c r="H88" s="903">
        <v>4.57</v>
      </c>
      <c r="I88" s="805" t="s">
        <v>800</v>
      </c>
    </row>
    <row r="89" spans="1:9" x14ac:dyDescent="0.2">
      <c r="A89" s="801" t="s">
        <v>126</v>
      </c>
      <c r="B89" s="778" t="s">
        <v>704</v>
      </c>
      <c r="C89" s="798" t="s">
        <v>801</v>
      </c>
      <c r="D89" s="915"/>
      <c r="E89" s="824"/>
      <c r="F89" s="825"/>
      <c r="G89" s="916"/>
      <c r="H89" s="903">
        <v>4.5</v>
      </c>
      <c r="I89" s="805" t="s">
        <v>802</v>
      </c>
    </row>
    <row r="90" spans="1:9" x14ac:dyDescent="0.2">
      <c r="A90" s="801" t="s">
        <v>128</v>
      </c>
      <c r="B90" s="778" t="s">
        <v>704</v>
      </c>
      <c r="C90" s="867" t="s">
        <v>803</v>
      </c>
      <c r="D90" s="915"/>
      <c r="E90" s="824"/>
      <c r="F90" s="892"/>
      <c r="G90" s="916"/>
      <c r="H90" s="903">
        <v>4.83</v>
      </c>
      <c r="I90" s="805" t="s">
        <v>804</v>
      </c>
    </row>
    <row r="91" spans="1:9" ht="16.2" thickBot="1" x14ac:dyDescent="0.25">
      <c r="A91" s="806" t="s">
        <v>130</v>
      </c>
      <c r="B91" s="919" t="s">
        <v>704</v>
      </c>
      <c r="C91" s="920" t="s">
        <v>805</v>
      </c>
      <c r="D91" s="921"/>
      <c r="E91" s="922"/>
      <c r="F91" s="923"/>
      <c r="G91" s="924"/>
      <c r="H91" s="925">
        <v>5.65</v>
      </c>
      <c r="I91" s="805" t="s">
        <v>802</v>
      </c>
    </row>
    <row r="92" spans="1:9" x14ac:dyDescent="0.2">
      <c r="A92" s="801" t="s">
        <v>132</v>
      </c>
      <c r="B92" s="771" t="s">
        <v>704</v>
      </c>
      <c r="C92" s="822" t="s">
        <v>806</v>
      </c>
      <c r="D92" s="915"/>
      <c r="E92" s="824"/>
      <c r="F92" s="871"/>
      <c r="G92" s="916"/>
      <c r="H92" s="791"/>
      <c r="I92" s="805"/>
    </row>
    <row r="93" spans="1:9" x14ac:dyDescent="0.2">
      <c r="A93" s="770" t="s">
        <v>134</v>
      </c>
      <c r="B93" s="778" t="s">
        <v>704</v>
      </c>
      <c r="C93" s="850" t="s">
        <v>807</v>
      </c>
      <c r="D93" s="915"/>
      <c r="E93" s="824"/>
      <c r="F93" s="892"/>
      <c r="G93" s="916"/>
      <c r="H93" s="782"/>
      <c r="I93" s="805"/>
    </row>
    <row r="94" spans="1:9" x14ac:dyDescent="0.2">
      <c r="A94" s="926" t="s">
        <v>136</v>
      </c>
      <c r="B94" s="778" t="s">
        <v>704</v>
      </c>
      <c r="C94" s="864" t="s">
        <v>808</v>
      </c>
      <c r="D94" s="915"/>
      <c r="E94" s="824"/>
      <c r="F94" s="892"/>
      <c r="G94" s="916"/>
      <c r="H94" s="782"/>
      <c r="I94" s="805"/>
    </row>
    <row r="95" spans="1:9" ht="16.2" thickBot="1" x14ac:dyDescent="0.25">
      <c r="A95" s="801" t="s">
        <v>138</v>
      </c>
      <c r="B95" s="838" t="s">
        <v>704</v>
      </c>
      <c r="C95" s="927" t="s">
        <v>809</v>
      </c>
      <c r="D95" s="921"/>
      <c r="E95" s="922"/>
      <c r="F95" s="909"/>
      <c r="G95" s="928"/>
      <c r="H95" s="812" t="s">
        <v>810</v>
      </c>
      <c r="I95" s="805"/>
    </row>
    <row r="96" spans="1:9" x14ac:dyDescent="0.2">
      <c r="A96" s="910" t="s">
        <v>140</v>
      </c>
      <c r="B96" s="857" t="s">
        <v>704</v>
      </c>
      <c r="C96" s="815" t="s">
        <v>811</v>
      </c>
      <c r="D96" s="911"/>
      <c r="E96" s="912"/>
      <c r="F96" s="929">
        <v>3.37</v>
      </c>
      <c r="G96" s="914"/>
      <c r="H96" s="820">
        <v>3.6</v>
      </c>
      <c r="I96" s="805"/>
    </row>
    <row r="97" spans="1:9" x14ac:dyDescent="0.2">
      <c r="A97" s="801" t="s">
        <v>142</v>
      </c>
      <c r="B97" s="778" t="s">
        <v>704</v>
      </c>
      <c r="C97" s="864" t="s">
        <v>812</v>
      </c>
      <c r="D97" s="930"/>
      <c r="E97" s="931"/>
      <c r="F97" s="932"/>
      <c r="G97" s="916"/>
      <c r="H97" s="782"/>
      <c r="I97" s="805"/>
    </row>
    <row r="98" spans="1:9" x14ac:dyDescent="0.2">
      <c r="A98" s="801" t="s">
        <v>144</v>
      </c>
      <c r="B98" s="778" t="s">
        <v>704</v>
      </c>
      <c r="C98" s="796" t="s">
        <v>813</v>
      </c>
      <c r="D98" s="930"/>
      <c r="E98" s="931"/>
      <c r="F98" s="933"/>
      <c r="G98" s="916"/>
      <c r="H98" s="903">
        <v>2.8</v>
      </c>
      <c r="I98" s="805" t="s">
        <v>802</v>
      </c>
    </row>
    <row r="99" spans="1:9" x14ac:dyDescent="0.2">
      <c r="A99" s="801" t="s">
        <v>146</v>
      </c>
      <c r="B99" s="934" t="s">
        <v>704</v>
      </c>
      <c r="C99" s="935" t="s">
        <v>814</v>
      </c>
      <c r="D99" s="930"/>
      <c r="E99" s="931"/>
      <c r="F99" s="933"/>
      <c r="G99" s="916"/>
      <c r="H99" s="903">
        <v>3.5</v>
      </c>
      <c r="I99" s="805" t="s">
        <v>802</v>
      </c>
    </row>
    <row r="100" spans="1:9" x14ac:dyDescent="0.2">
      <c r="A100" s="801" t="s">
        <v>148</v>
      </c>
      <c r="B100" s="778" t="s">
        <v>704</v>
      </c>
      <c r="C100" s="796" t="s">
        <v>815</v>
      </c>
      <c r="D100" s="930"/>
      <c r="E100" s="931"/>
      <c r="F100" s="933"/>
      <c r="G100" s="916"/>
      <c r="H100" s="903"/>
      <c r="I100" s="805"/>
    </row>
    <row r="101" spans="1:9" x14ac:dyDescent="0.2">
      <c r="A101" s="801" t="s">
        <v>150</v>
      </c>
      <c r="B101" s="778" t="s">
        <v>704</v>
      </c>
      <c r="C101" s="867" t="s">
        <v>816</v>
      </c>
      <c r="D101" s="930"/>
      <c r="E101" s="931"/>
      <c r="F101" s="933"/>
      <c r="G101" s="916"/>
      <c r="H101" s="903">
        <v>3.95</v>
      </c>
      <c r="I101" s="805" t="s">
        <v>802</v>
      </c>
    </row>
    <row r="102" spans="1:9" x14ac:dyDescent="0.2">
      <c r="A102" s="770" t="s">
        <v>817</v>
      </c>
      <c r="B102" s="778" t="s">
        <v>704</v>
      </c>
      <c r="C102" s="917" t="s">
        <v>818</v>
      </c>
      <c r="D102" s="930"/>
      <c r="E102" s="931"/>
      <c r="F102" s="933"/>
      <c r="G102" s="916"/>
      <c r="H102" s="903">
        <v>4.9000000000000004</v>
      </c>
      <c r="I102" s="805" t="s">
        <v>802</v>
      </c>
    </row>
    <row r="103" spans="1:9" x14ac:dyDescent="0.2">
      <c r="A103" s="801" t="s">
        <v>819</v>
      </c>
      <c r="B103" s="778" t="s">
        <v>704</v>
      </c>
      <c r="C103" s="917" t="s">
        <v>820</v>
      </c>
      <c r="D103" s="930"/>
      <c r="E103" s="931"/>
      <c r="F103" s="933"/>
      <c r="G103" s="916"/>
      <c r="H103" s="903">
        <v>3.25</v>
      </c>
      <c r="I103" s="805" t="s">
        <v>802</v>
      </c>
    </row>
    <row r="104" spans="1:9" x14ac:dyDescent="0.2">
      <c r="A104" s="801" t="s">
        <v>154</v>
      </c>
      <c r="B104" s="778" t="s">
        <v>704</v>
      </c>
      <c r="C104" s="796" t="s">
        <v>821</v>
      </c>
      <c r="D104" s="930"/>
      <c r="E104" s="931"/>
      <c r="F104" s="933"/>
      <c r="G104" s="916"/>
      <c r="H104" s="903">
        <v>4.2</v>
      </c>
      <c r="I104" s="805" t="s">
        <v>802</v>
      </c>
    </row>
    <row r="105" spans="1:9" x14ac:dyDescent="0.2">
      <c r="A105" s="801" t="s">
        <v>156</v>
      </c>
      <c r="B105" s="778" t="s">
        <v>704</v>
      </c>
      <c r="C105" s="796" t="s">
        <v>822</v>
      </c>
      <c r="D105" s="930"/>
      <c r="E105" s="931"/>
      <c r="F105" s="933"/>
      <c r="G105" s="916"/>
      <c r="H105" s="903">
        <v>4</v>
      </c>
      <c r="I105" s="805" t="s">
        <v>802</v>
      </c>
    </row>
    <row r="106" spans="1:9" x14ac:dyDescent="0.2">
      <c r="A106" s="801" t="s">
        <v>158</v>
      </c>
      <c r="B106" s="778" t="s">
        <v>704</v>
      </c>
      <c r="C106" s="796" t="s">
        <v>823</v>
      </c>
      <c r="D106" s="930"/>
      <c r="E106" s="931"/>
      <c r="F106" s="933"/>
      <c r="G106" s="916"/>
      <c r="H106" s="903">
        <v>4.0999999999999996</v>
      </c>
      <c r="I106" s="805" t="s">
        <v>802</v>
      </c>
    </row>
    <row r="107" spans="1:9" x14ac:dyDescent="0.2">
      <c r="A107" s="801" t="s">
        <v>160</v>
      </c>
      <c r="B107" s="778" t="s">
        <v>704</v>
      </c>
      <c r="C107" s="867" t="s">
        <v>824</v>
      </c>
      <c r="D107" s="930"/>
      <c r="E107" s="931"/>
      <c r="F107" s="933"/>
      <c r="G107" s="916"/>
      <c r="H107" s="903">
        <v>4</v>
      </c>
      <c r="I107" s="805" t="s">
        <v>802</v>
      </c>
    </row>
    <row r="108" spans="1:9" ht="16.2" thickBot="1" x14ac:dyDescent="0.25">
      <c r="A108" s="806" t="s">
        <v>825</v>
      </c>
      <c r="B108" s="936" t="s">
        <v>704</v>
      </c>
      <c r="C108" s="852" t="s">
        <v>826</v>
      </c>
      <c r="D108" s="937"/>
      <c r="E108" s="876"/>
      <c r="F108" s="938"/>
      <c r="G108" s="939"/>
      <c r="H108" s="903">
        <v>3.48</v>
      </c>
      <c r="I108" s="805" t="s">
        <v>802</v>
      </c>
    </row>
    <row r="109" spans="1:9" x14ac:dyDescent="0.3">
      <c r="A109" s="940" t="s">
        <v>827</v>
      </c>
      <c r="B109" s="941"/>
      <c r="C109" s="941"/>
      <c r="D109" s="940"/>
      <c r="E109" s="940"/>
      <c r="F109" s="940"/>
      <c r="G109" s="942"/>
      <c r="I109" s="943"/>
    </row>
    <row r="110" spans="1:9" x14ac:dyDescent="0.3">
      <c r="A110" s="944" t="s">
        <v>828</v>
      </c>
      <c r="B110" s="945"/>
      <c r="E110" s="1374" t="s">
        <v>829</v>
      </c>
      <c r="F110" s="1374"/>
      <c r="G110" s="942"/>
      <c r="I110" s="943"/>
    </row>
    <row r="111" spans="1:9" x14ac:dyDescent="0.3">
      <c r="A111" s="946" t="s">
        <v>830</v>
      </c>
      <c r="B111" s="946"/>
      <c r="E111" s="947" t="s">
        <v>655</v>
      </c>
      <c r="F111" s="948" t="s">
        <v>831</v>
      </c>
      <c r="G111" s="947" t="s">
        <v>831</v>
      </c>
      <c r="H111" s="949"/>
      <c r="I111" s="943"/>
    </row>
    <row r="112" spans="1:9" ht="18" x14ac:dyDescent="0.3">
      <c r="A112" s="946" t="s">
        <v>832</v>
      </c>
      <c r="B112" s="882"/>
      <c r="E112" s="950" t="s">
        <v>833</v>
      </c>
      <c r="F112" s="951" t="s">
        <v>834</v>
      </c>
      <c r="G112" s="952"/>
      <c r="H112" s="953"/>
      <c r="I112" s="954"/>
    </row>
    <row r="113" spans="1:9" ht="18" x14ac:dyDescent="0.3">
      <c r="A113" s="882" t="s">
        <v>835</v>
      </c>
      <c r="B113" s="882"/>
      <c r="C113" s="955"/>
      <c r="D113" s="955"/>
      <c r="E113" s="950" t="s">
        <v>836</v>
      </c>
      <c r="F113" s="956">
        <v>2.36</v>
      </c>
      <c r="G113" s="957">
        <v>1.69</v>
      </c>
      <c r="H113" s="755" t="s">
        <v>837</v>
      </c>
      <c r="I113" s="958"/>
    </row>
    <row r="114" spans="1:9" x14ac:dyDescent="0.3">
      <c r="A114" s="882" t="s">
        <v>838</v>
      </c>
      <c r="B114" s="882"/>
      <c r="E114" s="950" t="s">
        <v>839</v>
      </c>
      <c r="F114" s="959">
        <v>0.29499999999999998</v>
      </c>
      <c r="G114" s="960"/>
      <c r="H114" s="961"/>
      <c r="I114" s="962"/>
    </row>
    <row r="115" spans="1:9" x14ac:dyDescent="0.3">
      <c r="B115" s="963"/>
      <c r="E115" s="964" t="s">
        <v>840</v>
      </c>
      <c r="F115" s="965">
        <v>3.625</v>
      </c>
      <c r="G115" s="966">
        <v>2.4300000000000002</v>
      </c>
      <c r="I115" s="943"/>
    </row>
    <row r="116" spans="1:9" x14ac:dyDescent="0.3">
      <c r="A116" s="967" t="s">
        <v>841</v>
      </c>
      <c r="B116" s="963"/>
      <c r="E116" s="950" t="s">
        <v>842</v>
      </c>
      <c r="F116" s="968">
        <v>2.5499999999999998</v>
      </c>
      <c r="G116" s="969">
        <v>2.4300000000000002</v>
      </c>
    </row>
    <row r="117" spans="1:9" x14ac:dyDescent="0.3">
      <c r="A117" s="742" t="s">
        <v>843</v>
      </c>
      <c r="B117" s="963"/>
      <c r="E117" s="950" t="s">
        <v>844</v>
      </c>
      <c r="F117" s="968">
        <v>2.12</v>
      </c>
      <c r="G117" s="969">
        <v>2.4300000000000002</v>
      </c>
    </row>
    <row r="118" spans="1:9" x14ac:dyDescent="0.3">
      <c r="A118" s="742" t="s">
        <v>845</v>
      </c>
      <c r="B118" s="963"/>
      <c r="E118" s="950" t="s">
        <v>846</v>
      </c>
      <c r="F118" s="970">
        <v>2.8320000000000001E-2</v>
      </c>
      <c r="G118" s="971"/>
    </row>
    <row r="119" spans="1:9" x14ac:dyDescent="0.3">
      <c r="A119" s="742" t="s">
        <v>847</v>
      </c>
      <c r="B119" s="963"/>
      <c r="E119" s="964" t="s">
        <v>848</v>
      </c>
      <c r="F119" s="965">
        <v>1.8409999999999999E-2</v>
      </c>
      <c r="G119" s="966"/>
    </row>
    <row r="120" spans="1:9" x14ac:dyDescent="0.3">
      <c r="A120" s="742" t="s">
        <v>849</v>
      </c>
      <c r="E120" s="964" t="s">
        <v>850</v>
      </c>
      <c r="F120" s="965">
        <v>2.83</v>
      </c>
      <c r="G120" s="966"/>
    </row>
    <row r="121" spans="1:9" x14ac:dyDescent="0.3">
      <c r="A121" s="742" t="s">
        <v>851</v>
      </c>
      <c r="E121" s="950" t="s">
        <v>852</v>
      </c>
      <c r="F121" s="970">
        <v>6.1163999999999996</v>
      </c>
      <c r="G121" s="971"/>
    </row>
    <row r="122" spans="1:9" x14ac:dyDescent="0.3">
      <c r="A122" s="972" t="s">
        <v>853</v>
      </c>
      <c r="E122" s="964" t="s">
        <v>854</v>
      </c>
      <c r="F122" s="965">
        <v>2.2200000000000001E-2</v>
      </c>
      <c r="G122" s="966"/>
    </row>
    <row r="123" spans="1:9" x14ac:dyDescent="0.3">
      <c r="E123" s="950" t="s">
        <v>855</v>
      </c>
      <c r="F123" s="968">
        <v>1.8500000000000001E-3</v>
      </c>
      <c r="G123" s="969"/>
    </row>
    <row r="124" spans="1:9" x14ac:dyDescent="0.3">
      <c r="A124" s="742" t="s">
        <v>856</v>
      </c>
      <c r="E124" s="964" t="s">
        <v>857</v>
      </c>
      <c r="F124" s="965">
        <f>50*F122</f>
        <v>1.1100000000000001</v>
      </c>
      <c r="G124" s="966"/>
    </row>
    <row r="125" spans="1:9" x14ac:dyDescent="0.3">
      <c r="A125" s="742" t="s">
        <v>858</v>
      </c>
      <c r="E125" s="950" t="s">
        <v>859</v>
      </c>
      <c r="F125" s="970">
        <v>4.6719999999999997</v>
      </c>
      <c r="G125" s="971"/>
    </row>
    <row r="126" spans="1:9" x14ac:dyDescent="0.3">
      <c r="A126" s="973" t="s">
        <v>860</v>
      </c>
      <c r="E126" s="950" t="s">
        <v>861</v>
      </c>
      <c r="F126" s="970">
        <v>1</v>
      </c>
      <c r="G126" s="971">
        <v>0.67</v>
      </c>
    </row>
    <row r="127" spans="1:9" x14ac:dyDescent="0.3">
      <c r="A127" s="973" t="s">
        <v>862</v>
      </c>
      <c r="E127" s="950" t="s">
        <v>863</v>
      </c>
      <c r="F127" s="968">
        <v>0.72</v>
      </c>
      <c r="G127" s="969">
        <v>0.67</v>
      </c>
    </row>
    <row r="128" spans="1:9" x14ac:dyDescent="0.3">
      <c r="A128" s="973" t="s">
        <v>864</v>
      </c>
      <c r="E128" s="950" t="s">
        <v>865</v>
      </c>
      <c r="F128" s="968">
        <v>0.65</v>
      </c>
      <c r="G128" s="969">
        <v>0.67</v>
      </c>
    </row>
    <row r="129" spans="1:7" x14ac:dyDescent="0.3">
      <c r="A129" s="974" t="s">
        <v>866</v>
      </c>
      <c r="E129" s="975"/>
      <c r="F129" s="976"/>
      <c r="G129" s="943"/>
    </row>
    <row r="130" spans="1:7" x14ac:dyDescent="0.3">
      <c r="A130" s="742" t="s">
        <v>867</v>
      </c>
    </row>
    <row r="131" spans="1:7" x14ac:dyDescent="0.3">
      <c r="A131" s="977" t="s">
        <v>868</v>
      </c>
    </row>
    <row r="132" spans="1:7" x14ac:dyDescent="0.3">
      <c r="A132" s="978" t="s">
        <v>869</v>
      </c>
    </row>
    <row r="133" spans="1:7" x14ac:dyDescent="0.3">
      <c r="A133" s="978" t="s">
        <v>870</v>
      </c>
    </row>
    <row r="134" spans="1:7" x14ac:dyDescent="0.3">
      <c r="A134" s="978" t="s">
        <v>871</v>
      </c>
    </row>
    <row r="135" spans="1:7" x14ac:dyDescent="0.3">
      <c r="A135" s="978"/>
    </row>
  </sheetData>
  <mergeCells count="10">
    <mergeCell ref="D11:D12"/>
    <mergeCell ref="E11:E12"/>
    <mergeCell ref="G11:G12"/>
    <mergeCell ref="E110:F110"/>
    <mergeCell ref="D2:G3"/>
    <mergeCell ref="D4:G4"/>
    <mergeCell ref="D5:G5"/>
    <mergeCell ref="D7:G8"/>
    <mergeCell ref="D9:F9"/>
    <mergeCell ref="G9:H9"/>
  </mergeCells>
  <pageMargins left="0.7" right="0.7" top="0.75" bottom="0.75" header="0.3" footer="0.3"/>
  <pageSetup paperSize="9" scale="3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U101"/>
  <sheetViews>
    <sheetView showGridLines="0" topLeftCell="C1" zoomScaleNormal="100" zoomScaleSheetLayoutView="75" workbookViewId="0">
      <selection activeCell="N6" sqref="N6"/>
    </sheetView>
  </sheetViews>
  <sheetFormatPr defaultColWidth="9.6640625" defaultRowHeight="12.75" customHeight="1" x14ac:dyDescent="0.25"/>
  <cols>
    <col min="1" max="1" width="8.6640625" style="5" customWidth="1"/>
    <col min="2" max="2" width="23.6640625" style="6" customWidth="1"/>
    <col min="3" max="3" width="13.33203125" style="707" customWidth="1"/>
    <col min="4" max="4" width="15.77734375" style="1057" customWidth="1"/>
    <col min="5" max="5" width="23.88671875" style="6" customWidth="1"/>
    <col min="6" max="6" width="18.33203125" style="6" customWidth="1"/>
    <col min="7" max="9" width="16" style="6" customWidth="1"/>
    <col min="10" max="10" width="23.44140625" style="6" customWidth="1"/>
    <col min="11" max="12" width="16" style="6" customWidth="1"/>
    <col min="13" max="13" width="9.6640625" style="82"/>
    <col min="14" max="14" width="9.6640625" style="82" customWidth="1"/>
    <col min="15" max="15" width="9.33203125" style="6" customWidth="1"/>
    <col min="16" max="16" width="75.21875" style="6" customWidth="1"/>
    <col min="17" max="17" width="12.77734375" style="6" customWidth="1"/>
    <col min="18" max="27" width="10.77734375" style="6" customWidth="1"/>
    <col min="28" max="28" width="74.33203125" style="6" customWidth="1"/>
    <col min="29" max="29" width="13" style="6" customWidth="1"/>
    <col min="30" max="30" width="14.33203125" style="6" customWidth="1"/>
    <col min="31" max="31" width="12.88671875" style="6" customWidth="1"/>
    <col min="32" max="32" width="12.6640625" style="6" customWidth="1"/>
    <col min="33" max="33" width="10.88671875" style="6" customWidth="1"/>
    <col min="34" max="34" width="12.6640625" style="6" customWidth="1"/>
    <col min="35" max="35" width="1.6640625" style="6" customWidth="1"/>
    <col min="36" max="36" width="12.6640625" style="6" customWidth="1"/>
    <col min="37" max="37" width="1.6640625" style="6" customWidth="1"/>
    <col min="38" max="38" width="12.6640625" style="6" customWidth="1"/>
    <col min="39" max="39" width="1.6640625" style="6" customWidth="1"/>
    <col min="40" max="40" width="12.6640625" style="6" customWidth="1"/>
    <col min="41" max="41" width="1.6640625" style="6" customWidth="1"/>
    <col min="42" max="42" width="12.6640625" style="6" customWidth="1"/>
    <col min="43" max="43" width="1.6640625" style="6" customWidth="1"/>
    <col min="44" max="44" width="12.6640625" style="6" customWidth="1"/>
    <col min="45" max="45" width="1.6640625" style="6" customWidth="1"/>
    <col min="46" max="46" width="12.6640625" style="6" customWidth="1"/>
    <col min="47" max="47" width="1.6640625" style="6" customWidth="1"/>
    <col min="48" max="16384" width="9.6640625" style="6"/>
  </cols>
  <sheetData>
    <row r="1" spans="1:2595" s="49" customFormat="1" ht="4.5" customHeight="1" thickBot="1" x14ac:dyDescent="0.3">
      <c r="A1" s="83"/>
      <c r="B1" s="84"/>
      <c r="C1" s="700"/>
      <c r="D1" s="1045"/>
      <c r="E1" s="84">
        <v>61</v>
      </c>
      <c r="F1" s="84">
        <v>62</v>
      </c>
      <c r="G1" s="84">
        <v>61</v>
      </c>
      <c r="H1" s="84">
        <v>62</v>
      </c>
      <c r="I1" s="84">
        <v>91</v>
      </c>
      <c r="J1" s="84">
        <v>92</v>
      </c>
      <c r="K1" s="84">
        <v>91</v>
      </c>
      <c r="L1" s="84">
        <v>92</v>
      </c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595" ht="15" customHeight="1" thickTop="1" x14ac:dyDescent="0.3">
      <c r="A2" s="108"/>
      <c r="B2" s="109"/>
      <c r="C2" s="1267" t="s">
        <v>164</v>
      </c>
      <c r="D2" s="1267"/>
      <c r="E2" s="1267"/>
      <c r="F2" s="1267"/>
      <c r="G2" s="1268"/>
      <c r="H2" s="1020" t="s">
        <v>1</v>
      </c>
      <c r="I2" s="1262" t="s">
        <v>165</v>
      </c>
      <c r="J2" s="1262"/>
      <c r="K2" s="1020" t="s">
        <v>166</v>
      </c>
      <c r="L2" s="1103"/>
      <c r="N2" s="16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595" ht="15" customHeight="1" x14ac:dyDescent="0.3">
      <c r="A3" s="110"/>
      <c r="B3" s="16"/>
      <c r="C3" s="1269"/>
      <c r="D3" s="1269"/>
      <c r="E3" s="1269"/>
      <c r="F3" s="1269"/>
      <c r="G3" s="1270"/>
      <c r="H3" s="629" t="s">
        <v>167</v>
      </c>
      <c r="I3" s="1104"/>
      <c r="J3" s="986"/>
      <c r="K3" s="986"/>
      <c r="L3" s="981"/>
      <c r="N3" s="16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595" ht="17.100000000000001" customHeight="1" x14ac:dyDescent="0.3">
      <c r="A4" s="110"/>
      <c r="B4" s="16"/>
      <c r="C4" s="1271" t="s">
        <v>10</v>
      </c>
      <c r="D4" s="1271"/>
      <c r="E4" s="1271"/>
      <c r="F4" s="1271"/>
      <c r="G4" s="1259"/>
      <c r="H4" s="629" t="s">
        <v>5</v>
      </c>
      <c r="I4" s="986"/>
      <c r="J4" s="986"/>
      <c r="K4" s="986"/>
      <c r="L4" s="981"/>
      <c r="N4" s="16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1278" t="s">
        <v>168</v>
      </c>
      <c r="AB4" s="1278"/>
      <c r="AC4" s="1278"/>
    </row>
    <row r="5" spans="1:2595" ht="17.100000000000001" customHeight="1" x14ac:dyDescent="0.55000000000000004">
      <c r="A5" s="110"/>
      <c r="B5" s="72" t="s">
        <v>0</v>
      </c>
      <c r="C5" s="1272" t="s">
        <v>169</v>
      </c>
      <c r="D5" s="1272"/>
      <c r="E5" s="1272"/>
      <c r="F5" s="1272"/>
      <c r="G5" s="1273"/>
      <c r="H5" s="629" t="s">
        <v>170</v>
      </c>
      <c r="I5" s="986"/>
      <c r="J5" s="1105"/>
      <c r="K5" s="1078" t="s">
        <v>873</v>
      </c>
      <c r="L5" s="981"/>
      <c r="N5" s="16"/>
      <c r="O5" s="82"/>
      <c r="P5" s="727" t="s">
        <v>11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1278"/>
      <c r="AB5" s="1278"/>
      <c r="AC5" s="1278"/>
    </row>
    <row r="6" spans="1:2595" ht="17.100000000000001" customHeight="1" thickBot="1" x14ac:dyDescent="0.5">
      <c r="A6" s="110"/>
      <c r="B6" s="148"/>
      <c r="C6" s="147"/>
      <c r="D6" s="1046"/>
      <c r="E6" s="1021"/>
      <c r="F6" s="1021"/>
      <c r="G6" s="16"/>
      <c r="H6" s="629" t="s">
        <v>14</v>
      </c>
      <c r="I6" s="986"/>
      <c r="J6" s="1022"/>
      <c r="K6" s="986"/>
      <c r="L6" s="981"/>
      <c r="N6" s="16"/>
      <c r="O6" s="82"/>
      <c r="P6" s="16"/>
      <c r="Q6" s="16"/>
      <c r="R6" s="82"/>
      <c r="S6" s="82"/>
      <c r="T6" s="82"/>
      <c r="U6" s="152" t="str">
        <f>H2</f>
        <v>Страна:</v>
      </c>
      <c r="V6" s="1274" t="str">
        <f>I2</f>
        <v xml:space="preserve">Кыргызстан </v>
      </c>
      <c r="W6" s="1274"/>
      <c r="X6" s="1274"/>
      <c r="Y6" s="1274"/>
      <c r="Z6" s="1068"/>
      <c r="AA6" s="1068"/>
      <c r="AB6" s="1068"/>
      <c r="AD6" s="197" t="str">
        <f>H2</f>
        <v>Страна:</v>
      </c>
      <c r="AE6" s="178" t="str">
        <f>I2</f>
        <v xml:space="preserve">Кыргызстан </v>
      </c>
    </row>
    <row r="7" spans="1:2595" ht="16.5" customHeight="1" x14ac:dyDescent="0.35">
      <c r="A7" s="111"/>
      <c r="B7" s="1277" t="s">
        <v>171</v>
      </c>
      <c r="C7" s="1277"/>
      <c r="D7" s="1277"/>
      <c r="E7" s="1277"/>
      <c r="F7" s="1023" t="s">
        <v>172</v>
      </c>
      <c r="G7" s="1024" t="s">
        <v>0</v>
      </c>
      <c r="H7" s="96" t="s">
        <v>0</v>
      </c>
      <c r="I7" s="1025"/>
      <c r="J7" s="1025"/>
      <c r="K7" s="149"/>
      <c r="L7" s="150"/>
      <c r="N7" s="16"/>
      <c r="O7" s="650"/>
      <c r="P7" s="651" t="s">
        <v>169</v>
      </c>
      <c r="Q7" s="652"/>
      <c r="R7" s="1275" t="s">
        <v>12</v>
      </c>
      <c r="S7" s="1275"/>
      <c r="T7" s="1275"/>
      <c r="U7" s="1275"/>
      <c r="V7" s="1275"/>
      <c r="W7" s="1275"/>
      <c r="X7" s="1275"/>
      <c r="Y7" s="1276"/>
      <c r="Z7" s="1076"/>
      <c r="AA7" s="181"/>
      <c r="AB7" s="173"/>
      <c r="AC7" s="182"/>
      <c r="AD7" s="183"/>
      <c r="AE7" s="184"/>
    </row>
    <row r="8" spans="1:2595" s="11" customFormat="1" ht="13.5" customHeight="1" x14ac:dyDescent="0.3">
      <c r="A8" s="112" t="s">
        <v>16</v>
      </c>
      <c r="B8" s="263" t="s">
        <v>0</v>
      </c>
      <c r="C8" s="86" t="s">
        <v>18</v>
      </c>
      <c r="D8" s="1279" t="s">
        <v>173</v>
      </c>
      <c r="E8" s="1285" t="s">
        <v>174</v>
      </c>
      <c r="F8" s="1286"/>
      <c r="G8" s="1263"/>
      <c r="H8" s="1287"/>
      <c r="I8" s="1263" t="s">
        <v>175</v>
      </c>
      <c r="J8" s="1263"/>
      <c r="K8" s="1263"/>
      <c r="L8" s="1264"/>
      <c r="M8" s="1106"/>
      <c r="N8" s="1107"/>
      <c r="O8" s="87" t="str">
        <f>A8</f>
        <v>Код</v>
      </c>
      <c r="P8" s="52"/>
      <c r="Q8" s="89"/>
      <c r="R8" s="1286" t="str">
        <f>E8</f>
        <v>ИМПОРТ</v>
      </c>
      <c r="S8" s="1286"/>
      <c r="T8" s="1286"/>
      <c r="U8" s="1287"/>
      <c r="V8" s="1263" t="str">
        <f>I8</f>
        <v>ЭКСПОРТ</v>
      </c>
      <c r="W8" s="1263" t="s">
        <v>0</v>
      </c>
      <c r="X8" s="1263" t="s">
        <v>0</v>
      </c>
      <c r="Y8" s="1287" t="s">
        <v>0</v>
      </c>
      <c r="Z8" s="1066"/>
      <c r="AA8" s="725" t="str">
        <f>A8</f>
        <v>Код</v>
      </c>
      <c r="AB8" s="1066"/>
      <c r="AC8" s="185" t="s">
        <v>0</v>
      </c>
      <c r="AD8" s="1265" t="s">
        <v>176</v>
      </c>
      <c r="AE8" s="1266"/>
      <c r="AF8" s="11" t="s">
        <v>0</v>
      </c>
    </row>
    <row r="9" spans="1:2595" ht="16.5" customHeight="1" x14ac:dyDescent="0.3">
      <c r="A9" s="112" t="s">
        <v>21</v>
      </c>
      <c r="B9" s="40" t="s">
        <v>17</v>
      </c>
      <c r="C9" s="87" t="s">
        <v>177</v>
      </c>
      <c r="D9" s="1280"/>
      <c r="E9" s="1284">
        <v>2018</v>
      </c>
      <c r="F9" s="1283"/>
      <c r="G9" s="1284">
        <f>E9+1</f>
        <v>2019</v>
      </c>
      <c r="H9" s="1283"/>
      <c r="I9" s="1282">
        <f>E9</f>
        <v>2018</v>
      </c>
      <c r="J9" s="1283"/>
      <c r="K9" s="1284">
        <f>G9</f>
        <v>2019</v>
      </c>
      <c r="L9" s="1288"/>
      <c r="N9" s="16"/>
      <c r="O9" s="653" t="str">
        <f>A9</f>
        <v>товара</v>
      </c>
      <c r="P9" s="52"/>
      <c r="Q9" s="92"/>
      <c r="R9" s="1282">
        <f>E9</f>
        <v>2018</v>
      </c>
      <c r="S9" s="1283" t="s">
        <v>0</v>
      </c>
      <c r="T9" s="1284">
        <f>G9</f>
        <v>2019</v>
      </c>
      <c r="U9" s="1283" t="s">
        <v>0</v>
      </c>
      <c r="V9" s="1282">
        <f>I9</f>
        <v>2018</v>
      </c>
      <c r="W9" s="1283" t="s">
        <v>0</v>
      </c>
      <c r="X9" s="1284">
        <f>K9</f>
        <v>2019</v>
      </c>
      <c r="Y9" s="1283" t="s">
        <v>0</v>
      </c>
      <c r="Z9" s="91"/>
      <c r="AA9" s="726" t="str">
        <f>A9</f>
        <v>товара</v>
      </c>
      <c r="AB9" s="91"/>
      <c r="AC9" s="185" t="s">
        <v>0</v>
      </c>
      <c r="AD9" s="648">
        <f>I9</f>
        <v>2018</v>
      </c>
      <c r="AE9" s="732">
        <f>G9</f>
        <v>2019</v>
      </c>
      <c r="AF9" s="6" t="s">
        <v>0</v>
      </c>
    </row>
    <row r="10" spans="1:2595" ht="18" customHeight="1" x14ac:dyDescent="0.25">
      <c r="A10" s="113" t="s">
        <v>0</v>
      </c>
      <c r="B10" s="1108"/>
      <c r="C10" s="45" t="s">
        <v>0</v>
      </c>
      <c r="D10" s="1281"/>
      <c r="E10" s="107" t="s">
        <v>22</v>
      </c>
      <c r="F10" s="107" t="s">
        <v>178</v>
      </c>
      <c r="G10" s="107" t="s">
        <v>22</v>
      </c>
      <c r="H10" s="107" t="s">
        <v>178</v>
      </c>
      <c r="I10" s="107" t="s">
        <v>22</v>
      </c>
      <c r="J10" s="107" t="s">
        <v>178</v>
      </c>
      <c r="K10" s="107" t="s">
        <v>22</v>
      </c>
      <c r="L10" s="114" t="s">
        <v>178</v>
      </c>
      <c r="M10" s="16"/>
      <c r="N10" s="16"/>
      <c r="O10" s="654" t="str">
        <f>A10</f>
        <v xml:space="preserve"> </v>
      </c>
      <c r="P10" s="249"/>
      <c r="Q10" s="102"/>
      <c r="R10" s="91" t="str">
        <f>E10</f>
        <v>Объем</v>
      </c>
      <c r="S10" s="86" t="str">
        <f>F10</f>
        <v>Стоимость</v>
      </c>
      <c r="T10" s="40" t="str">
        <f>G10</f>
        <v>Объем</v>
      </c>
      <c r="U10" s="86" t="str">
        <f>H10</f>
        <v>Стоимость</v>
      </c>
      <c r="V10" s="41" t="str">
        <f>I10</f>
        <v>Объем</v>
      </c>
      <c r="W10" s="86" t="str">
        <f>J10</f>
        <v>Стоимость</v>
      </c>
      <c r="X10" s="40" t="str">
        <f>K10</f>
        <v>Объем</v>
      </c>
      <c r="Y10" s="86" t="str">
        <f>L10</f>
        <v>Стоимость</v>
      </c>
      <c r="Z10" s="91"/>
      <c r="AA10" s="219" t="str">
        <f>A10</f>
        <v xml:space="preserve"> </v>
      </c>
      <c r="AB10" s="1069"/>
      <c r="AC10" s="180" t="s">
        <v>0</v>
      </c>
      <c r="AD10" s="216"/>
      <c r="AE10" s="217"/>
    </row>
    <row r="11" spans="1:2595" s="98" customFormat="1" ht="15" customHeight="1" x14ac:dyDescent="0.2">
      <c r="A11" s="472">
        <v>1</v>
      </c>
      <c r="B11" s="97" t="s">
        <v>29</v>
      </c>
      <c r="C11" s="319" t="s">
        <v>30</v>
      </c>
      <c r="D11" s="1047"/>
      <c r="E11" s="1061" t="s">
        <v>179</v>
      </c>
      <c r="F11" s="44">
        <f>F12+F15</f>
        <v>180.89999999999998</v>
      </c>
      <c r="G11" s="42" t="s">
        <v>180</v>
      </c>
      <c r="H11" s="44">
        <f>H12+H15</f>
        <v>6984.4000000000005</v>
      </c>
      <c r="I11" s="44">
        <v>0.4</v>
      </c>
      <c r="J11" s="116">
        <f>J12+J15</f>
        <v>18</v>
      </c>
      <c r="K11" s="44">
        <f>K12+K15</f>
        <v>24.6</v>
      </c>
      <c r="L11" s="116">
        <f>L12+L15</f>
        <v>897.69999999999993</v>
      </c>
      <c r="M11" s="164"/>
      <c r="N11" s="165"/>
      <c r="O11" s="318">
        <f>A11</f>
        <v>1</v>
      </c>
      <c r="P11" s="97" t="str">
        <f>B11</f>
        <v>КРУГЛЫЙ ЛЕС (НЕОБРАБОТАННЫЕ ЛЕСОМАТЕРИАЛЫ)</v>
      </c>
      <c r="Q11" s="319" t="s">
        <v>30</v>
      </c>
      <c r="R11" s="153" t="e">
        <f>E11-(E12+E15)</f>
        <v>#VALUE!</v>
      </c>
      <c r="S11" s="154">
        <f t="shared" ref="S11:Y11" si="0">F11-(F12+F15)</f>
        <v>0</v>
      </c>
      <c r="T11" s="154" t="e">
        <f t="shared" si="0"/>
        <v>#VALUE!</v>
      </c>
      <c r="U11" s="154">
        <f t="shared" si="0"/>
        <v>0</v>
      </c>
      <c r="V11" s="154">
        <f t="shared" si="0"/>
        <v>0</v>
      </c>
      <c r="W11" s="154">
        <f t="shared" si="0"/>
        <v>0</v>
      </c>
      <c r="X11" s="154">
        <f t="shared" si="0"/>
        <v>0</v>
      </c>
      <c r="Y11" s="655">
        <f t="shared" si="0"/>
        <v>0</v>
      </c>
      <c r="Z11" s="179"/>
      <c r="AA11" s="187">
        <f>A11</f>
        <v>1</v>
      </c>
      <c r="AB11" s="97" t="str">
        <f t="shared" ref="AB11:AB20" si="1">B11</f>
        <v>КРУГЛЫЙ ЛЕС (НЕОБРАБОТАННЫЕ ЛЕСОМАТЕРИАЛЫ)</v>
      </c>
      <c r="AC11" s="319" t="s">
        <v>30</v>
      </c>
      <c r="AD11" s="189" t="str">
        <f>IF(ISNUMBER('CB1-Производство'!D13+E11-I11),'CB1-Производство'!D13+E11-I11,IF(ISNUMBER(I11-E11),"NT " &amp; I11-E11,"…"))</f>
        <v>…</v>
      </c>
      <c r="AE11" s="190" t="str">
        <f>IF(ISNUMBER('CB1-Производство'!E13+G11-K11),'CB1-Производство'!E13+G11-K11,IF(ISNUMBER(K11-G11),"NT " &amp; K11-G11,"…"))</f>
        <v>…</v>
      </c>
      <c r="AF11" s="427" t="s">
        <v>0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</row>
    <row r="12" spans="1:2595" s="14" customFormat="1" ht="30" customHeight="1" x14ac:dyDescent="0.2">
      <c r="A12" s="470">
        <v>1.1000000000000001</v>
      </c>
      <c r="B12" s="695" t="s">
        <v>33</v>
      </c>
      <c r="C12" s="93" t="s">
        <v>30</v>
      </c>
      <c r="D12" s="1048" t="s">
        <v>181</v>
      </c>
      <c r="E12" s="43">
        <f>E13+E14</f>
        <v>0.1</v>
      </c>
      <c r="F12" s="43">
        <f>F13+F14</f>
        <v>21.2</v>
      </c>
      <c r="G12" s="43">
        <v>0</v>
      </c>
      <c r="H12" s="43">
        <v>0</v>
      </c>
      <c r="I12" s="43">
        <v>0.1</v>
      </c>
      <c r="J12" s="43">
        <v>8.8000000000000007</v>
      </c>
      <c r="K12" s="43">
        <v>0.1</v>
      </c>
      <c r="L12" s="117">
        <v>9.1</v>
      </c>
      <c r="M12" s="164"/>
      <c r="N12" s="165"/>
      <c r="O12" s="659">
        <f>A12</f>
        <v>1.1000000000000001</v>
      </c>
      <c r="P12" s="376" t="str">
        <f>B12</f>
        <v>ТОПЛИВНАЯ ДРЕВЕСИНА (ВКЛЮЧАЯ ДРЕВЕСИНУ ДЛЯ ПРОИЗВОДСТВА ДРЕВЕСНОГО УГЛЯ)</v>
      </c>
      <c r="Q12" s="93" t="s">
        <v>30</v>
      </c>
      <c r="R12" s="424">
        <f>E12-(E13+E14)</f>
        <v>0</v>
      </c>
      <c r="S12" s="155">
        <f t="shared" ref="S12:Y12" si="2">F12-(F13+F14)</f>
        <v>0</v>
      </c>
      <c r="T12" s="155">
        <f t="shared" si="2"/>
        <v>0</v>
      </c>
      <c r="U12" s="155">
        <f t="shared" si="2"/>
        <v>0</v>
      </c>
      <c r="V12" s="155">
        <f t="shared" si="2"/>
        <v>-2.0000000000000004E-2</v>
      </c>
      <c r="W12" s="155">
        <f t="shared" si="2"/>
        <v>0</v>
      </c>
      <c r="X12" s="155">
        <f t="shared" si="2"/>
        <v>0.03</v>
      </c>
      <c r="Y12" s="171">
        <f t="shared" si="2"/>
        <v>0</v>
      </c>
      <c r="Z12" s="165"/>
      <c r="AA12" s="220">
        <f>A12</f>
        <v>1.1000000000000001</v>
      </c>
      <c r="AB12" s="376" t="str">
        <f t="shared" si="1"/>
        <v>ТОПЛИВНАЯ ДРЕВЕСИНА (ВКЛЮЧАЯ ДРЕВЕСИНУ ДЛЯ ПРОИЗВОДСТВА ДРЕВЕСНОГО УГЛЯ)</v>
      </c>
      <c r="AC12" s="93" t="s">
        <v>30</v>
      </c>
      <c r="AD12" s="218">
        <f>IF(ISNUMBER('CB1-Производство'!D14+E12-I12),'CB1-Производство'!D14+E12-I12,IF(ISNUMBER(I12-E12),"NT " &amp; I12-E12,"…"))</f>
        <v>0</v>
      </c>
      <c r="AE12" s="200">
        <f>IF(ISNUMBER('CB1-Производство'!E14+G12-K12),'CB1-Производство'!E14+G12-K12,IF(ISNUMBER(K12-G12),"NT " &amp; K12-G12,"…"))</f>
        <v>-0.1</v>
      </c>
    </row>
    <row r="13" spans="1:2595" s="14" customFormat="1" ht="15" customHeight="1" x14ac:dyDescent="0.2">
      <c r="A13" s="470"/>
      <c r="B13" s="62" t="s">
        <v>36</v>
      </c>
      <c r="C13" s="93" t="s">
        <v>30</v>
      </c>
      <c r="D13" s="1048" t="s">
        <v>181</v>
      </c>
      <c r="E13" s="43">
        <v>0.1</v>
      </c>
      <c r="F13" s="1026">
        <v>21.2</v>
      </c>
      <c r="G13" s="43">
        <v>0</v>
      </c>
      <c r="H13" s="1026">
        <v>0</v>
      </c>
      <c r="I13" s="43">
        <v>0.1</v>
      </c>
      <c r="J13" s="116">
        <v>7.8</v>
      </c>
      <c r="K13" s="43">
        <v>0.05</v>
      </c>
      <c r="L13" s="116">
        <v>7.9</v>
      </c>
      <c r="M13" s="164"/>
      <c r="N13" s="165"/>
      <c r="O13" s="659">
        <f t="shared" ref="O13:O14" si="3">A13</f>
        <v>0</v>
      </c>
      <c r="P13" s="32" t="str">
        <f t="shared" ref="P13:P14" si="4">B13</f>
        <v>Хвойные породы</v>
      </c>
      <c r="Q13" s="93" t="s">
        <v>30</v>
      </c>
      <c r="R13" s="155"/>
      <c r="S13" s="155"/>
      <c r="T13" s="155"/>
      <c r="U13" s="155"/>
      <c r="V13" s="155"/>
      <c r="W13" s="155"/>
      <c r="X13" s="155"/>
      <c r="Y13" s="171"/>
      <c r="Z13" s="165"/>
      <c r="AA13" s="220">
        <f t="shared" ref="AA13:AA14" si="5">A13</f>
        <v>0</v>
      </c>
      <c r="AB13" s="32" t="str">
        <f t="shared" ref="AB13:AB14" si="6">B13</f>
        <v>Хвойные породы</v>
      </c>
      <c r="AC13" s="93" t="s">
        <v>30</v>
      </c>
      <c r="AD13" s="218">
        <f>IF(ISNUMBER('CB1-Производство'!D15+E13-I13),'CB1-Производство'!D15+E13-I13,IF(ISNUMBER(I13-E13),"NT " &amp; I13-E13,"…"))</f>
        <v>0</v>
      </c>
      <c r="AE13" s="200">
        <f>IF(ISNUMBER('CB1-Производство'!E15+G13-K13),'CB1-Производство'!E15+G13-K13,IF(ISNUMBER(K13-G13),"NT " &amp; K13-G13,"…"))</f>
        <v>-0.05</v>
      </c>
    </row>
    <row r="14" spans="1:2595" s="14" customFormat="1" ht="15" customHeight="1" x14ac:dyDescent="0.2">
      <c r="A14" s="470" t="s">
        <v>38</v>
      </c>
      <c r="B14" s="62" t="s">
        <v>39</v>
      </c>
      <c r="C14" s="93" t="s">
        <v>30</v>
      </c>
      <c r="D14" s="1048" t="s">
        <v>181</v>
      </c>
      <c r="E14" s="43">
        <v>0</v>
      </c>
      <c r="F14" s="1026">
        <v>0</v>
      </c>
      <c r="G14" s="43">
        <v>0</v>
      </c>
      <c r="H14" s="1026">
        <v>0</v>
      </c>
      <c r="I14" s="43">
        <v>0.02</v>
      </c>
      <c r="J14" s="116">
        <v>1</v>
      </c>
      <c r="K14" s="43">
        <v>0.02</v>
      </c>
      <c r="L14" s="116">
        <v>1.2</v>
      </c>
      <c r="M14" s="164"/>
      <c r="N14" s="165"/>
      <c r="O14" s="659" t="str">
        <f t="shared" si="3"/>
        <v>1.1.NC</v>
      </c>
      <c r="P14" s="32" t="str">
        <f t="shared" si="4"/>
        <v>Лиственные породы</v>
      </c>
      <c r="Q14" s="93" t="s">
        <v>30</v>
      </c>
      <c r="R14" s="155"/>
      <c r="S14" s="155"/>
      <c r="T14" s="155"/>
      <c r="U14" s="155"/>
      <c r="V14" s="155"/>
      <c r="W14" s="155"/>
      <c r="X14" s="155"/>
      <c r="Y14" s="171"/>
      <c r="Z14" s="165"/>
      <c r="AA14" s="220" t="str">
        <f t="shared" si="5"/>
        <v>1.1.NC</v>
      </c>
      <c r="AB14" s="32" t="str">
        <f t="shared" si="6"/>
        <v>Лиственные породы</v>
      </c>
      <c r="AC14" s="93" t="s">
        <v>30</v>
      </c>
      <c r="AD14" s="218">
        <f>IF(ISNUMBER('CB1-Производство'!D16+E14-I14),'CB1-Производство'!D16+E14-I14,IF(ISNUMBER(I14-E14),"NT " &amp; I14-E14,"…"))</f>
        <v>-0.02</v>
      </c>
      <c r="AE14" s="200">
        <f>IF(ISNUMBER('CB1-Производство'!E16+G14-K14),'CB1-Производство'!E16+G14-K14,IF(ISNUMBER(K14-G14),"NT " &amp; K14-G14,"…"))</f>
        <v>-0.02</v>
      </c>
    </row>
    <row r="15" spans="1:2595" s="14" customFormat="1" ht="15" customHeight="1" x14ac:dyDescent="0.2">
      <c r="A15" s="470">
        <v>1.2</v>
      </c>
      <c r="B15" s="1062" t="s">
        <v>41</v>
      </c>
      <c r="C15" s="628" t="s">
        <v>30</v>
      </c>
      <c r="D15" s="1044"/>
      <c r="E15" s="42">
        <v>3.2</v>
      </c>
      <c r="F15" s="42">
        <f>F16+F17</f>
        <v>159.69999999999999</v>
      </c>
      <c r="G15" s="42">
        <f>G16+G17</f>
        <v>138</v>
      </c>
      <c r="H15" s="42">
        <f>H16+H17</f>
        <v>6984.4000000000005</v>
      </c>
      <c r="I15" s="44">
        <v>0.3</v>
      </c>
      <c r="J15" s="115">
        <v>9.1999999999999993</v>
      </c>
      <c r="K15" s="44">
        <f>K16+K17</f>
        <v>24.5</v>
      </c>
      <c r="L15" s="115">
        <f>L16+L17</f>
        <v>888.59999999999991</v>
      </c>
      <c r="M15" s="164"/>
      <c r="N15" s="165"/>
      <c r="O15" s="659">
        <f t="shared" ref="O15:P18" si="7">A15</f>
        <v>1.2</v>
      </c>
      <c r="P15" s="34" t="str">
        <f t="shared" si="7"/>
        <v>ДЕЛОВОЙ КРУГЛЫЙ ЛЕС</v>
      </c>
      <c r="Q15" s="628" t="s">
        <v>30</v>
      </c>
      <c r="R15" s="425">
        <f>E15-(E16+E17)</f>
        <v>1</v>
      </c>
      <c r="S15" s="157">
        <f t="shared" ref="S15:Y15" si="8">F15-(F16+F17)</f>
        <v>0</v>
      </c>
      <c r="T15" s="157">
        <f t="shared" si="8"/>
        <v>0</v>
      </c>
      <c r="U15" s="157">
        <f t="shared" si="8"/>
        <v>0</v>
      </c>
      <c r="V15" s="157">
        <f t="shared" si="8"/>
        <v>0</v>
      </c>
      <c r="W15" s="157">
        <f t="shared" si="8"/>
        <v>0</v>
      </c>
      <c r="X15" s="157">
        <f t="shared" si="8"/>
        <v>0</v>
      </c>
      <c r="Y15" s="656">
        <f t="shared" si="8"/>
        <v>0</v>
      </c>
      <c r="Z15" s="179"/>
      <c r="AA15" s="220">
        <f t="shared" ref="AA15:AA22" si="9">A15</f>
        <v>1.2</v>
      </c>
      <c r="AB15" s="34" t="str">
        <f t="shared" si="1"/>
        <v>ДЕЛОВОЙ КРУГЛЫЙ ЛЕС</v>
      </c>
      <c r="AC15" s="628" t="s">
        <v>30</v>
      </c>
      <c r="AD15" s="218">
        <f>IF(ISNUMBER('CB1-Производство'!D17+E15-I15),'CB1-Производство'!D17+E15-I15,IF(ISNUMBER(I15-E15),"NT " &amp; I15-E15,"…"))</f>
        <v>2.9000000000000004</v>
      </c>
      <c r="AE15" s="200">
        <f>IF(ISNUMBER('CB1-Производство'!E17+G15-K15),'CB1-Производство'!E17+G15-K15,IF(ISNUMBER(K15-G15),"NT " &amp; K15-G15,"…"))</f>
        <v>113.5</v>
      </c>
    </row>
    <row r="16" spans="1:2595" s="14" customFormat="1" ht="15" customHeight="1" x14ac:dyDescent="0.2">
      <c r="A16" s="470" t="s">
        <v>43</v>
      </c>
      <c r="B16" s="65" t="s">
        <v>36</v>
      </c>
      <c r="C16" s="628" t="s">
        <v>30</v>
      </c>
      <c r="D16" s="1048"/>
      <c r="E16" s="43">
        <v>1.6</v>
      </c>
      <c r="F16" s="1026">
        <v>128.6</v>
      </c>
      <c r="G16" s="43">
        <v>137.9</v>
      </c>
      <c r="H16" s="1026">
        <v>6979.3</v>
      </c>
      <c r="I16" s="43">
        <v>0</v>
      </c>
      <c r="J16" s="116">
        <v>0</v>
      </c>
      <c r="K16" s="43">
        <v>24</v>
      </c>
      <c r="L16" s="116">
        <v>872.8</v>
      </c>
      <c r="M16" s="164"/>
      <c r="N16" s="165"/>
      <c r="O16" s="659" t="str">
        <f t="shared" si="7"/>
        <v>1.2.C</v>
      </c>
      <c r="P16" s="32" t="str">
        <f t="shared" si="7"/>
        <v>Хвойные породы</v>
      </c>
      <c r="Q16" s="628" t="s">
        <v>30</v>
      </c>
      <c r="R16" s="155"/>
      <c r="S16" s="155"/>
      <c r="T16" s="155"/>
      <c r="U16" s="155"/>
      <c r="V16" s="155"/>
      <c r="W16" s="155"/>
      <c r="X16" s="155"/>
      <c r="Y16" s="171"/>
      <c r="Z16" s="165"/>
      <c r="AA16" s="220" t="str">
        <f t="shared" si="9"/>
        <v>1.2.C</v>
      </c>
      <c r="AB16" s="32" t="str">
        <f t="shared" si="1"/>
        <v>Хвойные породы</v>
      </c>
      <c r="AC16" s="628" t="s">
        <v>30</v>
      </c>
      <c r="AD16" s="218">
        <f>IF(ISNUMBER('CB1-Производство'!D18+E16-I16),'CB1-Производство'!D18+E16-I16,IF(ISNUMBER(I16-E16),"NT " &amp; I16-E16,"…"))</f>
        <v>1.6</v>
      </c>
      <c r="AE16" s="200">
        <f>IF(ISNUMBER('CB1-Производство'!E18+G16-K16),'CB1-Производство'!E18+G16-K16,IF(ISNUMBER(K16-G16),"NT " &amp; K16-G16,"…"))</f>
        <v>113.9</v>
      </c>
    </row>
    <row r="17" spans="1:2595" s="14" customFormat="1" ht="15" customHeight="1" x14ac:dyDescent="0.2">
      <c r="A17" s="470" t="s">
        <v>45</v>
      </c>
      <c r="B17" s="65" t="s">
        <v>39</v>
      </c>
      <c r="C17" s="628" t="s">
        <v>30</v>
      </c>
      <c r="D17" s="1048"/>
      <c r="E17" s="43">
        <v>0.6</v>
      </c>
      <c r="F17" s="1026">
        <v>31.1</v>
      </c>
      <c r="G17" s="43">
        <v>0.1</v>
      </c>
      <c r="H17" s="1026">
        <v>5.0999999999999996</v>
      </c>
      <c r="I17" s="43">
        <v>0.3</v>
      </c>
      <c r="J17" s="116">
        <v>9.1999999999999993</v>
      </c>
      <c r="K17" s="43">
        <v>0.5</v>
      </c>
      <c r="L17" s="116">
        <v>15.8</v>
      </c>
      <c r="M17" s="164"/>
      <c r="N17" s="165"/>
      <c r="O17" s="659" t="str">
        <f t="shared" si="7"/>
        <v>1.2.NC</v>
      </c>
      <c r="P17" s="32" t="str">
        <f t="shared" si="7"/>
        <v>Лиственные породы</v>
      </c>
      <c r="Q17" s="628" t="s">
        <v>30</v>
      </c>
      <c r="R17" s="155"/>
      <c r="S17" s="155"/>
      <c r="T17" s="155"/>
      <c r="U17" s="155"/>
      <c r="V17" s="155"/>
      <c r="W17" s="155"/>
      <c r="X17" s="155"/>
      <c r="Y17" s="171"/>
      <c r="Z17" s="165"/>
      <c r="AA17" s="220" t="str">
        <f t="shared" si="9"/>
        <v>1.2.NC</v>
      </c>
      <c r="AB17" s="32" t="str">
        <f t="shared" si="1"/>
        <v>Лиственные породы</v>
      </c>
      <c r="AC17" s="628" t="s">
        <v>30</v>
      </c>
      <c r="AD17" s="218">
        <f>IF(ISNUMBER('CB1-Производство'!D19+E17-I17),'CB1-Производство'!D19+E17-I17,IF(ISNUMBER(I17-E17),"NT " &amp; I17-E17,"…"))</f>
        <v>0.3</v>
      </c>
      <c r="AE17" s="200">
        <f>IF(ISNUMBER('CB1-Производство'!E19+G17-K17),'CB1-Производство'!E19+G17-K17,IF(ISNUMBER(K17-G17),"NT " &amp; K17-G17,"…"))</f>
        <v>-0.4</v>
      </c>
    </row>
    <row r="18" spans="1:2595" s="14" customFormat="1" ht="12.75" customHeight="1" x14ac:dyDescent="0.2">
      <c r="A18" s="474" t="s">
        <v>47</v>
      </c>
      <c r="B18" s="433" t="s">
        <v>48</v>
      </c>
      <c r="C18" s="93" t="s">
        <v>30</v>
      </c>
      <c r="D18" s="1048"/>
      <c r="E18" s="43">
        <v>0</v>
      </c>
      <c r="F18" s="1026">
        <v>0</v>
      </c>
      <c r="G18" s="43">
        <v>0</v>
      </c>
      <c r="H18" s="1026">
        <v>0</v>
      </c>
      <c r="I18" s="43">
        <v>0</v>
      </c>
      <c r="J18" s="116">
        <v>0</v>
      </c>
      <c r="K18" s="43">
        <v>0</v>
      </c>
      <c r="L18" s="116">
        <v>0</v>
      </c>
      <c r="M18" s="164"/>
      <c r="N18" s="165"/>
      <c r="O18" s="659" t="str">
        <f t="shared" si="7"/>
        <v>1.2.NC.T</v>
      </c>
      <c r="P18" s="33" t="str">
        <f t="shared" si="7"/>
        <v>в том числе тропические породы</v>
      </c>
      <c r="Q18" s="93" t="s">
        <v>30</v>
      </c>
      <c r="R18" s="160" t="str">
        <f>IF(AND(ISNUMBER(E18/E17),E18&gt;E17),"&gt; 1.2.NC !!","")</f>
        <v/>
      </c>
      <c r="S18" s="160" t="str">
        <f t="shared" ref="S18:Y18" si="10">IF(AND(ISNUMBER(F18/F17),F18&gt;F17),"&gt; 1.2.NC !!","")</f>
        <v/>
      </c>
      <c r="T18" s="160" t="str">
        <f t="shared" si="10"/>
        <v/>
      </c>
      <c r="U18" s="160" t="str">
        <f t="shared" si="10"/>
        <v/>
      </c>
      <c r="V18" s="160" t="str">
        <f t="shared" si="10"/>
        <v/>
      </c>
      <c r="W18" s="160" t="str">
        <f t="shared" si="10"/>
        <v/>
      </c>
      <c r="X18" s="160" t="str">
        <f t="shared" si="10"/>
        <v/>
      </c>
      <c r="Y18" s="251" t="str">
        <f t="shared" si="10"/>
        <v/>
      </c>
      <c r="Z18" s="165"/>
      <c r="AA18" s="221" t="str">
        <f t="shared" si="9"/>
        <v>1.2.NC.T</v>
      </c>
      <c r="AB18" s="33" t="str">
        <f t="shared" si="1"/>
        <v>в том числе тропические породы</v>
      </c>
      <c r="AC18" s="93" t="s">
        <v>30</v>
      </c>
      <c r="AD18" s="218">
        <f>IF(ISNUMBER('CB1-Производство'!D20+E18-I18),'CB1-Производство'!D20+E18-I18,IF(ISNUMBER(I18-E18),"NT " &amp; I18-E18,"…"))</f>
        <v>0</v>
      </c>
      <c r="AE18" s="200">
        <f>IF(ISNUMBER('CB1-Производство'!E20+G18-K18),'CB1-Производство'!E20+G18-K18,IF(ISNUMBER(K18-G18),"NT " &amp; K18-G18,"…"))</f>
        <v>0</v>
      </c>
      <c r="AF18" s="13"/>
    </row>
    <row r="19" spans="1:2595" s="98" customFormat="1" ht="15" customHeight="1" x14ac:dyDescent="0.2">
      <c r="A19" s="477">
        <v>2</v>
      </c>
      <c r="B19" s="320" t="s">
        <v>73</v>
      </c>
      <c r="C19" s="704" t="s">
        <v>74</v>
      </c>
      <c r="D19" s="1049"/>
      <c r="E19" s="43">
        <v>0.3</v>
      </c>
      <c r="F19" s="43">
        <v>118.9</v>
      </c>
      <c r="G19" s="43">
        <v>0.4</v>
      </c>
      <c r="H19" s="1026">
        <v>145.69999999999999</v>
      </c>
      <c r="I19" s="43">
        <v>0</v>
      </c>
      <c r="J19" s="116">
        <v>0</v>
      </c>
      <c r="K19" s="43">
        <v>0</v>
      </c>
      <c r="L19" s="116">
        <v>32.799999999999997</v>
      </c>
      <c r="M19" s="164"/>
      <c r="N19" s="165"/>
      <c r="O19" s="1109">
        <f t="shared" ref="O19:O69" si="11">A19</f>
        <v>2</v>
      </c>
      <c r="P19" s="101" t="str">
        <f t="shared" ref="P19:P69" si="12">B19</f>
        <v>ДРЕВЕСНЫЙ УГОЛЬ</v>
      </c>
      <c r="Q19" s="704" t="s">
        <v>74</v>
      </c>
      <c r="R19" s="248"/>
      <c r="S19" s="248"/>
      <c r="T19" s="248"/>
      <c r="U19" s="248"/>
      <c r="V19" s="248"/>
      <c r="W19" s="248"/>
      <c r="X19" s="248"/>
      <c r="Y19" s="657"/>
      <c r="Z19" s="165"/>
      <c r="AA19" s="188">
        <f t="shared" si="9"/>
        <v>2</v>
      </c>
      <c r="AB19" s="101" t="str">
        <f t="shared" si="1"/>
        <v>ДРЕВЕСНЫЙ УГОЛЬ</v>
      </c>
      <c r="AC19" s="704" t="s">
        <v>74</v>
      </c>
      <c r="AD19" s="191">
        <f>IF(ISNUMBER('CB1-Производство'!D31+E19-I19),'CB1-Производство'!D31+E19-I19,IF(ISNUMBER(I19-E19),"NT " &amp; I19-E19,"…"))</f>
        <v>0.3</v>
      </c>
      <c r="AE19" s="192">
        <f>IF(ISNUMBER('CB1-Производство'!E31+G19-K19),'CB1-Производство'!E31+G19-K19,IF(ISNUMBER(K19-G19),"NT " &amp; K19-G19,"…"))</f>
        <v>0.4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</row>
    <row r="20" spans="1:2595" s="98" customFormat="1" ht="15" customHeight="1" x14ac:dyDescent="0.2">
      <c r="A20" s="472">
        <v>3</v>
      </c>
      <c r="B20" s="318" t="s">
        <v>75</v>
      </c>
      <c r="C20" s="704" t="s">
        <v>76</v>
      </c>
      <c r="D20" s="1049"/>
      <c r="E20" s="43">
        <v>1.1000000000000001</v>
      </c>
      <c r="F20" s="43">
        <v>156</v>
      </c>
      <c r="G20" s="43">
        <v>0</v>
      </c>
      <c r="H20" s="1026">
        <v>53.7</v>
      </c>
      <c r="I20" s="43">
        <v>0.01</v>
      </c>
      <c r="J20" s="116">
        <v>1.5</v>
      </c>
      <c r="K20" s="43">
        <v>0.7</v>
      </c>
      <c r="L20" s="116">
        <v>7</v>
      </c>
      <c r="M20" s="164"/>
      <c r="N20" s="165"/>
      <c r="O20" s="323">
        <f t="shared" si="11"/>
        <v>3</v>
      </c>
      <c r="P20" s="99" t="str">
        <f t="shared" si="12"/>
        <v>ДРЕВЕСНАЯ ЩЕПА, СТРУЖКА И ОТХОДЫ</v>
      </c>
      <c r="Q20" s="704" t="s">
        <v>76</v>
      </c>
      <c r="R20" s="247">
        <f>E20-(E21+E22)</f>
        <v>0</v>
      </c>
      <c r="S20" s="159">
        <f t="shared" ref="S20:Y20" si="13">F20-(F21+F22)</f>
        <v>-0.19999999999998863</v>
      </c>
      <c r="T20" s="159">
        <f t="shared" si="13"/>
        <v>-0.1</v>
      </c>
      <c r="U20" s="159">
        <f t="shared" si="13"/>
        <v>0</v>
      </c>
      <c r="V20" s="159">
        <f t="shared" si="13"/>
        <v>0</v>
      </c>
      <c r="W20" s="159">
        <f t="shared" si="13"/>
        <v>0</v>
      </c>
      <c r="X20" s="159">
        <f t="shared" si="13"/>
        <v>-9.9999999999999978E-2</v>
      </c>
      <c r="Y20" s="658">
        <f t="shared" si="13"/>
        <v>0</v>
      </c>
      <c r="Z20" s="165"/>
      <c r="AA20" s="250">
        <f t="shared" si="9"/>
        <v>3</v>
      </c>
      <c r="AB20" s="99" t="str">
        <f t="shared" si="1"/>
        <v>ДРЕВЕСНАЯ ЩЕПА, СТРУЖКА И ОТХОДЫ</v>
      </c>
      <c r="AC20" s="704" t="s">
        <v>76</v>
      </c>
      <c r="AD20" s="191">
        <f>IF(ISNUMBER('CB1-Производство'!D32+E20-I20),'CB1-Производство'!D32+E20-I20,IF(ISNUMBER(I20-E20),"NT " &amp; I20-E20,"…"))</f>
        <v>1.0900000000000001</v>
      </c>
      <c r="AE20" s="192">
        <f>IF(ISNUMBER('CB1-Производство'!E32+G20-K20),'CB1-Производство'!E32+G20-K20,IF(ISNUMBER(K20-G20),"NT " &amp; K20-G20,"…"))</f>
        <v>-0.7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  <c r="CPV20" s="14"/>
      <c r="CPW20" s="14"/>
      <c r="CPX20" s="14"/>
      <c r="CPY20" s="14"/>
      <c r="CPZ20" s="14"/>
      <c r="CQA20" s="14"/>
      <c r="CQB20" s="14"/>
      <c r="CQC20" s="14"/>
      <c r="CQD20" s="14"/>
      <c r="CQE20" s="14"/>
      <c r="CQF20" s="14"/>
      <c r="CQG20" s="14"/>
      <c r="CQH20" s="14"/>
      <c r="CQI20" s="14"/>
      <c r="CQJ20" s="14"/>
      <c r="CQK20" s="14"/>
      <c r="CQL20" s="14"/>
      <c r="CQM20" s="14"/>
      <c r="CQN20" s="14"/>
      <c r="CQO20" s="14"/>
      <c r="CQP20" s="14"/>
      <c r="CQQ20" s="14"/>
      <c r="CQR20" s="14"/>
      <c r="CQS20" s="14"/>
      <c r="CQT20" s="14"/>
      <c r="CQU20" s="14"/>
      <c r="CQV20" s="14"/>
      <c r="CQW20" s="14"/>
      <c r="CQX20" s="14"/>
      <c r="CQY20" s="14"/>
      <c r="CQZ20" s="14"/>
      <c r="CRA20" s="14"/>
      <c r="CRB20" s="14"/>
      <c r="CRC20" s="14"/>
      <c r="CRD20" s="14"/>
      <c r="CRE20" s="14"/>
      <c r="CRF20" s="14"/>
      <c r="CRG20" s="14"/>
      <c r="CRH20" s="14"/>
      <c r="CRI20" s="14"/>
      <c r="CRJ20" s="14"/>
      <c r="CRK20" s="14"/>
      <c r="CRL20" s="14"/>
      <c r="CRM20" s="14"/>
      <c r="CRN20" s="14"/>
      <c r="CRO20" s="14"/>
      <c r="CRP20" s="14"/>
      <c r="CRQ20" s="14"/>
      <c r="CRR20" s="14"/>
      <c r="CRS20" s="14"/>
      <c r="CRT20" s="14"/>
      <c r="CRU20" s="14"/>
      <c r="CRV20" s="14"/>
      <c r="CRW20" s="14"/>
      <c r="CRX20" s="14"/>
      <c r="CRY20" s="14"/>
      <c r="CRZ20" s="14"/>
      <c r="CSA20" s="14"/>
      <c r="CSB20" s="14"/>
      <c r="CSC20" s="14"/>
      <c r="CSD20" s="14"/>
      <c r="CSE20" s="14"/>
      <c r="CSF20" s="14"/>
      <c r="CSG20" s="14"/>
      <c r="CSH20" s="14"/>
      <c r="CSI20" s="14"/>
      <c r="CSJ20" s="14"/>
      <c r="CSK20" s="14"/>
      <c r="CSL20" s="14"/>
      <c r="CSM20" s="14"/>
      <c r="CSN20" s="14"/>
      <c r="CSO20" s="14"/>
      <c r="CSP20" s="14"/>
      <c r="CSQ20" s="14"/>
      <c r="CSR20" s="14"/>
      <c r="CSS20" s="14"/>
      <c r="CST20" s="14"/>
      <c r="CSU20" s="14"/>
      <c r="CSV20" s="14"/>
      <c r="CSW20" s="14"/>
      <c r="CSX20" s="14"/>
      <c r="CSY20" s="14"/>
      <c r="CSZ20" s="14"/>
      <c r="CTA20" s="14"/>
      <c r="CTB20" s="14"/>
      <c r="CTC20" s="14"/>
      <c r="CTD20" s="14"/>
      <c r="CTE20" s="14"/>
      <c r="CTF20" s="14"/>
      <c r="CTG20" s="14"/>
      <c r="CTH20" s="14"/>
      <c r="CTI20" s="14"/>
      <c r="CTJ20" s="14"/>
      <c r="CTK20" s="14"/>
      <c r="CTL20" s="14"/>
      <c r="CTM20" s="14"/>
      <c r="CTN20" s="14"/>
      <c r="CTO20" s="14"/>
      <c r="CTP20" s="14"/>
      <c r="CTQ20" s="14"/>
      <c r="CTR20" s="14"/>
      <c r="CTS20" s="14"/>
      <c r="CTT20" s="14"/>
      <c r="CTU20" s="14"/>
      <c r="CTV20" s="14"/>
      <c r="CTW20" s="14"/>
      <c r="CTX20" s="14"/>
      <c r="CTY20" s="14"/>
      <c r="CTZ20" s="14"/>
      <c r="CUA20" s="14"/>
      <c r="CUB20" s="14"/>
      <c r="CUC20" s="14"/>
      <c r="CUD20" s="14"/>
      <c r="CUE20" s="14"/>
      <c r="CUF20" s="14"/>
      <c r="CUG20" s="14"/>
      <c r="CUH20" s="14"/>
      <c r="CUI20" s="14"/>
      <c r="CUJ20" s="14"/>
      <c r="CUK20" s="14"/>
      <c r="CUL20" s="14"/>
      <c r="CUM20" s="14"/>
      <c r="CUN20" s="14"/>
      <c r="CUO20" s="14"/>
      <c r="CUP20" s="14"/>
      <c r="CUQ20" s="14"/>
      <c r="CUR20" s="14"/>
      <c r="CUS20" s="14"/>
      <c r="CUT20" s="14"/>
      <c r="CUU20" s="14"/>
    </row>
    <row r="21" spans="1:2595" s="14" customFormat="1" ht="15" customHeight="1" x14ac:dyDescent="0.2">
      <c r="A21" s="470" t="s">
        <v>77</v>
      </c>
      <c r="B21" s="55" t="s">
        <v>78</v>
      </c>
      <c r="C21" s="702" t="s">
        <v>76</v>
      </c>
      <c r="D21" s="1048" t="s">
        <v>181</v>
      </c>
      <c r="E21" s="43">
        <v>1.1000000000000001</v>
      </c>
      <c r="F21" s="1026">
        <v>156.19999999999999</v>
      </c>
      <c r="G21" s="43">
        <v>0.1</v>
      </c>
      <c r="H21" s="1026">
        <v>53.7</v>
      </c>
      <c r="I21" s="43">
        <v>0.01</v>
      </c>
      <c r="J21" s="116">
        <v>1.5</v>
      </c>
      <c r="K21" s="43">
        <v>0.1</v>
      </c>
      <c r="L21" s="116">
        <v>0</v>
      </c>
      <c r="M21" s="164"/>
      <c r="N21" s="165"/>
      <c r="O21" s="659" t="str">
        <f>A21</f>
        <v>3.1</v>
      </c>
      <c r="P21" s="34" t="str">
        <f>B21</f>
        <v>ДРЕВЕСНАЯ ЩЕПА И СТРУЖКА</v>
      </c>
      <c r="Q21" s="702" t="s">
        <v>76</v>
      </c>
      <c r="R21" s="155"/>
      <c r="S21" s="155"/>
      <c r="T21" s="155"/>
      <c r="U21" s="155"/>
      <c r="V21" s="155"/>
      <c r="W21" s="155"/>
      <c r="X21" s="155"/>
      <c r="Y21" s="171"/>
      <c r="Z21" s="165" t="s">
        <v>0</v>
      </c>
      <c r="AA21" s="220" t="str">
        <f t="shared" si="9"/>
        <v>3.1</v>
      </c>
      <c r="AB21" s="34" t="str">
        <f>B21</f>
        <v>ДРЕВЕСНАЯ ЩЕПА И СТРУЖКА</v>
      </c>
      <c r="AC21" s="702" t="s">
        <v>76</v>
      </c>
      <c r="AD21" s="218">
        <f>IF(ISNUMBER('CB1-Производство'!D33+E21-I21),'CB1-Производство'!D33+E21-I21,IF(ISNUMBER(I21-E21),"NT " &amp; I21-E21,"…"))</f>
        <v>1.0900000000000001</v>
      </c>
      <c r="AE21" s="200">
        <f>IF(ISNUMBER('CB1-Производство'!E33+G21-K21),'CB1-Производство'!E33+G21-K21,IF(ISNUMBER(K21-G21),"NT " &amp; K21-G21,"…"))</f>
        <v>0</v>
      </c>
    </row>
    <row r="22" spans="1:2595" s="14" customFormat="1" ht="15" customHeight="1" x14ac:dyDescent="0.2">
      <c r="A22" s="474" t="s">
        <v>79</v>
      </c>
      <c r="B22" s="55" t="s">
        <v>80</v>
      </c>
      <c r="C22" s="702" t="s">
        <v>76</v>
      </c>
      <c r="D22" s="1049"/>
      <c r="E22" s="43">
        <v>0</v>
      </c>
      <c r="F22" s="1026">
        <v>0</v>
      </c>
      <c r="G22" s="43">
        <v>0</v>
      </c>
      <c r="H22" s="1026">
        <v>0</v>
      </c>
      <c r="I22" s="43">
        <v>0</v>
      </c>
      <c r="J22" s="116">
        <v>0</v>
      </c>
      <c r="K22" s="43">
        <v>0.7</v>
      </c>
      <c r="L22" s="116">
        <v>7</v>
      </c>
      <c r="M22" s="164"/>
      <c r="N22" s="165"/>
      <c r="O22" s="661" t="str">
        <f>A22</f>
        <v>3.2</v>
      </c>
      <c r="P22" s="34" t="str">
        <f>B22</f>
        <v>ДРЕВЕСНЫЕ ОТХОДЫ (ВКЛЮЧАЯ ДРЕВЕСИНУ ДЛЯ АГЛОМЕРАТОВ)</v>
      </c>
      <c r="Q22" s="702" t="s">
        <v>76</v>
      </c>
      <c r="R22" s="160"/>
      <c r="S22" s="160"/>
      <c r="T22" s="160"/>
      <c r="U22" s="160"/>
      <c r="V22" s="160"/>
      <c r="W22" s="160"/>
      <c r="X22" s="160"/>
      <c r="Y22" s="251"/>
      <c r="Z22" s="165"/>
      <c r="AA22" s="220" t="str">
        <f t="shared" si="9"/>
        <v>3.2</v>
      </c>
      <c r="AB22" s="34" t="str">
        <f>B22</f>
        <v>ДРЕВЕСНЫЕ ОТХОДЫ (ВКЛЮЧАЯ ДРЕВЕСИНУ ДЛЯ АГЛОМЕРАТОВ)</v>
      </c>
      <c r="AC22" s="702" t="s">
        <v>76</v>
      </c>
      <c r="AD22" s="195">
        <f>IF(ISNUMBER('CB1-Производство'!D34+E22-I22),'CB1-Производство'!D34+E22-I22,IF(ISNUMBER(I22-E22),"NT " &amp; I22-E22,"…"))</f>
        <v>0</v>
      </c>
      <c r="AE22" s="200">
        <f>IF(ISNUMBER('CB1-Производство'!E34+G22-K22),'CB1-Производство'!E34+G22-K22,IF(ISNUMBER(K22-G22),"NT " &amp; K22-G22,"…"))</f>
        <v>-0.7</v>
      </c>
    </row>
    <row r="23" spans="1:2595" s="98" customFormat="1" ht="15" customHeight="1" x14ac:dyDescent="0.2">
      <c r="A23" s="471" t="s">
        <v>182</v>
      </c>
      <c r="B23" s="320" t="s">
        <v>81</v>
      </c>
      <c r="C23" s="704" t="s">
        <v>74</v>
      </c>
      <c r="D23" s="1049"/>
      <c r="E23" s="43">
        <v>0</v>
      </c>
      <c r="F23" s="43">
        <v>0</v>
      </c>
      <c r="G23" s="43">
        <v>0</v>
      </c>
      <c r="H23" s="1026">
        <v>0</v>
      </c>
      <c r="I23" s="43">
        <v>0</v>
      </c>
      <c r="J23" s="116">
        <v>0</v>
      </c>
      <c r="K23" s="43">
        <v>0.7</v>
      </c>
      <c r="L23" s="116">
        <v>7</v>
      </c>
      <c r="M23" s="164"/>
      <c r="N23" s="165"/>
      <c r="O23" s="1110" t="str">
        <f t="shared" ref="O23" si="14">A23</f>
        <v>4</v>
      </c>
      <c r="P23" s="99" t="str">
        <f t="shared" ref="P23" si="15">B23</f>
        <v>БЫВШАЯ В УПОТРЕБЛЕНИИ РЕКУПЕРИРОВАННАЯ ДРЕВЕСИНА</v>
      </c>
      <c r="Q23" s="708" t="s">
        <v>74</v>
      </c>
      <c r="R23" s="247"/>
      <c r="S23" s="159"/>
      <c r="T23" s="159"/>
      <c r="U23" s="159"/>
      <c r="V23" s="159"/>
      <c r="W23" s="159"/>
      <c r="X23" s="159"/>
      <c r="Y23" s="658"/>
      <c r="Z23" s="165"/>
      <c r="AA23" s="250" t="str">
        <f t="shared" ref="AA23" si="16">A23</f>
        <v>4</v>
      </c>
      <c r="AB23" s="99" t="str">
        <f t="shared" ref="AB23" si="17">B23</f>
        <v>БЫВШАЯ В УПОТРЕБЛЕНИИ РЕКУПЕРИРОВАННАЯ ДРЕВЕСИНА</v>
      </c>
      <c r="AC23" s="704" t="s">
        <v>74</v>
      </c>
      <c r="AD23" s="191">
        <f>IF(ISNUMBER('CB1-Производство'!D35+E23-I23),'CB1-Производство'!D35+E23-I23,IF(ISNUMBER(I23-E23),"NT " &amp; I23-E23,"…"))</f>
        <v>0</v>
      </c>
      <c r="AE23" s="192">
        <f>IF(ISNUMBER('CB1-Производство'!E35+G23-K23),'CB1-Производство'!E35+G23-K23,IF(ISNUMBER(K23-G23),"NT " &amp; K23-G23,"…"))</f>
        <v>-0.7</v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  <c r="CPV23" s="14"/>
      <c r="CPW23" s="14"/>
      <c r="CPX23" s="14"/>
      <c r="CPY23" s="14"/>
      <c r="CPZ23" s="14"/>
      <c r="CQA23" s="14"/>
      <c r="CQB23" s="14"/>
      <c r="CQC23" s="14"/>
      <c r="CQD23" s="14"/>
      <c r="CQE23" s="14"/>
      <c r="CQF23" s="14"/>
      <c r="CQG23" s="14"/>
      <c r="CQH23" s="14"/>
      <c r="CQI23" s="14"/>
      <c r="CQJ23" s="14"/>
      <c r="CQK23" s="14"/>
      <c r="CQL23" s="14"/>
      <c r="CQM23" s="14"/>
      <c r="CQN23" s="14"/>
      <c r="CQO23" s="14"/>
      <c r="CQP23" s="14"/>
      <c r="CQQ23" s="14"/>
      <c r="CQR23" s="14"/>
      <c r="CQS23" s="14"/>
      <c r="CQT23" s="14"/>
      <c r="CQU23" s="14"/>
      <c r="CQV23" s="14"/>
      <c r="CQW23" s="14"/>
      <c r="CQX23" s="14"/>
      <c r="CQY23" s="14"/>
      <c r="CQZ23" s="14"/>
      <c r="CRA23" s="14"/>
      <c r="CRB23" s="14"/>
      <c r="CRC23" s="14"/>
      <c r="CRD23" s="14"/>
      <c r="CRE23" s="14"/>
      <c r="CRF23" s="14"/>
      <c r="CRG23" s="14"/>
      <c r="CRH23" s="14"/>
      <c r="CRI23" s="14"/>
      <c r="CRJ23" s="14"/>
      <c r="CRK23" s="14"/>
      <c r="CRL23" s="14"/>
      <c r="CRM23" s="14"/>
      <c r="CRN23" s="14"/>
      <c r="CRO23" s="14"/>
      <c r="CRP23" s="14"/>
      <c r="CRQ23" s="14"/>
      <c r="CRR23" s="14"/>
      <c r="CRS23" s="14"/>
      <c r="CRT23" s="14"/>
      <c r="CRU23" s="14"/>
      <c r="CRV23" s="14"/>
      <c r="CRW23" s="14"/>
      <c r="CRX23" s="14"/>
      <c r="CRY23" s="14"/>
      <c r="CRZ23" s="14"/>
      <c r="CSA23" s="14"/>
      <c r="CSB23" s="14"/>
      <c r="CSC23" s="14"/>
      <c r="CSD23" s="14"/>
      <c r="CSE23" s="14"/>
      <c r="CSF23" s="14"/>
      <c r="CSG23" s="14"/>
      <c r="CSH23" s="14"/>
      <c r="CSI23" s="14"/>
      <c r="CSJ23" s="14"/>
      <c r="CSK23" s="14"/>
      <c r="CSL23" s="14"/>
      <c r="CSM23" s="14"/>
      <c r="CSN23" s="14"/>
      <c r="CSO23" s="14"/>
      <c r="CSP23" s="14"/>
      <c r="CSQ23" s="14"/>
      <c r="CSR23" s="14"/>
      <c r="CSS23" s="14"/>
      <c r="CST23" s="14"/>
      <c r="CSU23" s="14"/>
      <c r="CSV23" s="14"/>
      <c r="CSW23" s="14"/>
      <c r="CSX23" s="14"/>
      <c r="CSY23" s="14"/>
      <c r="CSZ23" s="14"/>
      <c r="CTA23" s="14"/>
      <c r="CTB23" s="14"/>
      <c r="CTC23" s="14"/>
      <c r="CTD23" s="14"/>
      <c r="CTE23" s="14"/>
      <c r="CTF23" s="14"/>
      <c r="CTG23" s="14"/>
      <c r="CTH23" s="14"/>
      <c r="CTI23" s="14"/>
      <c r="CTJ23" s="14"/>
      <c r="CTK23" s="14"/>
      <c r="CTL23" s="14"/>
      <c r="CTM23" s="14"/>
      <c r="CTN23" s="14"/>
      <c r="CTO23" s="14"/>
      <c r="CTP23" s="14"/>
      <c r="CTQ23" s="14"/>
      <c r="CTR23" s="14"/>
      <c r="CTS23" s="14"/>
      <c r="CTT23" s="14"/>
      <c r="CTU23" s="14"/>
      <c r="CTV23" s="14"/>
      <c r="CTW23" s="14"/>
      <c r="CTX23" s="14"/>
      <c r="CTY23" s="14"/>
      <c r="CTZ23" s="14"/>
      <c r="CUA23" s="14"/>
      <c r="CUB23" s="14"/>
      <c r="CUC23" s="14"/>
      <c r="CUD23" s="14"/>
      <c r="CUE23" s="14"/>
      <c r="CUF23" s="14"/>
      <c r="CUG23" s="14"/>
      <c r="CUH23" s="14"/>
      <c r="CUI23" s="14"/>
      <c r="CUJ23" s="14"/>
      <c r="CUK23" s="14"/>
      <c r="CUL23" s="14"/>
      <c r="CUM23" s="14"/>
      <c r="CUN23" s="14"/>
      <c r="CUO23" s="14"/>
      <c r="CUP23" s="14"/>
      <c r="CUQ23" s="14"/>
      <c r="CUR23" s="14"/>
      <c r="CUS23" s="14"/>
      <c r="CUT23" s="14"/>
      <c r="CUU23" s="14"/>
    </row>
    <row r="24" spans="1:2595" s="98" customFormat="1" ht="15" customHeight="1" x14ac:dyDescent="0.2">
      <c r="A24" s="472" t="s">
        <v>82</v>
      </c>
      <c r="B24" s="318" t="s">
        <v>83</v>
      </c>
      <c r="C24" s="704" t="s">
        <v>74</v>
      </c>
      <c r="D24" s="1049"/>
      <c r="E24" s="43">
        <v>7.0000000000000007E-2</v>
      </c>
      <c r="F24" s="43">
        <v>38</v>
      </c>
      <c r="G24" s="43">
        <v>0.1</v>
      </c>
      <c r="H24" s="1026">
        <v>37</v>
      </c>
      <c r="I24" s="43">
        <v>0</v>
      </c>
      <c r="J24" s="116">
        <v>0</v>
      </c>
      <c r="K24" s="43">
        <v>0</v>
      </c>
      <c r="L24" s="116">
        <v>0</v>
      </c>
      <c r="M24" s="164"/>
      <c r="N24" s="165"/>
      <c r="O24" s="1110" t="str">
        <f t="shared" si="11"/>
        <v>5</v>
      </c>
      <c r="P24" s="99" t="str">
        <f t="shared" si="12"/>
        <v>ДРЕВЕСНЫЕ ПЕЛЛЕТЫ И ПРОЧИЕ АГЛОМЕРАТЫ</v>
      </c>
      <c r="Q24" s="708" t="s">
        <v>74</v>
      </c>
      <c r="R24" s="247">
        <f>E24-(E25+E26)</f>
        <v>0</v>
      </c>
      <c r="S24" s="159">
        <f t="shared" ref="S24:Y24" si="18">F24-(F25+F26)</f>
        <v>0</v>
      </c>
      <c r="T24" s="159">
        <f t="shared" si="18"/>
        <v>0</v>
      </c>
      <c r="U24" s="159">
        <f t="shared" si="18"/>
        <v>0</v>
      </c>
      <c r="V24" s="159">
        <f t="shared" si="18"/>
        <v>0</v>
      </c>
      <c r="W24" s="159">
        <f t="shared" si="18"/>
        <v>0</v>
      </c>
      <c r="X24" s="159">
        <f t="shared" si="18"/>
        <v>0</v>
      </c>
      <c r="Y24" s="658">
        <f t="shared" si="18"/>
        <v>0</v>
      </c>
      <c r="Z24" s="165"/>
      <c r="AA24" s="250" t="str">
        <f t="shared" ref="AA24:AA69" si="19">A24</f>
        <v>5</v>
      </c>
      <c r="AB24" s="99" t="str">
        <f t="shared" ref="AB24:AB35" si="20">B24</f>
        <v>ДРЕВЕСНЫЕ ПЕЛЛЕТЫ И ПРОЧИЕ АГЛОМЕРАТЫ</v>
      </c>
      <c r="AC24" s="704" t="s">
        <v>74</v>
      </c>
      <c r="AD24" s="191">
        <f>IF(ISNUMBER('CB1-Производство'!D36+E24-I24),'CB1-Производство'!D36+E24-I24,IF(ISNUMBER(I24-E24),"NT " &amp; I24-E24,"…"))</f>
        <v>7.0000000000000007E-2</v>
      </c>
      <c r="AE24" s="192">
        <f>IF(ISNUMBER('CB1-Производство'!E36+G24-K24),'CB1-Производство'!E36+G24-K24,IF(ISNUMBER(K24-G24),"NT " &amp; K24-G24,"…"))</f>
        <v>0.1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</row>
    <row r="25" spans="1:2595" s="14" customFormat="1" ht="15" customHeight="1" x14ac:dyDescent="0.2">
      <c r="A25" s="470" t="s">
        <v>84</v>
      </c>
      <c r="B25" s="55" t="s">
        <v>85</v>
      </c>
      <c r="C25" s="702" t="s">
        <v>74</v>
      </c>
      <c r="D25" s="1049"/>
      <c r="E25" s="43">
        <v>0</v>
      </c>
      <c r="F25" s="1026">
        <v>0</v>
      </c>
      <c r="G25" s="43">
        <v>0</v>
      </c>
      <c r="H25" s="1026">
        <v>0</v>
      </c>
      <c r="I25" s="43">
        <v>0</v>
      </c>
      <c r="J25" s="116">
        <v>0</v>
      </c>
      <c r="K25" s="43">
        <v>0</v>
      </c>
      <c r="L25" s="116">
        <v>0</v>
      </c>
      <c r="M25" s="164"/>
      <c r="N25" s="165"/>
      <c r="O25" s="659" t="str">
        <f t="shared" si="11"/>
        <v>5.1</v>
      </c>
      <c r="P25" s="34" t="str">
        <f t="shared" si="12"/>
        <v>ДРЕВЕСНЫЕ ПЕЛЛЕТЫ</v>
      </c>
      <c r="Q25" s="709" t="s">
        <v>74</v>
      </c>
      <c r="R25" s="155"/>
      <c r="S25" s="155"/>
      <c r="T25" s="155"/>
      <c r="U25" s="155"/>
      <c r="V25" s="155"/>
      <c r="W25" s="155"/>
      <c r="X25" s="155"/>
      <c r="Y25" s="171"/>
      <c r="Z25" s="165" t="s">
        <v>0</v>
      </c>
      <c r="AA25" s="220" t="str">
        <f t="shared" si="19"/>
        <v>5.1</v>
      </c>
      <c r="AB25" s="34" t="str">
        <f t="shared" si="20"/>
        <v>ДРЕВЕСНЫЕ ПЕЛЛЕТЫ</v>
      </c>
      <c r="AC25" s="702" t="s">
        <v>74</v>
      </c>
      <c r="AD25" s="218">
        <f>IF(ISNUMBER('CB1-Производство'!D37+E25-I25),'CB1-Производство'!D37+E25-I25,IF(ISNUMBER(I25-E25),"NT " &amp; I25-E25,"…"))</f>
        <v>0</v>
      </c>
      <c r="AE25" s="200">
        <f>IF(ISNUMBER('CB1-Производство'!E37+G25-K25),'CB1-Производство'!E37+G25-K25,IF(ISNUMBER(K25-G25),"NT " &amp; K25-G25,"…"))</f>
        <v>0</v>
      </c>
    </row>
    <row r="26" spans="1:2595" s="14" customFormat="1" ht="15" customHeight="1" x14ac:dyDescent="0.2">
      <c r="A26" s="470" t="s">
        <v>86</v>
      </c>
      <c r="B26" s="55" t="s">
        <v>87</v>
      </c>
      <c r="C26" s="702" t="s">
        <v>74</v>
      </c>
      <c r="D26" s="1049"/>
      <c r="E26" s="43">
        <v>7.0000000000000007E-2</v>
      </c>
      <c r="F26" s="1026">
        <v>38</v>
      </c>
      <c r="G26" s="43">
        <v>0.1</v>
      </c>
      <c r="H26" s="1026">
        <v>37</v>
      </c>
      <c r="I26" s="43">
        <v>0</v>
      </c>
      <c r="J26" s="116">
        <v>0</v>
      </c>
      <c r="K26" s="43">
        <v>0</v>
      </c>
      <c r="L26" s="116">
        <v>0</v>
      </c>
      <c r="M26" s="164"/>
      <c r="N26" s="165"/>
      <c r="O26" s="659" t="str">
        <f t="shared" si="11"/>
        <v>5.2</v>
      </c>
      <c r="P26" s="34" t="str">
        <f t="shared" si="12"/>
        <v>ПРОЧИЕ АГЛОМЕРАТЫ</v>
      </c>
      <c r="Q26" s="710" t="s">
        <v>74</v>
      </c>
      <c r="R26" s="160"/>
      <c r="S26" s="160"/>
      <c r="T26" s="160"/>
      <c r="U26" s="160"/>
      <c r="V26" s="160"/>
      <c r="W26" s="160"/>
      <c r="X26" s="160"/>
      <c r="Y26" s="251"/>
      <c r="Z26" s="165"/>
      <c r="AA26" s="219" t="str">
        <f t="shared" si="19"/>
        <v>5.2</v>
      </c>
      <c r="AB26" s="34" t="str">
        <f t="shared" si="20"/>
        <v>ПРОЧИЕ АГЛОМЕРАТЫ</v>
      </c>
      <c r="AC26" s="702" t="s">
        <v>74</v>
      </c>
      <c r="AD26" s="195">
        <f>IF(ISNUMBER('CB1-Производство'!D38+E26-I26),'CB1-Производство'!D38+E26-I26,IF(ISNUMBER(I26-E26),"NT " &amp; I26-E26,"…"))</f>
        <v>7.0000000000000007E-2</v>
      </c>
      <c r="AE26" s="200">
        <f>IF(ISNUMBER('CB1-Производство'!E38+G26-K26),'CB1-Производство'!E38+G26-K26,IF(ISNUMBER(K26-G26),"NT " &amp; K26-G26,"…"))</f>
        <v>0.1</v>
      </c>
    </row>
    <row r="27" spans="1:2595" s="98" customFormat="1" ht="15" customHeight="1" x14ac:dyDescent="0.2">
      <c r="A27" s="473" t="s">
        <v>88</v>
      </c>
      <c r="B27" s="323" t="s">
        <v>89</v>
      </c>
      <c r="C27" s="319" t="s">
        <v>76</v>
      </c>
      <c r="D27" s="1050"/>
      <c r="E27" s="43">
        <v>123</v>
      </c>
      <c r="F27" s="43">
        <v>5740.8</v>
      </c>
      <c r="G27" s="43">
        <v>92</v>
      </c>
      <c r="H27" s="1026">
        <v>4792</v>
      </c>
      <c r="I27" s="43">
        <v>0.3</v>
      </c>
      <c r="J27" s="116">
        <v>50</v>
      </c>
      <c r="K27" s="43">
        <v>332</v>
      </c>
      <c r="L27" s="116">
        <v>2491</v>
      </c>
      <c r="M27" s="164"/>
      <c r="N27" s="165"/>
      <c r="O27" s="323" t="str">
        <f t="shared" si="11"/>
        <v>6</v>
      </c>
      <c r="P27" s="99" t="str">
        <f t="shared" si="12"/>
        <v>ПИЛОМАТЕРИАЛЫ (ВКЛЮЧАЯ ШПАЛЫ)</v>
      </c>
      <c r="Q27" s="319" t="s">
        <v>76</v>
      </c>
      <c r="R27" s="247">
        <f>E27-(E28+E29)</f>
        <v>0.20000000000000284</v>
      </c>
      <c r="S27" s="159">
        <f t="shared" ref="S27:Y27" si="21">F27-(F28+F29)</f>
        <v>0</v>
      </c>
      <c r="T27" s="159">
        <f t="shared" si="21"/>
        <v>9.9999999999994316E-2</v>
      </c>
      <c r="U27" s="159">
        <f t="shared" si="21"/>
        <v>-0.3000000000001819</v>
      </c>
      <c r="V27" s="159">
        <f t="shared" si="21"/>
        <v>0</v>
      </c>
      <c r="W27" s="159">
        <f t="shared" si="21"/>
        <v>0.69999999999999574</v>
      </c>
      <c r="X27" s="159">
        <f t="shared" si="21"/>
        <v>0.10000000000002274</v>
      </c>
      <c r="Y27" s="658">
        <f t="shared" si="21"/>
        <v>0.3000000000001819</v>
      </c>
      <c r="Z27" s="179"/>
      <c r="AA27" s="187" t="str">
        <f t="shared" si="19"/>
        <v>6</v>
      </c>
      <c r="AB27" s="99" t="str">
        <f t="shared" si="20"/>
        <v>ПИЛОМАТЕРИАЛЫ (ВКЛЮЧАЯ ШПАЛЫ)</v>
      </c>
      <c r="AC27" s="319" t="s">
        <v>76</v>
      </c>
      <c r="AD27" s="191">
        <f>IF(ISNUMBER('CB1-Производство'!D39+E27-I27),'CB1-Производство'!D39+E27-I27,IF(ISNUMBER(I27-E27),"NT " &amp; I27-E27,"…"))</f>
        <v>262.7</v>
      </c>
      <c r="AE27" s="192">
        <f>IF(ISNUMBER('CB1-Производство'!E39+G27-K27),'CB1-Производство'!E39+G27-K27,IF(ISNUMBER(K27-G27),"NT " &amp; K27-G27,"…"))</f>
        <v>-89.800000000000011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  <c r="CPV27" s="14"/>
      <c r="CPW27" s="14"/>
      <c r="CPX27" s="14"/>
      <c r="CPY27" s="14"/>
      <c r="CPZ27" s="14"/>
      <c r="CQA27" s="14"/>
      <c r="CQB27" s="14"/>
      <c r="CQC27" s="14"/>
      <c r="CQD27" s="14"/>
      <c r="CQE27" s="14"/>
      <c r="CQF27" s="14"/>
      <c r="CQG27" s="14"/>
      <c r="CQH27" s="14"/>
      <c r="CQI27" s="14"/>
      <c r="CQJ27" s="14"/>
      <c r="CQK27" s="14"/>
      <c r="CQL27" s="14"/>
      <c r="CQM27" s="14"/>
      <c r="CQN27" s="14"/>
      <c r="CQO27" s="14"/>
      <c r="CQP27" s="14"/>
      <c r="CQQ27" s="14"/>
      <c r="CQR27" s="14"/>
      <c r="CQS27" s="14"/>
      <c r="CQT27" s="14"/>
      <c r="CQU27" s="14"/>
      <c r="CQV27" s="14"/>
      <c r="CQW27" s="14"/>
      <c r="CQX27" s="14"/>
      <c r="CQY27" s="14"/>
      <c r="CQZ27" s="14"/>
      <c r="CRA27" s="14"/>
      <c r="CRB27" s="14"/>
      <c r="CRC27" s="14"/>
      <c r="CRD27" s="14"/>
      <c r="CRE27" s="14"/>
      <c r="CRF27" s="14"/>
      <c r="CRG27" s="14"/>
      <c r="CRH27" s="14"/>
      <c r="CRI27" s="14"/>
      <c r="CRJ27" s="14"/>
      <c r="CRK27" s="14"/>
      <c r="CRL27" s="14"/>
      <c r="CRM27" s="14"/>
      <c r="CRN27" s="14"/>
      <c r="CRO27" s="14"/>
      <c r="CRP27" s="14"/>
      <c r="CRQ27" s="14"/>
      <c r="CRR27" s="14"/>
      <c r="CRS27" s="14"/>
      <c r="CRT27" s="14"/>
      <c r="CRU27" s="14"/>
      <c r="CRV27" s="14"/>
      <c r="CRW27" s="14"/>
      <c r="CRX27" s="14"/>
      <c r="CRY27" s="14"/>
      <c r="CRZ27" s="14"/>
      <c r="CSA27" s="14"/>
      <c r="CSB27" s="14"/>
      <c r="CSC27" s="14"/>
      <c r="CSD27" s="14"/>
      <c r="CSE27" s="14"/>
      <c r="CSF27" s="14"/>
      <c r="CSG27" s="14"/>
      <c r="CSH27" s="14"/>
      <c r="CSI27" s="14"/>
      <c r="CSJ27" s="14"/>
      <c r="CSK27" s="14"/>
      <c r="CSL27" s="14"/>
      <c r="CSM27" s="14"/>
      <c r="CSN27" s="14"/>
      <c r="CSO27" s="14"/>
      <c r="CSP27" s="14"/>
      <c r="CSQ27" s="14"/>
      <c r="CSR27" s="14"/>
      <c r="CSS27" s="14"/>
      <c r="CST27" s="14"/>
      <c r="CSU27" s="14"/>
      <c r="CSV27" s="14"/>
      <c r="CSW27" s="14"/>
      <c r="CSX27" s="14"/>
      <c r="CSY27" s="14"/>
      <c r="CSZ27" s="14"/>
      <c r="CTA27" s="14"/>
      <c r="CTB27" s="14"/>
      <c r="CTC27" s="14"/>
      <c r="CTD27" s="14"/>
      <c r="CTE27" s="14"/>
      <c r="CTF27" s="14"/>
      <c r="CTG27" s="14"/>
      <c r="CTH27" s="14"/>
      <c r="CTI27" s="14"/>
      <c r="CTJ27" s="14"/>
      <c r="CTK27" s="14"/>
      <c r="CTL27" s="14"/>
      <c r="CTM27" s="14"/>
      <c r="CTN27" s="14"/>
      <c r="CTO27" s="14"/>
      <c r="CTP27" s="14"/>
      <c r="CTQ27" s="14"/>
      <c r="CTR27" s="14"/>
      <c r="CTS27" s="14"/>
      <c r="CTT27" s="14"/>
      <c r="CTU27" s="14"/>
      <c r="CTV27" s="14"/>
      <c r="CTW27" s="14"/>
      <c r="CTX27" s="14"/>
      <c r="CTY27" s="14"/>
      <c r="CTZ27" s="14"/>
      <c r="CUA27" s="14"/>
      <c r="CUB27" s="14"/>
      <c r="CUC27" s="14"/>
      <c r="CUD27" s="14"/>
      <c r="CUE27" s="14"/>
      <c r="CUF27" s="14"/>
      <c r="CUG27" s="14"/>
      <c r="CUH27" s="14"/>
      <c r="CUI27" s="14"/>
      <c r="CUJ27" s="14"/>
      <c r="CUK27" s="14"/>
      <c r="CUL27" s="14"/>
      <c r="CUM27" s="14"/>
      <c r="CUN27" s="14"/>
      <c r="CUO27" s="14"/>
      <c r="CUP27" s="14"/>
      <c r="CUQ27" s="14"/>
      <c r="CUR27" s="14"/>
      <c r="CUS27" s="14"/>
      <c r="CUT27" s="14"/>
      <c r="CUU27" s="14"/>
    </row>
    <row r="28" spans="1:2595" s="14" customFormat="1" ht="15" customHeight="1" x14ac:dyDescent="0.2">
      <c r="A28" s="470" t="s">
        <v>90</v>
      </c>
      <c r="B28" s="55" t="s">
        <v>36</v>
      </c>
      <c r="C28" s="93" t="s">
        <v>76</v>
      </c>
      <c r="D28" s="1048"/>
      <c r="E28" s="43">
        <v>77.5</v>
      </c>
      <c r="F28" s="1026">
        <v>5118.5</v>
      </c>
      <c r="G28" s="43">
        <v>69</v>
      </c>
      <c r="H28" s="1026">
        <v>4165.7</v>
      </c>
      <c r="I28" s="43">
        <v>0.3</v>
      </c>
      <c r="J28" s="116">
        <v>45.7</v>
      </c>
      <c r="K28" s="43">
        <v>57.9</v>
      </c>
      <c r="L28" s="116">
        <v>2459.6999999999998</v>
      </c>
      <c r="M28" s="164"/>
      <c r="N28" s="165"/>
      <c r="O28" s="659" t="str">
        <f t="shared" si="11"/>
        <v>6.C</v>
      </c>
      <c r="P28" s="34" t="str">
        <f t="shared" si="12"/>
        <v>Хвойные породы</v>
      </c>
      <c r="Q28" s="93" t="s">
        <v>76</v>
      </c>
      <c r="R28" s="155"/>
      <c r="S28" s="155"/>
      <c r="T28" s="155"/>
      <c r="U28" s="155"/>
      <c r="V28" s="155" t="s">
        <v>0</v>
      </c>
      <c r="W28" s="155" t="s">
        <v>0</v>
      </c>
      <c r="X28" s="155"/>
      <c r="Y28" s="171"/>
      <c r="Z28" s="165" t="s">
        <v>0</v>
      </c>
      <c r="AA28" s="220" t="str">
        <f t="shared" si="19"/>
        <v>6.C</v>
      </c>
      <c r="AB28" s="34" t="str">
        <f t="shared" si="20"/>
        <v>Хвойные породы</v>
      </c>
      <c r="AC28" s="93" t="s">
        <v>76</v>
      </c>
      <c r="AD28" s="218">
        <f>IF(ISNUMBER('CB1-Производство'!D40+E28-I28),'CB1-Производство'!D40+E28-I28,IF(ISNUMBER(I28-E28),"NT " &amp; I28-E28,"…"))</f>
        <v>217.2</v>
      </c>
      <c r="AE28" s="200">
        <f>IF(ISNUMBER('CB1-Производство'!E40+G28-K28),'CB1-Производство'!E40+G28-K28,IF(ISNUMBER(K28-G28),"NT " &amp; K28-G28,"…"))</f>
        <v>161.29999999999998</v>
      </c>
    </row>
    <row r="29" spans="1:2595" s="14" customFormat="1" ht="15" customHeight="1" x14ac:dyDescent="0.2">
      <c r="A29" s="470" t="s">
        <v>91</v>
      </c>
      <c r="B29" s="55" t="s">
        <v>39</v>
      </c>
      <c r="C29" s="93" t="s">
        <v>76</v>
      </c>
      <c r="D29" s="1048"/>
      <c r="E29" s="43">
        <v>45.3</v>
      </c>
      <c r="F29" s="1026">
        <v>622.29999999999995</v>
      </c>
      <c r="G29" s="43">
        <v>22.9</v>
      </c>
      <c r="H29" s="1026">
        <v>626.6</v>
      </c>
      <c r="I29" s="43">
        <v>0</v>
      </c>
      <c r="J29" s="116">
        <v>3.6</v>
      </c>
      <c r="K29" s="43">
        <v>274</v>
      </c>
      <c r="L29" s="116">
        <v>31</v>
      </c>
      <c r="M29" s="164"/>
      <c r="N29" s="165"/>
      <c r="O29" s="659" t="str">
        <f t="shared" si="11"/>
        <v>6.NC</v>
      </c>
      <c r="P29" s="34" t="str">
        <f t="shared" si="12"/>
        <v>Лиственные породы</v>
      </c>
      <c r="Q29" s="93" t="s">
        <v>76</v>
      </c>
      <c r="R29" s="155"/>
      <c r="S29" s="155"/>
      <c r="T29" s="155"/>
      <c r="U29" s="155"/>
      <c r="V29" s="155"/>
      <c r="W29" s="155"/>
      <c r="X29" s="155"/>
      <c r="Y29" s="171"/>
      <c r="Z29" s="165"/>
      <c r="AA29" s="220" t="str">
        <f t="shared" si="19"/>
        <v>6.NC</v>
      </c>
      <c r="AB29" s="34" t="str">
        <f t="shared" si="20"/>
        <v>Лиственные породы</v>
      </c>
      <c r="AC29" s="93" t="s">
        <v>76</v>
      </c>
      <c r="AD29" s="195">
        <f>IF(ISNUMBER('CB1-Производство'!D41+E29-I29),'CB1-Производство'!D41+E29-I29,IF(ISNUMBER(I29-E29),"NT " &amp; I29-E29,"…"))</f>
        <v>45.3</v>
      </c>
      <c r="AE29" s="200">
        <f>IF(ISNUMBER('CB1-Производство'!E41+G29-K29),'CB1-Производство'!E41+G29-K29,IF(ISNUMBER(K29-G29),"NT " &amp; K29-G29,"…"))</f>
        <v>-251.1</v>
      </c>
    </row>
    <row r="30" spans="1:2595" s="14" customFormat="1" ht="12" customHeight="1" x14ac:dyDescent="0.2">
      <c r="A30" s="474" t="s">
        <v>92</v>
      </c>
      <c r="B30" s="57" t="s">
        <v>48</v>
      </c>
      <c r="C30" s="93" t="s">
        <v>76</v>
      </c>
      <c r="D30" s="1048"/>
      <c r="E30" s="43">
        <v>3.3</v>
      </c>
      <c r="F30" s="1026">
        <v>161.30000000000001</v>
      </c>
      <c r="G30" s="43">
        <v>0.9</v>
      </c>
      <c r="H30" s="1026">
        <v>94.8</v>
      </c>
      <c r="I30" s="43">
        <v>0</v>
      </c>
      <c r="J30" s="116">
        <v>0</v>
      </c>
      <c r="K30" s="43">
        <v>0</v>
      </c>
      <c r="L30" s="116">
        <v>0</v>
      </c>
      <c r="M30" s="164"/>
      <c r="N30" s="165"/>
      <c r="O30" s="661" t="str">
        <f t="shared" si="11"/>
        <v>6.NC.T</v>
      </c>
      <c r="P30" s="35" t="str">
        <f t="shared" si="12"/>
        <v>в том числе тропические породы</v>
      </c>
      <c r="Q30" s="93" t="s">
        <v>76</v>
      </c>
      <c r="R30" s="160" t="str">
        <f t="shared" ref="R30:Y30" si="22">IF(AND(ISNUMBER(E30/E29),E30&gt;E29),"&gt; 5.NC !!","")</f>
        <v/>
      </c>
      <c r="S30" s="160" t="str">
        <f t="shared" si="22"/>
        <v/>
      </c>
      <c r="T30" s="160" t="str">
        <f t="shared" si="22"/>
        <v/>
      </c>
      <c r="U30" s="160" t="str">
        <f t="shared" si="22"/>
        <v/>
      </c>
      <c r="V30" s="160" t="str">
        <f t="shared" si="22"/>
        <v/>
      </c>
      <c r="W30" s="160" t="str">
        <f t="shared" si="22"/>
        <v/>
      </c>
      <c r="X30" s="160" t="str">
        <f t="shared" si="22"/>
        <v/>
      </c>
      <c r="Y30" s="160" t="str">
        <f t="shared" si="22"/>
        <v/>
      </c>
      <c r="Z30" s="165"/>
      <c r="AA30" s="219" t="str">
        <f t="shared" si="19"/>
        <v>6.NC.T</v>
      </c>
      <c r="AB30" s="35" t="str">
        <f t="shared" si="20"/>
        <v>в том числе тропические породы</v>
      </c>
      <c r="AC30" s="93" t="s">
        <v>76</v>
      </c>
      <c r="AD30" s="195">
        <f>IF(ISNUMBER('CB1-Производство'!D42+E30-I30),'CB1-Производство'!D42+E30-I30,IF(ISNUMBER(I30-E30),"NT " &amp; I30-E30,"…"))</f>
        <v>3.3</v>
      </c>
      <c r="AE30" s="200">
        <f>IF(ISNUMBER('CB1-Производство'!E42+G30-K30),'CB1-Производство'!E42+G30-K30,IF(ISNUMBER(K30-G30),"NT " &amp; K30-G30,"…"))</f>
        <v>0.9</v>
      </c>
      <c r="AF30" s="14" t="s">
        <v>0</v>
      </c>
    </row>
    <row r="31" spans="1:2595" s="98" customFormat="1" ht="15" customHeight="1" x14ac:dyDescent="0.2">
      <c r="A31" s="473" t="s">
        <v>93</v>
      </c>
      <c r="B31" s="323" t="s">
        <v>94</v>
      </c>
      <c r="C31" s="319" t="s">
        <v>76</v>
      </c>
      <c r="D31" s="1050"/>
      <c r="E31" s="43">
        <v>11.7</v>
      </c>
      <c r="F31" s="43">
        <v>209</v>
      </c>
      <c r="G31" s="43">
        <v>22.6</v>
      </c>
      <c r="H31" s="1026">
        <v>99</v>
      </c>
      <c r="I31" s="43">
        <v>0</v>
      </c>
      <c r="J31" s="116">
        <v>0</v>
      </c>
      <c r="K31" s="43">
        <v>0</v>
      </c>
      <c r="L31" s="116">
        <v>0</v>
      </c>
      <c r="M31" s="164"/>
      <c r="N31" s="165"/>
      <c r="O31" s="323" t="str">
        <f t="shared" ref="O31:P34" si="23">A31</f>
        <v>7</v>
      </c>
      <c r="P31" s="99" t="str">
        <f t="shared" si="23"/>
        <v>ШПОН</v>
      </c>
      <c r="Q31" s="319" t="s">
        <v>76</v>
      </c>
      <c r="R31" s="247">
        <f>E31-(E32+E33)</f>
        <v>-1.9999999999999574E-2</v>
      </c>
      <c r="S31" s="159">
        <f t="shared" ref="S31:Y31" si="24">F31-(F32+F33)</f>
        <v>-9.9999999999994316E-2</v>
      </c>
      <c r="T31" s="159">
        <f t="shared" si="24"/>
        <v>0</v>
      </c>
      <c r="U31" s="159">
        <f t="shared" si="24"/>
        <v>9.9999999999994316E-2</v>
      </c>
      <c r="V31" s="159">
        <f t="shared" si="24"/>
        <v>0</v>
      </c>
      <c r="W31" s="159">
        <f t="shared" si="24"/>
        <v>0</v>
      </c>
      <c r="X31" s="159">
        <f t="shared" si="24"/>
        <v>0</v>
      </c>
      <c r="Y31" s="658">
        <f t="shared" si="24"/>
        <v>0</v>
      </c>
      <c r="Z31" s="179"/>
      <c r="AA31" s="187" t="str">
        <f t="shared" si="19"/>
        <v>7</v>
      </c>
      <c r="AB31" s="99" t="str">
        <f>B31</f>
        <v>ШПОН</v>
      </c>
      <c r="AC31" s="319" t="s">
        <v>76</v>
      </c>
      <c r="AD31" s="191">
        <f>IF(ISNUMBER('CB1-Производство'!D43+E31-I31),'CB1-Производство'!D43+E31-I31,IF(ISNUMBER(I31-E31),"NT " &amp; I31-E31,"…"))</f>
        <v>11.7</v>
      </c>
      <c r="AE31" s="192">
        <f>IF(ISNUMBER('CB1-Производство'!E43+G31-K31),'CB1-Производство'!E43+G31-K31,IF(ISNUMBER(K31-G31),"NT " &amp; K31-G31,"…"))</f>
        <v>22.6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  <c r="CPV31" s="14"/>
      <c r="CPW31" s="14"/>
      <c r="CPX31" s="14"/>
      <c r="CPY31" s="14"/>
      <c r="CPZ31" s="14"/>
      <c r="CQA31" s="14"/>
      <c r="CQB31" s="14"/>
      <c r="CQC31" s="14"/>
      <c r="CQD31" s="14"/>
      <c r="CQE31" s="14"/>
      <c r="CQF31" s="14"/>
      <c r="CQG31" s="14"/>
      <c r="CQH31" s="14"/>
      <c r="CQI31" s="14"/>
      <c r="CQJ31" s="14"/>
      <c r="CQK31" s="14"/>
      <c r="CQL31" s="14"/>
      <c r="CQM31" s="14"/>
      <c r="CQN31" s="14"/>
      <c r="CQO31" s="14"/>
      <c r="CQP31" s="14"/>
      <c r="CQQ31" s="14"/>
      <c r="CQR31" s="14"/>
      <c r="CQS31" s="14"/>
      <c r="CQT31" s="14"/>
      <c r="CQU31" s="14"/>
      <c r="CQV31" s="14"/>
      <c r="CQW31" s="14"/>
      <c r="CQX31" s="14"/>
      <c r="CQY31" s="14"/>
      <c r="CQZ31" s="14"/>
      <c r="CRA31" s="14"/>
      <c r="CRB31" s="14"/>
      <c r="CRC31" s="14"/>
      <c r="CRD31" s="14"/>
      <c r="CRE31" s="14"/>
      <c r="CRF31" s="14"/>
      <c r="CRG31" s="14"/>
      <c r="CRH31" s="14"/>
      <c r="CRI31" s="14"/>
      <c r="CRJ31" s="14"/>
      <c r="CRK31" s="14"/>
      <c r="CRL31" s="14"/>
      <c r="CRM31" s="14"/>
      <c r="CRN31" s="14"/>
      <c r="CRO31" s="14"/>
      <c r="CRP31" s="14"/>
      <c r="CRQ31" s="14"/>
      <c r="CRR31" s="14"/>
      <c r="CRS31" s="14"/>
      <c r="CRT31" s="14"/>
      <c r="CRU31" s="14"/>
      <c r="CRV31" s="14"/>
      <c r="CRW31" s="14"/>
      <c r="CRX31" s="14"/>
      <c r="CRY31" s="14"/>
      <c r="CRZ31" s="14"/>
      <c r="CSA31" s="14"/>
      <c r="CSB31" s="14"/>
      <c r="CSC31" s="14"/>
      <c r="CSD31" s="14"/>
      <c r="CSE31" s="14"/>
      <c r="CSF31" s="14"/>
      <c r="CSG31" s="14"/>
      <c r="CSH31" s="14"/>
      <c r="CSI31" s="14"/>
      <c r="CSJ31" s="14"/>
      <c r="CSK31" s="14"/>
      <c r="CSL31" s="14"/>
      <c r="CSM31" s="14"/>
      <c r="CSN31" s="14"/>
      <c r="CSO31" s="14"/>
      <c r="CSP31" s="14"/>
      <c r="CSQ31" s="14"/>
      <c r="CSR31" s="14"/>
      <c r="CSS31" s="14"/>
      <c r="CST31" s="14"/>
      <c r="CSU31" s="14"/>
      <c r="CSV31" s="14"/>
      <c r="CSW31" s="14"/>
      <c r="CSX31" s="14"/>
      <c r="CSY31" s="14"/>
      <c r="CSZ31" s="14"/>
      <c r="CTA31" s="14"/>
      <c r="CTB31" s="14"/>
      <c r="CTC31" s="14"/>
      <c r="CTD31" s="14"/>
      <c r="CTE31" s="14"/>
      <c r="CTF31" s="14"/>
      <c r="CTG31" s="14"/>
      <c r="CTH31" s="14"/>
      <c r="CTI31" s="14"/>
      <c r="CTJ31" s="14"/>
      <c r="CTK31" s="14"/>
      <c r="CTL31" s="14"/>
      <c r="CTM31" s="14"/>
      <c r="CTN31" s="14"/>
      <c r="CTO31" s="14"/>
      <c r="CTP31" s="14"/>
      <c r="CTQ31" s="14"/>
      <c r="CTR31" s="14"/>
      <c r="CTS31" s="14"/>
      <c r="CTT31" s="14"/>
      <c r="CTU31" s="14"/>
      <c r="CTV31" s="14"/>
      <c r="CTW31" s="14"/>
      <c r="CTX31" s="14"/>
      <c r="CTY31" s="14"/>
      <c r="CTZ31" s="14"/>
      <c r="CUA31" s="14"/>
      <c r="CUB31" s="14"/>
      <c r="CUC31" s="14"/>
      <c r="CUD31" s="14"/>
      <c r="CUE31" s="14"/>
      <c r="CUF31" s="14"/>
      <c r="CUG31" s="14"/>
      <c r="CUH31" s="14"/>
      <c r="CUI31" s="14"/>
      <c r="CUJ31" s="14"/>
      <c r="CUK31" s="14"/>
      <c r="CUL31" s="14"/>
      <c r="CUM31" s="14"/>
      <c r="CUN31" s="14"/>
      <c r="CUO31" s="14"/>
      <c r="CUP31" s="14"/>
      <c r="CUQ31" s="14"/>
      <c r="CUR31" s="14"/>
      <c r="CUS31" s="14"/>
      <c r="CUT31" s="14"/>
      <c r="CUU31" s="14"/>
    </row>
    <row r="32" spans="1:2595" s="14" customFormat="1" ht="15" customHeight="1" x14ac:dyDescent="0.2">
      <c r="A32" s="470" t="s">
        <v>95</v>
      </c>
      <c r="B32" s="55" t="s">
        <v>36</v>
      </c>
      <c r="C32" s="93" t="s">
        <v>76</v>
      </c>
      <c r="D32" s="1048"/>
      <c r="E32" s="43">
        <v>0.02</v>
      </c>
      <c r="F32" s="1026">
        <v>32.6</v>
      </c>
      <c r="G32" s="43">
        <v>0</v>
      </c>
      <c r="H32" s="1026">
        <v>0</v>
      </c>
      <c r="I32" s="43">
        <v>0</v>
      </c>
      <c r="J32" s="43">
        <v>0</v>
      </c>
      <c r="K32" s="43">
        <v>0</v>
      </c>
      <c r="L32" s="116">
        <v>0</v>
      </c>
      <c r="M32" s="164"/>
      <c r="N32" s="165"/>
      <c r="O32" s="659" t="str">
        <f t="shared" si="23"/>
        <v>7.C</v>
      </c>
      <c r="P32" s="34" t="str">
        <f t="shared" si="23"/>
        <v>Хвойные породы</v>
      </c>
      <c r="Q32" s="93" t="s">
        <v>76</v>
      </c>
      <c r="R32" s="155"/>
      <c r="S32" s="155"/>
      <c r="T32" s="155"/>
      <c r="U32" s="155"/>
      <c r="V32" s="155"/>
      <c r="W32" s="155"/>
      <c r="X32" s="155"/>
      <c r="Y32" s="171"/>
      <c r="Z32" s="165"/>
      <c r="AA32" s="220" t="str">
        <f t="shared" si="19"/>
        <v>7.C</v>
      </c>
      <c r="AB32" s="34" t="str">
        <f>B32</f>
        <v>Хвойные породы</v>
      </c>
      <c r="AC32" s="93" t="s">
        <v>76</v>
      </c>
      <c r="AD32" s="218">
        <f>IF(ISNUMBER('CB1-Производство'!D44+E32-I32),'CB1-Производство'!D44+E32-I32,IF(ISNUMBER(I32-E32),"NT " &amp; I32-E32,"…"))</f>
        <v>0.02</v>
      </c>
      <c r="AE32" s="200">
        <f>IF(ISNUMBER('CB1-Производство'!E44+G32-K32),'CB1-Производство'!E44+G32-K32,IF(ISNUMBER(K32-G32),"NT " &amp; K32-G32,"…"))</f>
        <v>0</v>
      </c>
    </row>
    <row r="33" spans="1:2595" s="14" customFormat="1" ht="15" customHeight="1" x14ac:dyDescent="0.2">
      <c r="A33" s="470" t="s">
        <v>96</v>
      </c>
      <c r="B33" s="55" t="s">
        <v>39</v>
      </c>
      <c r="C33" s="93" t="s">
        <v>76</v>
      </c>
      <c r="D33" s="1048"/>
      <c r="E33" s="43">
        <v>11.7</v>
      </c>
      <c r="F33" s="1026">
        <v>176.5</v>
      </c>
      <c r="G33" s="43">
        <v>22.6</v>
      </c>
      <c r="H33" s="1026">
        <v>98.9</v>
      </c>
      <c r="I33" s="43">
        <v>0</v>
      </c>
      <c r="J33" s="43">
        <v>0</v>
      </c>
      <c r="K33" s="43">
        <v>0</v>
      </c>
      <c r="L33" s="116">
        <v>0</v>
      </c>
      <c r="M33" s="164"/>
      <c r="N33" s="165"/>
      <c r="O33" s="659" t="str">
        <f t="shared" si="23"/>
        <v>7.NC</v>
      </c>
      <c r="P33" s="34" t="str">
        <f t="shared" si="23"/>
        <v>Лиственные породы</v>
      </c>
      <c r="Q33" s="93" t="s">
        <v>76</v>
      </c>
      <c r="R33" s="155"/>
      <c r="S33" s="155"/>
      <c r="T33" s="155"/>
      <c r="U33" s="155"/>
      <c r="V33" s="155"/>
      <c r="W33" s="155"/>
      <c r="X33" s="155"/>
      <c r="Y33" s="171"/>
      <c r="Z33" s="165"/>
      <c r="AA33" s="220" t="str">
        <f t="shared" si="19"/>
        <v>7.NC</v>
      </c>
      <c r="AB33" s="34" t="str">
        <f>B33</f>
        <v>Лиственные породы</v>
      </c>
      <c r="AC33" s="93" t="s">
        <v>76</v>
      </c>
      <c r="AD33" s="195">
        <f>IF(ISNUMBER('CB1-Производство'!D45+E33-I33),'CB1-Производство'!D45+E33-I33,IF(ISNUMBER(I33-E33),"NT " &amp; I33-E33,"…"))</f>
        <v>11.7</v>
      </c>
      <c r="AE33" s="200">
        <f>IF(ISNUMBER('CB1-Производство'!E45+G33-K33),'CB1-Производство'!E45+G33-K33,IF(ISNUMBER(K33-G33),"NT " &amp; K33-G33,"…"))</f>
        <v>22.6</v>
      </c>
    </row>
    <row r="34" spans="1:2595" s="14" customFormat="1" ht="11.25" customHeight="1" x14ac:dyDescent="0.2">
      <c r="A34" s="474" t="s">
        <v>97</v>
      </c>
      <c r="B34" s="440" t="s">
        <v>48</v>
      </c>
      <c r="C34" s="93" t="s">
        <v>76</v>
      </c>
      <c r="D34" s="1048"/>
      <c r="E34" s="43">
        <v>0</v>
      </c>
      <c r="F34" s="1026">
        <v>0</v>
      </c>
      <c r="G34" s="43">
        <v>0.01</v>
      </c>
      <c r="H34" s="1026">
        <v>10.1</v>
      </c>
      <c r="I34" s="43">
        <v>0</v>
      </c>
      <c r="J34" s="43">
        <v>0</v>
      </c>
      <c r="K34" s="43">
        <v>0</v>
      </c>
      <c r="L34" s="116">
        <v>0</v>
      </c>
      <c r="M34" s="164"/>
      <c r="N34" s="165"/>
      <c r="O34" s="661" t="str">
        <f t="shared" si="23"/>
        <v>7.NC.T</v>
      </c>
      <c r="P34" s="35" t="str">
        <f t="shared" si="23"/>
        <v>в том числе тропические породы</v>
      </c>
      <c r="Q34" s="93" t="s">
        <v>76</v>
      </c>
      <c r="R34" s="160" t="str">
        <f t="shared" ref="R34:Y34" si="25">IF(AND(ISNUMBER(E34/E33),E34&gt;E33),"&gt; 6.1.NC !!","")</f>
        <v/>
      </c>
      <c r="S34" s="160" t="str">
        <f t="shared" si="25"/>
        <v/>
      </c>
      <c r="T34" s="160" t="str">
        <f t="shared" si="25"/>
        <v/>
      </c>
      <c r="U34" s="160" t="str">
        <f t="shared" si="25"/>
        <v/>
      </c>
      <c r="V34" s="160" t="str">
        <f t="shared" si="25"/>
        <v/>
      </c>
      <c r="W34" s="160" t="str">
        <f t="shared" si="25"/>
        <v/>
      </c>
      <c r="X34" s="160" t="str">
        <f t="shared" si="25"/>
        <v/>
      </c>
      <c r="Y34" s="160" t="str">
        <f t="shared" si="25"/>
        <v/>
      </c>
      <c r="Z34" s="165"/>
      <c r="AA34" s="219" t="str">
        <f t="shared" si="19"/>
        <v>7.NC.T</v>
      </c>
      <c r="AB34" s="35" t="str">
        <f>B34</f>
        <v>в том числе тропические породы</v>
      </c>
      <c r="AC34" s="93" t="s">
        <v>76</v>
      </c>
      <c r="AD34" s="195">
        <f>IF(ISNUMBER('CB1-Производство'!D46+E34-I34),'CB1-Производство'!D46+E34-I34,IF(ISNUMBER(I34-E34),"NT " &amp; I34-E34,"…"))</f>
        <v>0</v>
      </c>
      <c r="AE34" s="200">
        <f>IF(ISNUMBER('CB1-Производство'!E46+G34-K34),'CB1-Производство'!E46+G34-K34,IF(ISNUMBER(K34-G34),"NT " &amp; K34-G34,"…"))</f>
        <v>0.01</v>
      </c>
    </row>
    <row r="35" spans="1:2595" s="98" customFormat="1" ht="15" customHeight="1" x14ac:dyDescent="0.2">
      <c r="A35" s="472" t="s">
        <v>98</v>
      </c>
      <c r="B35" s="318" t="s">
        <v>99</v>
      </c>
      <c r="C35" s="321" t="s">
        <v>76</v>
      </c>
      <c r="D35" s="1051"/>
      <c r="E35" s="42" t="s">
        <v>183</v>
      </c>
      <c r="F35" s="42">
        <f>F36+F40+F42</f>
        <v>48071.8</v>
      </c>
      <c r="G35" s="42" t="s">
        <v>184</v>
      </c>
      <c r="H35" s="1028">
        <v>59506</v>
      </c>
      <c r="I35" s="42" t="s">
        <v>184</v>
      </c>
      <c r="J35" s="117">
        <f>J36+J40+J42</f>
        <v>359.7</v>
      </c>
      <c r="K35" s="42" t="s">
        <v>184</v>
      </c>
      <c r="L35" s="117">
        <f>L36+L40+L42</f>
        <v>443.9</v>
      </c>
      <c r="M35" s="164"/>
      <c r="N35" s="165"/>
      <c r="O35" s="318" t="str">
        <f t="shared" si="11"/>
        <v>8</v>
      </c>
      <c r="P35" s="97" t="str">
        <f t="shared" si="12"/>
        <v>ЛИСТОВЫЕ ДРЕВЕСНЫЕ МАТЕРИАЛЫ</v>
      </c>
      <c r="Q35" s="321" t="s">
        <v>76</v>
      </c>
      <c r="R35" s="247" t="e">
        <f>E35-(E36+E40+E42)</f>
        <v>#VALUE!</v>
      </c>
      <c r="S35" s="159">
        <f t="shared" ref="S35:Y35" si="26">F35-(F36+F40+F42)</f>
        <v>0</v>
      </c>
      <c r="T35" s="159" t="e">
        <f t="shared" si="26"/>
        <v>#VALUE!</v>
      </c>
      <c r="U35" s="159">
        <f t="shared" si="26"/>
        <v>-0.40000000000145519</v>
      </c>
      <c r="V35" s="159" t="e">
        <f t="shared" si="26"/>
        <v>#VALUE!</v>
      </c>
      <c r="W35" s="159">
        <f t="shared" si="26"/>
        <v>0</v>
      </c>
      <c r="X35" s="159" t="e">
        <f t="shared" si="26"/>
        <v>#VALUE!</v>
      </c>
      <c r="Y35" s="658">
        <f t="shared" si="26"/>
        <v>0</v>
      </c>
      <c r="Z35" s="179"/>
      <c r="AA35" s="187" t="str">
        <f t="shared" si="19"/>
        <v>8</v>
      </c>
      <c r="AB35" s="97" t="str">
        <f t="shared" si="20"/>
        <v>ЛИСТОВЫЕ ДРЕВЕСНЫЕ МАТЕРИАЛЫ</v>
      </c>
      <c r="AC35" s="321" t="s">
        <v>76</v>
      </c>
      <c r="AD35" s="191" t="str">
        <f>IF(ISNUMBER('CB1-Производство'!D47+E35-I35),'CB1-Производство'!D47+E35-I35,IF(ISNUMBER(I35-E35),"NT " &amp; I35-E35,"…"))</f>
        <v>…</v>
      </c>
      <c r="AE35" s="192" t="str">
        <f>IF(ISNUMBER('CB1-Производство'!E47+G35-K35),'CB1-Производство'!E47+G35-K35,IF(ISNUMBER(K35-G35),"NT " &amp; K35-G35,"…"))</f>
        <v>…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  <c r="CPV35" s="14"/>
      <c r="CPW35" s="14"/>
      <c r="CPX35" s="14"/>
      <c r="CPY35" s="14"/>
      <c r="CPZ35" s="14"/>
      <c r="CQA35" s="14"/>
      <c r="CQB35" s="14"/>
      <c r="CQC35" s="14"/>
      <c r="CQD35" s="14"/>
      <c r="CQE35" s="14"/>
      <c r="CQF35" s="14"/>
      <c r="CQG35" s="14"/>
      <c r="CQH35" s="14"/>
      <c r="CQI35" s="14"/>
      <c r="CQJ35" s="14"/>
      <c r="CQK35" s="14"/>
      <c r="CQL35" s="14"/>
      <c r="CQM35" s="14"/>
      <c r="CQN35" s="14"/>
      <c r="CQO35" s="14"/>
      <c r="CQP35" s="14"/>
      <c r="CQQ35" s="14"/>
      <c r="CQR35" s="14"/>
      <c r="CQS35" s="14"/>
      <c r="CQT35" s="14"/>
      <c r="CQU35" s="14"/>
      <c r="CQV35" s="14"/>
      <c r="CQW35" s="14"/>
      <c r="CQX35" s="14"/>
      <c r="CQY35" s="14"/>
      <c r="CQZ35" s="14"/>
      <c r="CRA35" s="14"/>
      <c r="CRB35" s="14"/>
      <c r="CRC35" s="14"/>
      <c r="CRD35" s="14"/>
      <c r="CRE35" s="14"/>
      <c r="CRF35" s="14"/>
      <c r="CRG35" s="14"/>
      <c r="CRH35" s="14"/>
      <c r="CRI35" s="14"/>
      <c r="CRJ35" s="14"/>
      <c r="CRK35" s="14"/>
      <c r="CRL35" s="14"/>
      <c r="CRM35" s="14"/>
      <c r="CRN35" s="14"/>
      <c r="CRO35" s="14"/>
      <c r="CRP35" s="14"/>
      <c r="CRQ35" s="14"/>
      <c r="CRR35" s="14"/>
      <c r="CRS35" s="14"/>
      <c r="CRT35" s="14"/>
      <c r="CRU35" s="14"/>
      <c r="CRV35" s="14"/>
      <c r="CRW35" s="14"/>
      <c r="CRX35" s="14"/>
      <c r="CRY35" s="14"/>
      <c r="CRZ35" s="14"/>
      <c r="CSA35" s="14"/>
      <c r="CSB35" s="14"/>
      <c r="CSC35" s="14"/>
      <c r="CSD35" s="14"/>
      <c r="CSE35" s="14"/>
      <c r="CSF35" s="14"/>
      <c r="CSG35" s="14"/>
      <c r="CSH35" s="14"/>
      <c r="CSI35" s="14"/>
      <c r="CSJ35" s="14"/>
      <c r="CSK35" s="14"/>
      <c r="CSL35" s="14"/>
      <c r="CSM35" s="14"/>
      <c r="CSN35" s="14"/>
      <c r="CSO35" s="14"/>
      <c r="CSP35" s="14"/>
      <c r="CSQ35" s="14"/>
      <c r="CSR35" s="14"/>
      <c r="CSS35" s="14"/>
      <c r="CST35" s="14"/>
      <c r="CSU35" s="14"/>
      <c r="CSV35" s="14"/>
      <c r="CSW35" s="14"/>
      <c r="CSX35" s="14"/>
      <c r="CSY35" s="14"/>
      <c r="CSZ35" s="14"/>
      <c r="CTA35" s="14"/>
      <c r="CTB35" s="14"/>
      <c r="CTC35" s="14"/>
      <c r="CTD35" s="14"/>
      <c r="CTE35" s="14"/>
      <c r="CTF35" s="14"/>
      <c r="CTG35" s="14"/>
      <c r="CTH35" s="14"/>
      <c r="CTI35" s="14"/>
      <c r="CTJ35" s="14"/>
      <c r="CTK35" s="14"/>
      <c r="CTL35" s="14"/>
      <c r="CTM35" s="14"/>
      <c r="CTN35" s="14"/>
      <c r="CTO35" s="14"/>
      <c r="CTP35" s="14"/>
      <c r="CTQ35" s="14"/>
      <c r="CTR35" s="14"/>
      <c r="CTS35" s="14"/>
      <c r="CTT35" s="14"/>
      <c r="CTU35" s="14"/>
      <c r="CTV35" s="14"/>
      <c r="CTW35" s="14"/>
      <c r="CTX35" s="14"/>
      <c r="CTY35" s="14"/>
      <c r="CTZ35" s="14"/>
      <c r="CUA35" s="14"/>
      <c r="CUB35" s="14"/>
      <c r="CUC35" s="14"/>
      <c r="CUD35" s="14"/>
      <c r="CUE35" s="14"/>
      <c r="CUF35" s="14"/>
      <c r="CUG35" s="14"/>
      <c r="CUH35" s="14"/>
      <c r="CUI35" s="14"/>
      <c r="CUJ35" s="14"/>
      <c r="CUK35" s="14"/>
      <c r="CUL35" s="14"/>
      <c r="CUM35" s="14"/>
      <c r="CUN35" s="14"/>
      <c r="CUO35" s="14"/>
      <c r="CUP35" s="14"/>
      <c r="CUQ35" s="14"/>
      <c r="CUR35" s="14"/>
      <c r="CUS35" s="14"/>
      <c r="CUT35" s="14"/>
      <c r="CUU35" s="14"/>
    </row>
    <row r="36" spans="1:2595" s="14" customFormat="1" ht="15" customHeight="1" x14ac:dyDescent="0.2">
      <c r="A36" s="470" t="s">
        <v>100</v>
      </c>
      <c r="B36" s="55" t="s">
        <v>101</v>
      </c>
      <c r="C36" s="93" t="s">
        <v>76</v>
      </c>
      <c r="D36" s="1044"/>
      <c r="E36" s="42">
        <v>55</v>
      </c>
      <c r="F36" s="1028">
        <v>5557</v>
      </c>
      <c r="G36" s="42">
        <v>19</v>
      </c>
      <c r="H36" s="1028">
        <v>5666</v>
      </c>
      <c r="I36" s="42">
        <v>0</v>
      </c>
      <c r="J36" s="117">
        <v>0</v>
      </c>
      <c r="K36" s="42">
        <v>0</v>
      </c>
      <c r="L36" s="117">
        <v>0</v>
      </c>
      <c r="M36" s="164"/>
      <c r="N36" s="165"/>
      <c r="O36" s="659" t="str">
        <f t="shared" si="11"/>
        <v>8.1</v>
      </c>
      <c r="P36" s="34" t="str">
        <f t="shared" si="12"/>
        <v xml:space="preserve">ФАНЕРА  </v>
      </c>
      <c r="Q36" s="93" t="s">
        <v>76</v>
      </c>
      <c r="R36" s="425">
        <f>E36-(E37+E38)</f>
        <v>0.10000000000000142</v>
      </c>
      <c r="S36" s="157">
        <f t="shared" ref="S36:Y36" si="27">F36-(F37+F38)</f>
        <v>0.1999999999998181</v>
      </c>
      <c r="T36" s="157">
        <f t="shared" si="27"/>
        <v>0</v>
      </c>
      <c r="U36" s="157">
        <f t="shared" si="27"/>
        <v>0</v>
      </c>
      <c r="V36" s="157">
        <f t="shared" si="27"/>
        <v>0</v>
      </c>
      <c r="W36" s="157">
        <f t="shared" si="27"/>
        <v>0</v>
      </c>
      <c r="X36" s="157">
        <f t="shared" si="27"/>
        <v>0</v>
      </c>
      <c r="Y36" s="656">
        <f t="shared" si="27"/>
        <v>0</v>
      </c>
      <c r="Z36" s="179"/>
      <c r="AA36" s="220" t="str">
        <f t="shared" si="19"/>
        <v>8.1</v>
      </c>
      <c r="AB36" s="34" t="str">
        <f t="shared" ref="AB36:AB69" si="28">B36</f>
        <v xml:space="preserve">ФАНЕРА  </v>
      </c>
      <c r="AC36" s="93" t="s">
        <v>76</v>
      </c>
      <c r="AD36" s="218">
        <f>IF(ISNUMBER('CB1-Производство'!D48+E36-I36),'CB1-Производство'!D48+E36-I36,IF(ISNUMBER(I36-E36),"NT " &amp; I36-E36,"…"))</f>
        <v>55</v>
      </c>
      <c r="AE36" s="200">
        <f>IF(ISNUMBER('CB1-Производство'!E48+G36-K36),'CB1-Производство'!E48+G36-K36,IF(ISNUMBER(K36-G36),"NT " &amp; K36-G36,"…"))</f>
        <v>19</v>
      </c>
    </row>
    <row r="37" spans="1:2595" s="14" customFormat="1" ht="15" customHeight="1" x14ac:dyDescent="0.2">
      <c r="A37" s="470" t="s">
        <v>102</v>
      </c>
      <c r="B37" s="57" t="s">
        <v>36</v>
      </c>
      <c r="C37" s="93" t="s">
        <v>76</v>
      </c>
      <c r="D37" s="1048"/>
      <c r="E37" s="43">
        <v>18.399999999999999</v>
      </c>
      <c r="F37" s="1026">
        <v>1337.8</v>
      </c>
      <c r="G37" s="43">
        <v>15.2</v>
      </c>
      <c r="H37" s="1026">
        <v>3981</v>
      </c>
      <c r="I37" s="43">
        <v>0</v>
      </c>
      <c r="J37" s="116">
        <v>0</v>
      </c>
      <c r="K37" s="43">
        <v>0</v>
      </c>
      <c r="L37" s="116">
        <v>0</v>
      </c>
      <c r="M37" s="164" t="s">
        <v>0</v>
      </c>
      <c r="N37" s="165"/>
      <c r="O37" s="659" t="str">
        <f t="shared" si="11"/>
        <v>8.1.C</v>
      </c>
      <c r="P37" s="32" t="str">
        <f t="shared" si="12"/>
        <v>Хвойные породы</v>
      </c>
      <c r="Q37" s="93" t="s">
        <v>76</v>
      </c>
      <c r="R37" s="155"/>
      <c r="S37" s="155"/>
      <c r="T37" s="155"/>
      <c r="U37" s="155"/>
      <c r="V37" s="155"/>
      <c r="W37" s="155"/>
      <c r="X37" s="155"/>
      <c r="Y37" s="171"/>
      <c r="Z37" s="165"/>
      <c r="AA37" s="220" t="str">
        <f t="shared" si="19"/>
        <v>8.1.C</v>
      </c>
      <c r="AB37" s="32" t="str">
        <f t="shared" si="28"/>
        <v>Хвойные породы</v>
      </c>
      <c r="AC37" s="93" t="s">
        <v>76</v>
      </c>
      <c r="AD37" s="218">
        <f>IF(ISNUMBER('CB1-Производство'!D49+E37-I37),'CB1-Производство'!D49+E37-I37,IF(ISNUMBER(I37-E37),"NT " &amp; I37-E37,"…"))</f>
        <v>18.399999999999999</v>
      </c>
      <c r="AE37" s="200">
        <f>IF(ISNUMBER('CB1-Производство'!E49+G37-K37),'CB1-Производство'!E49+G37-K37,IF(ISNUMBER(K37-G37),"NT " &amp; K37-G37,"…"))</f>
        <v>15.2</v>
      </c>
    </row>
    <row r="38" spans="1:2595" s="14" customFormat="1" ht="15" customHeight="1" x14ac:dyDescent="0.2">
      <c r="A38" s="470" t="s">
        <v>103</v>
      </c>
      <c r="B38" s="57" t="s">
        <v>39</v>
      </c>
      <c r="C38" s="93" t="s">
        <v>76</v>
      </c>
      <c r="D38" s="1048"/>
      <c r="E38" s="43">
        <v>36.5</v>
      </c>
      <c r="F38" s="43">
        <v>4219</v>
      </c>
      <c r="G38" s="43">
        <v>3.8</v>
      </c>
      <c r="H38" s="43">
        <v>1685</v>
      </c>
      <c r="I38" s="43">
        <v>0</v>
      </c>
      <c r="J38" s="116">
        <v>0</v>
      </c>
      <c r="K38" s="43">
        <v>0</v>
      </c>
      <c r="L38" s="116">
        <v>0</v>
      </c>
      <c r="M38" s="164"/>
      <c r="N38" s="165"/>
      <c r="O38" s="659" t="str">
        <f t="shared" si="11"/>
        <v>8.1.NC</v>
      </c>
      <c r="P38" s="32" t="str">
        <f t="shared" si="12"/>
        <v>Лиственные породы</v>
      </c>
      <c r="Q38" s="93" t="s">
        <v>76</v>
      </c>
      <c r="R38" s="155"/>
      <c r="S38" s="155"/>
      <c r="T38" s="155"/>
      <c r="U38" s="155"/>
      <c r="V38" s="155"/>
      <c r="W38" s="155"/>
      <c r="X38" s="155"/>
      <c r="Y38" s="171"/>
      <c r="Z38" s="165"/>
      <c r="AA38" s="220" t="str">
        <f t="shared" si="19"/>
        <v>8.1.NC</v>
      </c>
      <c r="AB38" s="32" t="str">
        <f t="shared" si="28"/>
        <v>Лиственные породы</v>
      </c>
      <c r="AC38" s="93" t="s">
        <v>76</v>
      </c>
      <c r="AD38" s="218">
        <f>IF(ISNUMBER('CB1-Производство'!D50+E38-I38),'CB1-Производство'!D50+E38-I38,IF(ISNUMBER(I38-E38),"NT " &amp; I38-E38,"…"))</f>
        <v>36.5</v>
      </c>
      <c r="AE38" s="200">
        <f>IF(ISNUMBER('CB1-Производство'!E50+G38-K38),'CB1-Производство'!E50+G38-K38,IF(ISNUMBER(K38-G38),"NT " &amp; K38-G38,"…"))</f>
        <v>3.8</v>
      </c>
    </row>
    <row r="39" spans="1:2595" s="14" customFormat="1" ht="11.25" customHeight="1" x14ac:dyDescent="0.2">
      <c r="A39" s="470" t="s">
        <v>104</v>
      </c>
      <c r="B39" s="59" t="s">
        <v>48</v>
      </c>
      <c r="C39" s="93" t="s">
        <v>76</v>
      </c>
      <c r="D39" s="1048"/>
      <c r="E39" s="43">
        <v>0.2</v>
      </c>
      <c r="F39" s="43">
        <v>4.3</v>
      </c>
      <c r="G39" s="43">
        <v>0.02</v>
      </c>
      <c r="H39" s="43">
        <v>4.4000000000000004</v>
      </c>
      <c r="I39" s="43">
        <v>0</v>
      </c>
      <c r="J39" s="116">
        <v>0</v>
      </c>
      <c r="K39" s="43">
        <v>0</v>
      </c>
      <c r="L39" s="116">
        <v>0</v>
      </c>
      <c r="M39" s="164"/>
      <c r="N39" s="165"/>
      <c r="O39" s="659" t="str">
        <f t="shared" si="11"/>
        <v>8.1.NC.T</v>
      </c>
      <c r="P39" s="33" t="str">
        <f t="shared" si="12"/>
        <v>в том числе тропические породы</v>
      </c>
      <c r="Q39" s="93" t="s">
        <v>76</v>
      </c>
      <c r="R39" s="155" t="str">
        <f t="shared" ref="R39:Y39" si="29">IF(AND(ISNUMBER(E39/E38),E39&gt;E38),"&gt; 6.2.NC !!","")</f>
        <v/>
      </c>
      <c r="S39" s="155" t="str">
        <f t="shared" si="29"/>
        <v/>
      </c>
      <c r="T39" s="155" t="str">
        <f t="shared" si="29"/>
        <v/>
      </c>
      <c r="U39" s="155" t="str">
        <f t="shared" si="29"/>
        <v/>
      </c>
      <c r="V39" s="155" t="str">
        <f t="shared" si="29"/>
        <v/>
      </c>
      <c r="W39" s="155" t="str">
        <f t="shared" si="29"/>
        <v/>
      </c>
      <c r="X39" s="155" t="str">
        <f t="shared" si="29"/>
        <v/>
      </c>
      <c r="Y39" s="171" t="str">
        <f t="shared" si="29"/>
        <v/>
      </c>
      <c r="Z39" s="165" t="s">
        <v>0</v>
      </c>
      <c r="AA39" s="220" t="str">
        <f t="shared" si="19"/>
        <v>8.1.NC.T</v>
      </c>
      <c r="AB39" s="33" t="str">
        <f t="shared" si="28"/>
        <v>в том числе тропические породы</v>
      </c>
      <c r="AC39" s="93" t="s">
        <v>76</v>
      </c>
      <c r="AD39" s="218">
        <f>IF(ISNUMBER('CB1-Производство'!D51+E39-I39),'CB1-Производство'!D51+E39-I39,IF(ISNUMBER(I39-E39),"NT " &amp; I39-E39,"…"))</f>
        <v>0.2</v>
      </c>
      <c r="AE39" s="200">
        <f>IF(ISNUMBER('CB1-Производство'!E51+G39-K39),'CB1-Производство'!E51+G39-K39,IF(ISNUMBER(K39-G39),"NT " &amp; K39-G39,"…"))</f>
        <v>0.02</v>
      </c>
    </row>
    <row r="40" spans="1:2595" s="14" customFormat="1" ht="28.5" customHeight="1" x14ac:dyDescent="0.2">
      <c r="A40" s="736" t="s">
        <v>105</v>
      </c>
      <c r="B40" s="696" t="s">
        <v>106</v>
      </c>
      <c r="C40" s="93" t="s">
        <v>107</v>
      </c>
      <c r="D40" s="1044"/>
      <c r="E40" s="42">
        <v>2170</v>
      </c>
      <c r="F40" s="42">
        <v>26647.5</v>
      </c>
      <c r="G40" s="42">
        <v>5690.5</v>
      </c>
      <c r="H40" s="42">
        <v>27901.5</v>
      </c>
      <c r="I40" s="43">
        <v>0.2</v>
      </c>
      <c r="J40" s="43">
        <v>68</v>
      </c>
      <c r="K40" s="42">
        <v>0.9</v>
      </c>
      <c r="L40" s="117">
        <v>69</v>
      </c>
      <c r="M40" s="164"/>
      <c r="N40" s="165"/>
      <c r="O40" s="1019" t="str">
        <f t="shared" si="11"/>
        <v>8.2</v>
      </c>
      <c r="P40" s="711" t="str">
        <f t="shared" si="12"/>
        <v>СТРУЖЕЧНЫЕ ПЛИТЫ, ПЛИТЫ С ОРИЕНТИРОВАННОЙ СТРУЖКОЙ (OSB) И ПРОЧИЕ ПЛИТЫ ЭТОЙ КАТЕГОРИИ</v>
      </c>
      <c r="Q40" s="93" t="s">
        <v>107</v>
      </c>
      <c r="R40" s="155"/>
      <c r="S40" s="155"/>
      <c r="T40" s="155"/>
      <c r="U40" s="155"/>
      <c r="V40" s="155"/>
      <c r="W40" s="155"/>
      <c r="X40" s="155"/>
      <c r="Y40" s="171"/>
      <c r="Z40" s="165"/>
      <c r="AA40" s="220" t="str">
        <f t="shared" si="19"/>
        <v>8.2</v>
      </c>
      <c r="AB40" s="711" t="str">
        <f t="shared" si="28"/>
        <v>СТРУЖЕЧНЫЕ ПЛИТЫ, ПЛИТЫ С ОРИЕНТИРОВАННОЙ СТРУЖКОЙ (OSB) И ПРОЧИЕ ПЛИТЫ ЭТОЙ КАТЕГОРИИ</v>
      </c>
      <c r="AC40" s="93" t="s">
        <v>107</v>
      </c>
      <c r="AD40" s="218">
        <f>IF(ISNUMBER('CB1-Производство'!D52+E40-I40),'CB1-Производство'!D52+E40-I40,IF(ISNUMBER(I40-E40),"NT " &amp; I40-E40,"…"))</f>
        <v>2169.8000000000002</v>
      </c>
      <c r="AE40" s="200">
        <f>IF(ISNUMBER('CB1-Производство'!E52+G40-K40),'CB1-Производство'!E52+G40-K40,IF(ISNUMBER(K40-G40),"NT " &amp; K40-G40,"…"))</f>
        <v>5689.6</v>
      </c>
    </row>
    <row r="41" spans="1:2595" s="14" customFormat="1" ht="12" customHeight="1" x14ac:dyDescent="0.2">
      <c r="A41" s="470" t="s">
        <v>108</v>
      </c>
      <c r="B41" s="61" t="s">
        <v>109</v>
      </c>
      <c r="C41" s="93" t="s">
        <v>107</v>
      </c>
      <c r="D41" s="1048"/>
      <c r="E41" s="43">
        <v>207.8</v>
      </c>
      <c r="F41" s="43">
        <v>7889</v>
      </c>
      <c r="G41" s="43">
        <v>189</v>
      </c>
      <c r="H41" s="43">
        <v>7323.1</v>
      </c>
      <c r="I41" s="43">
        <v>0</v>
      </c>
      <c r="J41" s="116">
        <v>0</v>
      </c>
      <c r="K41" s="43"/>
      <c r="L41" s="116"/>
      <c r="M41" s="164"/>
      <c r="N41" s="165"/>
      <c r="O41" s="659" t="str">
        <f t="shared" si="11"/>
        <v>8.2.1</v>
      </c>
      <c r="P41" s="36" t="str">
        <f t="shared" si="12"/>
        <v>в том числе ПЛИТЫ С ОРИЕНТИРОВАННОЙ СТРУЖКОЙ (OSB)</v>
      </c>
      <c r="Q41" s="93" t="s">
        <v>107</v>
      </c>
      <c r="R41" s="155" t="str">
        <f t="shared" ref="R41:Y41" si="30">IF(AND(ISNUMBER(E41/E40),E41&gt;E40),"&gt; 6.3 !!","")</f>
        <v/>
      </c>
      <c r="S41" s="155" t="str">
        <f t="shared" si="30"/>
        <v/>
      </c>
      <c r="T41" s="155" t="str">
        <f t="shared" si="30"/>
        <v/>
      </c>
      <c r="U41" s="155" t="str">
        <f t="shared" si="30"/>
        <v/>
      </c>
      <c r="V41" s="155" t="str">
        <f t="shared" si="30"/>
        <v/>
      </c>
      <c r="W41" s="155" t="str">
        <f t="shared" si="30"/>
        <v/>
      </c>
      <c r="X41" s="155" t="str">
        <f t="shared" si="30"/>
        <v/>
      </c>
      <c r="Y41" s="171" t="str">
        <f t="shared" si="30"/>
        <v/>
      </c>
      <c r="Z41" s="165"/>
      <c r="AA41" s="220" t="str">
        <f t="shared" si="19"/>
        <v>8.2.1</v>
      </c>
      <c r="AB41" s="36" t="str">
        <f t="shared" si="28"/>
        <v>в том числе ПЛИТЫ С ОРИЕНТИРОВАННОЙ СТРУЖКОЙ (OSB)</v>
      </c>
      <c r="AC41" s="93" t="s">
        <v>107</v>
      </c>
      <c r="AD41" s="218">
        <f>IF(ISNUMBER('CB1-Производство'!D53+E41-I41),'CB1-Производство'!D53+E41-I41,IF(ISNUMBER(I41-E41),"NT " &amp; I41-E41,"…"))</f>
        <v>207.8</v>
      </c>
      <c r="AE41" s="200">
        <f>IF(ISNUMBER('CB1-Производство'!E53+G41-K41),'CB1-Производство'!E53+G41-K41,IF(ISNUMBER(K41-G41),"NT " &amp; K41-G41,"…"))</f>
        <v>189</v>
      </c>
    </row>
    <row r="42" spans="1:2595" s="14" customFormat="1" ht="15" customHeight="1" x14ac:dyDescent="0.2">
      <c r="A42" s="470" t="s">
        <v>110</v>
      </c>
      <c r="B42" s="55" t="s">
        <v>111</v>
      </c>
      <c r="C42" s="93" t="s">
        <v>107</v>
      </c>
      <c r="D42" s="1044" t="s">
        <v>185</v>
      </c>
      <c r="E42" s="42">
        <f>E43+E44+E45</f>
        <v>6417.4</v>
      </c>
      <c r="F42" s="42">
        <f t="shared" ref="F42:I42" si="31">F43+F44+F45</f>
        <v>15867.300000000001</v>
      </c>
      <c r="G42" s="42">
        <f t="shared" si="31"/>
        <v>9946</v>
      </c>
      <c r="H42" s="42">
        <f t="shared" si="31"/>
        <v>25938.9</v>
      </c>
      <c r="I42" s="42">
        <f t="shared" si="31"/>
        <v>108.1</v>
      </c>
      <c r="J42" s="42">
        <f t="shared" ref="J42" si="32">J43+J44+J45</f>
        <v>291.7</v>
      </c>
      <c r="K42" s="42">
        <f t="shared" ref="K42" si="33">K43+K44+K45</f>
        <v>128.1</v>
      </c>
      <c r="L42" s="42">
        <f t="shared" ref="L42" si="34">L43+L44+L45</f>
        <v>374.9</v>
      </c>
      <c r="M42" s="164"/>
      <c r="N42" s="165"/>
      <c r="O42" s="659" t="str">
        <f t="shared" si="11"/>
        <v>8.3</v>
      </c>
      <c r="P42" s="34" t="str">
        <f t="shared" si="12"/>
        <v>ДРЕВЕСНОВОЛОКНИСТЫЕ ПЛИТЫ</v>
      </c>
      <c r="Q42" s="93" t="s">
        <v>107</v>
      </c>
      <c r="R42" s="163">
        <f>E42-(E43+E44+E45)</f>
        <v>0</v>
      </c>
      <c r="S42" s="163">
        <f t="shared" ref="S42:Y42" si="35">F42-(F43+F44+F45)</f>
        <v>0</v>
      </c>
      <c r="T42" s="163">
        <f t="shared" si="35"/>
        <v>0</v>
      </c>
      <c r="U42" s="163">
        <f t="shared" si="35"/>
        <v>0</v>
      </c>
      <c r="V42" s="163">
        <f t="shared" si="35"/>
        <v>0</v>
      </c>
      <c r="W42" s="163">
        <f t="shared" si="35"/>
        <v>0</v>
      </c>
      <c r="X42" s="163">
        <f t="shared" si="35"/>
        <v>0</v>
      </c>
      <c r="Y42" s="660">
        <f t="shared" si="35"/>
        <v>0</v>
      </c>
      <c r="Z42" s="215"/>
      <c r="AA42" s="220" t="str">
        <f t="shared" si="19"/>
        <v>8.3</v>
      </c>
      <c r="AB42" s="34" t="str">
        <f t="shared" si="28"/>
        <v>ДРЕВЕСНОВОЛОКНИСТЫЕ ПЛИТЫ</v>
      </c>
      <c r="AC42" s="93" t="s">
        <v>107</v>
      </c>
      <c r="AD42" s="218">
        <f>IF(ISNUMBER('CB1-Производство'!D54+E42-I42),'CB1-Производство'!D54+E42-I42,IF(ISNUMBER(I42-E42),"NT " &amp; I42-E42,"…"))</f>
        <v>6309.2999999999993</v>
      </c>
      <c r="AE42" s="200">
        <f>IF(ISNUMBER('CB1-Производство'!E54+G42-K42),'CB1-Производство'!E54+G42-K42,IF(ISNUMBER(K42-G42),"NT " &amp; K42-G42,"…"))</f>
        <v>9817.9</v>
      </c>
    </row>
    <row r="43" spans="1:2595" s="14" customFormat="1" ht="15" customHeight="1" x14ac:dyDescent="0.2">
      <c r="A43" s="470" t="s">
        <v>112</v>
      </c>
      <c r="B43" s="57" t="s">
        <v>113</v>
      </c>
      <c r="C43" s="93" t="s">
        <v>107</v>
      </c>
      <c r="D43" s="1044" t="s">
        <v>185</v>
      </c>
      <c r="E43" s="43">
        <v>1658.4</v>
      </c>
      <c r="F43" s="43">
        <v>2238.1999999999998</v>
      </c>
      <c r="G43" s="43">
        <v>2635.2</v>
      </c>
      <c r="H43" s="43">
        <v>2886</v>
      </c>
      <c r="I43" s="43">
        <v>0</v>
      </c>
      <c r="J43" s="116">
        <v>0</v>
      </c>
      <c r="K43" s="43">
        <v>0</v>
      </c>
      <c r="L43" s="116">
        <v>0</v>
      </c>
      <c r="M43" s="164"/>
      <c r="N43" s="165"/>
      <c r="O43" s="659" t="str">
        <f t="shared" si="11"/>
        <v>8.3.1</v>
      </c>
      <c r="P43" s="32" t="str">
        <f t="shared" si="12"/>
        <v xml:space="preserve">ТВЕРДЫЕ ПЛИТЫ </v>
      </c>
      <c r="Q43" s="93" t="s">
        <v>107</v>
      </c>
      <c r="R43" s="155"/>
      <c r="S43" s="155"/>
      <c r="T43" s="155"/>
      <c r="U43" s="155"/>
      <c r="V43" s="155"/>
      <c r="W43" s="155"/>
      <c r="X43" s="155"/>
      <c r="Y43" s="171"/>
      <c r="Z43" s="165"/>
      <c r="AA43" s="220" t="str">
        <f t="shared" si="19"/>
        <v>8.3.1</v>
      </c>
      <c r="AB43" s="32" t="str">
        <f t="shared" si="28"/>
        <v xml:space="preserve">ТВЕРДЫЕ ПЛИТЫ </v>
      </c>
      <c r="AC43" s="93" t="s">
        <v>107</v>
      </c>
      <c r="AD43" s="218">
        <f>IF(ISNUMBER('CB1-Производство'!D55+E43-I43),'CB1-Производство'!D55+E43-I43,IF(ISNUMBER(I43-E43),"NT " &amp; I43-E43,"…"))</f>
        <v>1658.4</v>
      </c>
      <c r="AE43" s="200">
        <f>IF(ISNUMBER('CB1-Производство'!E55+G43-K43),'CB1-Производство'!E55+G43-K43,IF(ISNUMBER(K43-G43),"NT " &amp; K43-G43,"…"))</f>
        <v>2635.2</v>
      </c>
    </row>
    <row r="44" spans="1:2595" s="14" customFormat="1" ht="15" customHeight="1" x14ac:dyDescent="0.2">
      <c r="A44" s="470" t="s">
        <v>114</v>
      </c>
      <c r="B44" s="65" t="s">
        <v>115</v>
      </c>
      <c r="C44" s="93" t="s">
        <v>107</v>
      </c>
      <c r="D44" s="1044" t="s">
        <v>185</v>
      </c>
      <c r="E44" s="43">
        <v>4740</v>
      </c>
      <c r="F44" s="43">
        <v>13565</v>
      </c>
      <c r="G44" s="43">
        <v>7039.3</v>
      </c>
      <c r="H44" s="43">
        <v>22408</v>
      </c>
      <c r="I44" s="43">
        <v>108.1</v>
      </c>
      <c r="J44" s="116">
        <v>291.7</v>
      </c>
      <c r="K44" s="43">
        <v>128.1</v>
      </c>
      <c r="L44" s="116">
        <v>374.9</v>
      </c>
      <c r="M44" s="164"/>
      <c r="N44" s="165"/>
      <c r="O44" s="659" t="str">
        <f t="shared" si="11"/>
        <v>8.3.2</v>
      </c>
      <c r="P44" s="32" t="str">
        <f t="shared" si="12"/>
        <v>ДРЕВЕСНОВОЛОКНИСТЫЕ ПЛИТЫ СРЕДНЕЙ/ВЫСОКОЙ ПЛОТНОСТИ (MDF/HDF)</v>
      </c>
      <c r="Q44" s="93" t="s">
        <v>107</v>
      </c>
      <c r="R44" s="155"/>
      <c r="S44" s="155"/>
      <c r="T44" s="155"/>
      <c r="U44" s="155"/>
      <c r="V44" s="155"/>
      <c r="W44" s="155"/>
      <c r="X44" s="155"/>
      <c r="Y44" s="171"/>
      <c r="Z44" s="165"/>
      <c r="AA44" s="220" t="str">
        <f t="shared" si="19"/>
        <v>8.3.2</v>
      </c>
      <c r="AB44" s="32" t="str">
        <f t="shared" si="28"/>
        <v>ДРЕВЕСНОВОЛОКНИСТЫЕ ПЛИТЫ СРЕДНЕЙ/ВЫСОКОЙ ПЛОТНОСТИ (MDF/HDF)</v>
      </c>
      <c r="AC44" s="93" t="s">
        <v>107</v>
      </c>
      <c r="AD44" s="195">
        <f>IF(ISNUMBER('CB1-Производство'!D56+E44-I44),'CB1-Производство'!D56+E44-I44,IF(ISNUMBER(I44-E44),"NT " &amp; I44-E44,"…"))</f>
        <v>4631.8999999999996</v>
      </c>
      <c r="AE44" s="200">
        <f>IF(ISNUMBER('CB1-Производство'!E56+G44-K44),'CB1-Производство'!E56+G44-K44,IF(ISNUMBER(K44-G44),"NT " &amp; K44-G44,"…"))</f>
        <v>6911.2</v>
      </c>
    </row>
    <row r="45" spans="1:2595" s="14" customFormat="1" ht="15" customHeight="1" x14ac:dyDescent="0.2">
      <c r="A45" s="474" t="s">
        <v>116</v>
      </c>
      <c r="B45" s="66" t="s">
        <v>117</v>
      </c>
      <c r="C45" s="93" t="s">
        <v>107</v>
      </c>
      <c r="D45" s="1044" t="s">
        <v>185</v>
      </c>
      <c r="E45" s="43">
        <v>19</v>
      </c>
      <c r="F45" s="43">
        <v>64.099999999999994</v>
      </c>
      <c r="G45" s="43">
        <v>271.5</v>
      </c>
      <c r="H45" s="43">
        <v>644.9</v>
      </c>
      <c r="I45" s="43">
        <v>0</v>
      </c>
      <c r="J45" s="116">
        <v>0</v>
      </c>
      <c r="K45" s="43">
        <v>0</v>
      </c>
      <c r="L45" s="116">
        <v>0</v>
      </c>
      <c r="M45" s="164"/>
      <c r="N45" s="165"/>
      <c r="O45" s="661" t="str">
        <f t="shared" si="11"/>
        <v>8.3.3</v>
      </c>
      <c r="P45" s="35" t="str">
        <f t="shared" si="12"/>
        <v>ПРОЧИЕ ДРЕВЕСНОВОЛОКНИСТЫЕ ПЛИТЫ</v>
      </c>
      <c r="Q45" s="93" t="s">
        <v>107</v>
      </c>
      <c r="R45" s="160"/>
      <c r="S45" s="160"/>
      <c r="T45" s="160"/>
      <c r="U45" s="160"/>
      <c r="V45" s="160"/>
      <c r="W45" s="160"/>
      <c r="X45" s="160"/>
      <c r="Y45" s="251"/>
      <c r="Z45" s="165"/>
      <c r="AA45" s="219" t="str">
        <f t="shared" si="19"/>
        <v>8.3.3</v>
      </c>
      <c r="AB45" s="35" t="str">
        <f t="shared" si="28"/>
        <v>ПРОЧИЕ ДРЕВЕСНОВОЛОКНИСТЫЕ ПЛИТЫ</v>
      </c>
      <c r="AC45" s="93" t="s">
        <v>107</v>
      </c>
      <c r="AD45" s="195">
        <f>IF(ISNUMBER('CB1-Производство'!D57+E45-I45),'CB1-Производство'!D57+E45-I45,IF(ISNUMBER(I45-E45),"NT " &amp; I45-E45,"…"))</f>
        <v>19</v>
      </c>
      <c r="AE45" s="200">
        <f>IF(ISNUMBER('CB1-Производство'!E57+G45-K45),'CB1-Производство'!E57+G45-K45,IF(ISNUMBER(K45-G45),"NT " &amp; K45-G45,"…"))</f>
        <v>271.5</v>
      </c>
    </row>
    <row r="46" spans="1:2595" s="98" customFormat="1" ht="15" customHeight="1" x14ac:dyDescent="0.2">
      <c r="A46" s="475" t="s">
        <v>118</v>
      </c>
      <c r="B46" s="320" t="s">
        <v>119</v>
      </c>
      <c r="C46" s="701" t="s">
        <v>74</v>
      </c>
      <c r="D46" s="1052"/>
      <c r="E46" s="42">
        <v>0.2</v>
      </c>
      <c r="F46" s="42">
        <v>374</v>
      </c>
      <c r="G46" s="42">
        <v>0.4</v>
      </c>
      <c r="H46" s="42">
        <v>362</v>
      </c>
      <c r="I46" s="42">
        <v>0</v>
      </c>
      <c r="J46" s="117">
        <v>0</v>
      </c>
      <c r="K46" s="42"/>
      <c r="L46" s="117"/>
      <c r="M46" s="164"/>
      <c r="N46" s="165"/>
      <c r="O46" s="1111" t="str">
        <f t="shared" si="11"/>
        <v>9</v>
      </c>
      <c r="P46" s="97" t="str">
        <f t="shared" si="12"/>
        <v>ДРЕВЕСНАЯ МАССА</v>
      </c>
      <c r="Q46" s="708" t="s">
        <v>74</v>
      </c>
      <c r="R46" s="247">
        <f>E46-(E47+E48+E52)</f>
        <v>-0.2</v>
      </c>
      <c r="S46" s="159">
        <f t="shared" ref="S46:Y46" si="36">F46-(F47+F48+F52)</f>
        <v>0</v>
      </c>
      <c r="T46" s="159">
        <f t="shared" si="36"/>
        <v>-0.19999999999999996</v>
      </c>
      <c r="U46" s="159">
        <f t="shared" si="36"/>
        <v>0</v>
      </c>
      <c r="V46" s="159">
        <f t="shared" si="36"/>
        <v>0</v>
      </c>
      <c r="W46" s="159">
        <f t="shared" si="36"/>
        <v>0</v>
      </c>
      <c r="X46" s="159">
        <f t="shared" si="36"/>
        <v>0</v>
      </c>
      <c r="Y46" s="658">
        <f t="shared" si="36"/>
        <v>0</v>
      </c>
      <c r="Z46" s="179"/>
      <c r="AA46" s="187" t="str">
        <f t="shared" si="19"/>
        <v>9</v>
      </c>
      <c r="AB46" s="97" t="str">
        <f t="shared" si="28"/>
        <v>ДРЕВЕСНАЯ МАССА</v>
      </c>
      <c r="AC46" s="701" t="s">
        <v>74</v>
      </c>
      <c r="AD46" s="193">
        <f>IF(ISNUMBER('CB1-Производство'!D58+E46-I46),'CB1-Производство'!D58+E46-I46,IF(ISNUMBER(I46-E46),"NT " &amp; I46-E46,"…"))</f>
        <v>0.2</v>
      </c>
      <c r="AE46" s="192">
        <f>IF(ISNUMBER('CB1-Производство'!E58+G46-K46),'CB1-Производство'!E58+G46-K46,IF(ISNUMBER(K46-G46),"NT " &amp; K46-G46,"…"))</f>
        <v>0.4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  <c r="AMK46" s="14"/>
      <c r="AML46" s="14"/>
      <c r="AMM46" s="14"/>
      <c r="AMN46" s="14"/>
      <c r="AMO46" s="14"/>
      <c r="AMP46" s="14"/>
      <c r="AMQ46" s="14"/>
      <c r="AMR46" s="14"/>
      <c r="AMS46" s="14"/>
      <c r="AMT46" s="14"/>
      <c r="AMU46" s="14"/>
      <c r="AMV46" s="14"/>
      <c r="AMW46" s="14"/>
      <c r="AMX46" s="14"/>
      <c r="AMY46" s="14"/>
      <c r="AMZ46" s="14"/>
      <c r="ANA46" s="14"/>
      <c r="ANB46" s="14"/>
      <c r="ANC46" s="14"/>
      <c r="AND46" s="14"/>
      <c r="ANE46" s="14"/>
      <c r="ANF46" s="14"/>
      <c r="ANG46" s="14"/>
      <c r="ANH46" s="14"/>
      <c r="ANI46" s="14"/>
      <c r="ANJ46" s="14"/>
      <c r="ANK46" s="14"/>
      <c r="ANL46" s="14"/>
      <c r="ANM46" s="14"/>
      <c r="ANN46" s="14"/>
      <c r="ANO46" s="14"/>
      <c r="ANP46" s="14"/>
      <c r="ANQ46" s="14"/>
      <c r="ANR46" s="14"/>
      <c r="ANS46" s="14"/>
      <c r="ANT46" s="14"/>
      <c r="ANU46" s="14"/>
      <c r="ANV46" s="14"/>
      <c r="ANW46" s="14"/>
      <c r="ANX46" s="14"/>
      <c r="ANY46" s="14"/>
      <c r="ANZ46" s="14"/>
      <c r="AOA46" s="14"/>
      <c r="AOB46" s="14"/>
      <c r="AOC46" s="14"/>
      <c r="AOD46" s="14"/>
      <c r="AOE46" s="14"/>
      <c r="AOF46" s="14"/>
      <c r="AOG46" s="14"/>
      <c r="AOH46" s="14"/>
      <c r="AOI46" s="14"/>
      <c r="AOJ46" s="14"/>
      <c r="AOK46" s="14"/>
      <c r="AOL46" s="14"/>
      <c r="AOM46" s="14"/>
      <c r="AON46" s="14"/>
      <c r="AOO46" s="14"/>
      <c r="AOP46" s="14"/>
      <c r="AOQ46" s="14"/>
      <c r="AOR46" s="14"/>
      <c r="AOS46" s="14"/>
      <c r="AOT46" s="14"/>
      <c r="AOU46" s="14"/>
      <c r="AOV46" s="14"/>
      <c r="AOW46" s="14"/>
      <c r="AOX46" s="14"/>
      <c r="AOY46" s="14"/>
      <c r="AOZ46" s="14"/>
      <c r="APA46" s="14"/>
      <c r="APB46" s="14"/>
      <c r="APC46" s="14"/>
      <c r="APD46" s="14"/>
      <c r="APE46" s="14"/>
      <c r="APF46" s="14"/>
      <c r="APG46" s="14"/>
      <c r="APH46" s="14"/>
      <c r="API46" s="14"/>
      <c r="APJ46" s="14"/>
      <c r="APK46" s="14"/>
      <c r="APL46" s="14"/>
      <c r="APM46" s="14"/>
      <c r="APN46" s="14"/>
      <c r="APO46" s="14"/>
      <c r="APP46" s="14"/>
      <c r="APQ46" s="14"/>
      <c r="APR46" s="14"/>
      <c r="APS46" s="14"/>
      <c r="APT46" s="14"/>
      <c r="APU46" s="14"/>
      <c r="APV46" s="14"/>
      <c r="APW46" s="14"/>
      <c r="APX46" s="14"/>
      <c r="APY46" s="14"/>
      <c r="APZ46" s="14"/>
      <c r="AQA46" s="14"/>
      <c r="AQB46" s="14"/>
      <c r="AQC46" s="14"/>
      <c r="AQD46" s="14"/>
      <c r="AQE46" s="14"/>
      <c r="AQF46" s="14"/>
      <c r="AQG46" s="14"/>
      <c r="AQH46" s="14"/>
      <c r="AQI46" s="14"/>
      <c r="AQJ46" s="14"/>
      <c r="AQK46" s="14"/>
      <c r="AQL46" s="14"/>
      <c r="AQM46" s="14"/>
      <c r="AQN46" s="14"/>
      <c r="AQO46" s="14"/>
      <c r="AQP46" s="14"/>
      <c r="AQQ46" s="14"/>
      <c r="AQR46" s="14"/>
      <c r="AQS46" s="14"/>
      <c r="AQT46" s="14"/>
      <c r="AQU46" s="14"/>
      <c r="AQV46" s="14"/>
      <c r="AQW46" s="14"/>
      <c r="AQX46" s="14"/>
      <c r="AQY46" s="14"/>
      <c r="AQZ46" s="14"/>
      <c r="ARA46" s="14"/>
      <c r="ARB46" s="14"/>
      <c r="ARC46" s="14"/>
      <c r="ARD46" s="14"/>
      <c r="ARE46" s="14"/>
      <c r="ARF46" s="14"/>
      <c r="ARG46" s="14"/>
      <c r="ARH46" s="14"/>
      <c r="ARI46" s="14"/>
      <c r="ARJ46" s="14"/>
      <c r="ARK46" s="14"/>
      <c r="ARL46" s="14"/>
      <c r="ARM46" s="14"/>
      <c r="ARN46" s="14"/>
      <c r="ARO46" s="14"/>
      <c r="ARP46" s="14"/>
      <c r="ARQ46" s="14"/>
      <c r="ARR46" s="14"/>
      <c r="ARS46" s="14"/>
      <c r="ART46" s="14"/>
      <c r="ARU46" s="14"/>
      <c r="ARV46" s="14"/>
      <c r="ARW46" s="14"/>
      <c r="ARX46" s="14"/>
      <c r="ARY46" s="14"/>
      <c r="ARZ46" s="14"/>
      <c r="ASA46" s="14"/>
      <c r="ASB46" s="14"/>
      <c r="ASC46" s="14"/>
      <c r="ASD46" s="14"/>
      <c r="ASE46" s="14"/>
      <c r="ASF46" s="14"/>
      <c r="ASG46" s="14"/>
      <c r="ASH46" s="14"/>
      <c r="ASI46" s="14"/>
      <c r="ASJ46" s="14"/>
      <c r="ASK46" s="14"/>
      <c r="ASL46" s="14"/>
      <c r="ASM46" s="14"/>
      <c r="ASN46" s="14"/>
      <c r="ASO46" s="14"/>
      <c r="ASP46" s="14"/>
      <c r="ASQ46" s="14"/>
      <c r="ASR46" s="14"/>
      <c r="ASS46" s="14"/>
      <c r="AST46" s="14"/>
      <c r="ASU46" s="14"/>
      <c r="ASV46" s="14"/>
      <c r="ASW46" s="14"/>
      <c r="ASX46" s="14"/>
      <c r="ASY46" s="14"/>
      <c r="ASZ46" s="14"/>
      <c r="ATA46" s="14"/>
      <c r="ATB46" s="14"/>
      <c r="ATC46" s="14"/>
      <c r="ATD46" s="14"/>
      <c r="ATE46" s="14"/>
      <c r="ATF46" s="14"/>
      <c r="ATG46" s="14"/>
      <c r="ATH46" s="14"/>
      <c r="ATI46" s="14"/>
      <c r="ATJ46" s="14"/>
      <c r="ATK46" s="14"/>
      <c r="ATL46" s="14"/>
      <c r="ATM46" s="14"/>
      <c r="ATN46" s="14"/>
      <c r="ATO46" s="14"/>
      <c r="ATP46" s="14"/>
      <c r="ATQ46" s="14"/>
      <c r="ATR46" s="14"/>
      <c r="ATS46" s="14"/>
      <c r="ATT46" s="14"/>
      <c r="ATU46" s="14"/>
      <c r="ATV46" s="14"/>
      <c r="ATW46" s="14"/>
      <c r="ATX46" s="14"/>
      <c r="ATY46" s="14"/>
      <c r="ATZ46" s="14"/>
      <c r="AUA46" s="14"/>
      <c r="AUB46" s="14"/>
      <c r="AUC46" s="14"/>
      <c r="AUD46" s="14"/>
      <c r="AUE46" s="14"/>
      <c r="AUF46" s="14"/>
      <c r="AUG46" s="14"/>
      <c r="AUH46" s="14"/>
      <c r="AUI46" s="14"/>
      <c r="AUJ46" s="14"/>
      <c r="AUK46" s="14"/>
      <c r="AUL46" s="14"/>
      <c r="AUM46" s="14"/>
      <c r="AUN46" s="14"/>
      <c r="AUO46" s="14"/>
      <c r="AUP46" s="14"/>
      <c r="AUQ46" s="14"/>
      <c r="AUR46" s="14"/>
      <c r="AUS46" s="14"/>
      <c r="AUT46" s="14"/>
      <c r="AUU46" s="14"/>
      <c r="AUV46" s="14"/>
      <c r="AUW46" s="14"/>
      <c r="AUX46" s="14"/>
      <c r="AUY46" s="14"/>
      <c r="AUZ46" s="14"/>
      <c r="AVA46" s="14"/>
      <c r="AVB46" s="14"/>
      <c r="AVC46" s="14"/>
      <c r="AVD46" s="14"/>
      <c r="AVE46" s="14"/>
      <c r="AVF46" s="14"/>
      <c r="AVG46" s="14"/>
      <c r="AVH46" s="14"/>
      <c r="AVI46" s="14"/>
      <c r="AVJ46" s="14"/>
      <c r="AVK46" s="14"/>
      <c r="AVL46" s="14"/>
      <c r="AVM46" s="14"/>
      <c r="AVN46" s="14"/>
      <c r="AVO46" s="14"/>
      <c r="AVP46" s="14"/>
      <c r="AVQ46" s="14"/>
      <c r="AVR46" s="14"/>
      <c r="AVS46" s="14"/>
      <c r="AVT46" s="14"/>
      <c r="AVU46" s="14"/>
      <c r="AVV46" s="14"/>
      <c r="AVW46" s="14"/>
      <c r="AVX46" s="14"/>
      <c r="AVY46" s="14"/>
      <c r="AVZ46" s="14"/>
      <c r="AWA46" s="14"/>
      <c r="AWB46" s="14"/>
      <c r="AWC46" s="14"/>
      <c r="AWD46" s="14"/>
      <c r="AWE46" s="14"/>
      <c r="AWF46" s="14"/>
      <c r="AWG46" s="14"/>
      <c r="AWH46" s="14"/>
      <c r="AWI46" s="14"/>
      <c r="AWJ46" s="14"/>
      <c r="AWK46" s="14"/>
      <c r="AWL46" s="14"/>
      <c r="AWM46" s="14"/>
      <c r="AWN46" s="14"/>
      <c r="AWO46" s="14"/>
      <c r="AWP46" s="14"/>
      <c r="AWQ46" s="14"/>
      <c r="AWR46" s="14"/>
      <c r="AWS46" s="14"/>
      <c r="AWT46" s="14"/>
      <c r="AWU46" s="14"/>
      <c r="AWV46" s="14"/>
      <c r="AWW46" s="14"/>
      <c r="AWX46" s="14"/>
      <c r="AWY46" s="14"/>
      <c r="AWZ46" s="14"/>
      <c r="AXA46" s="14"/>
      <c r="AXB46" s="14"/>
      <c r="AXC46" s="14"/>
      <c r="AXD46" s="14"/>
      <c r="AXE46" s="14"/>
      <c r="AXF46" s="14"/>
      <c r="AXG46" s="14"/>
      <c r="AXH46" s="14"/>
      <c r="AXI46" s="14"/>
      <c r="AXJ46" s="14"/>
      <c r="AXK46" s="14"/>
      <c r="AXL46" s="14"/>
      <c r="AXM46" s="14"/>
      <c r="AXN46" s="14"/>
      <c r="AXO46" s="14"/>
      <c r="AXP46" s="14"/>
      <c r="AXQ46" s="14"/>
      <c r="AXR46" s="14"/>
      <c r="AXS46" s="14"/>
      <c r="AXT46" s="14"/>
      <c r="AXU46" s="14"/>
      <c r="AXV46" s="14"/>
      <c r="AXW46" s="14"/>
      <c r="AXX46" s="14"/>
      <c r="AXY46" s="14"/>
      <c r="AXZ46" s="14"/>
      <c r="AYA46" s="14"/>
      <c r="AYB46" s="14"/>
      <c r="AYC46" s="14"/>
      <c r="AYD46" s="14"/>
      <c r="AYE46" s="14"/>
      <c r="AYF46" s="14"/>
      <c r="AYG46" s="14"/>
      <c r="AYH46" s="14"/>
      <c r="AYI46" s="14"/>
      <c r="AYJ46" s="14"/>
      <c r="AYK46" s="14"/>
      <c r="AYL46" s="14"/>
      <c r="AYM46" s="14"/>
      <c r="AYN46" s="14"/>
      <c r="AYO46" s="14"/>
      <c r="AYP46" s="14"/>
      <c r="AYQ46" s="14"/>
      <c r="AYR46" s="14"/>
      <c r="AYS46" s="14"/>
      <c r="AYT46" s="14"/>
      <c r="AYU46" s="14"/>
      <c r="AYV46" s="14"/>
      <c r="AYW46" s="14"/>
      <c r="AYX46" s="14"/>
      <c r="AYY46" s="14"/>
      <c r="AYZ46" s="14"/>
      <c r="AZA46" s="14"/>
      <c r="AZB46" s="14"/>
      <c r="AZC46" s="14"/>
      <c r="AZD46" s="14"/>
      <c r="AZE46" s="14"/>
      <c r="AZF46" s="14"/>
      <c r="AZG46" s="14"/>
      <c r="AZH46" s="14"/>
      <c r="AZI46" s="14"/>
      <c r="AZJ46" s="14"/>
      <c r="AZK46" s="14"/>
      <c r="AZL46" s="14"/>
      <c r="AZM46" s="14"/>
      <c r="AZN46" s="14"/>
      <c r="AZO46" s="14"/>
      <c r="AZP46" s="14"/>
      <c r="AZQ46" s="14"/>
      <c r="AZR46" s="14"/>
      <c r="AZS46" s="14"/>
      <c r="AZT46" s="14"/>
      <c r="AZU46" s="14"/>
      <c r="AZV46" s="14"/>
      <c r="AZW46" s="14"/>
      <c r="AZX46" s="14"/>
      <c r="AZY46" s="14"/>
      <c r="AZZ46" s="14"/>
      <c r="BAA46" s="14"/>
      <c r="BAB46" s="14"/>
      <c r="BAC46" s="14"/>
      <c r="BAD46" s="14"/>
      <c r="BAE46" s="14"/>
      <c r="BAF46" s="14"/>
      <c r="BAG46" s="14"/>
      <c r="BAH46" s="14"/>
      <c r="BAI46" s="14"/>
      <c r="BAJ46" s="14"/>
      <c r="BAK46" s="14"/>
      <c r="BAL46" s="14"/>
      <c r="BAM46" s="14"/>
      <c r="BAN46" s="14"/>
      <c r="BAO46" s="14"/>
      <c r="BAP46" s="14"/>
      <c r="BAQ46" s="14"/>
      <c r="BAR46" s="14"/>
      <c r="BAS46" s="14"/>
      <c r="BAT46" s="14"/>
      <c r="BAU46" s="14"/>
      <c r="BAV46" s="14"/>
      <c r="BAW46" s="14"/>
      <c r="BAX46" s="14"/>
      <c r="BAY46" s="14"/>
      <c r="BAZ46" s="14"/>
      <c r="BBA46" s="14"/>
      <c r="BBB46" s="14"/>
      <c r="BBC46" s="14"/>
      <c r="BBD46" s="14"/>
      <c r="BBE46" s="14"/>
      <c r="BBF46" s="14"/>
      <c r="BBG46" s="14"/>
      <c r="BBH46" s="14"/>
      <c r="BBI46" s="14"/>
      <c r="BBJ46" s="14"/>
      <c r="BBK46" s="14"/>
      <c r="BBL46" s="14"/>
      <c r="BBM46" s="14"/>
      <c r="BBN46" s="14"/>
      <c r="BBO46" s="14"/>
      <c r="BBP46" s="14"/>
      <c r="BBQ46" s="14"/>
      <c r="BBR46" s="14"/>
      <c r="BBS46" s="14"/>
      <c r="BBT46" s="14"/>
      <c r="BBU46" s="14"/>
      <c r="BBV46" s="14"/>
      <c r="BBW46" s="14"/>
      <c r="BBX46" s="14"/>
      <c r="BBY46" s="14"/>
      <c r="BBZ46" s="14"/>
      <c r="BCA46" s="14"/>
      <c r="BCB46" s="14"/>
      <c r="BCC46" s="14"/>
      <c r="BCD46" s="14"/>
      <c r="BCE46" s="14"/>
      <c r="BCF46" s="14"/>
      <c r="BCG46" s="14"/>
      <c r="BCH46" s="14"/>
      <c r="BCI46" s="14"/>
      <c r="BCJ46" s="14"/>
      <c r="BCK46" s="14"/>
      <c r="BCL46" s="14"/>
      <c r="BCM46" s="14"/>
      <c r="BCN46" s="14"/>
      <c r="BCO46" s="14"/>
      <c r="BCP46" s="14"/>
      <c r="BCQ46" s="14"/>
      <c r="BCR46" s="14"/>
      <c r="BCS46" s="14"/>
      <c r="BCT46" s="14"/>
      <c r="BCU46" s="14"/>
      <c r="BCV46" s="14"/>
      <c r="BCW46" s="14"/>
      <c r="BCX46" s="14"/>
      <c r="BCY46" s="14"/>
      <c r="BCZ46" s="14"/>
      <c r="BDA46" s="14"/>
      <c r="BDB46" s="14"/>
      <c r="BDC46" s="14"/>
      <c r="BDD46" s="14"/>
      <c r="BDE46" s="14"/>
      <c r="BDF46" s="14"/>
      <c r="BDG46" s="14"/>
      <c r="BDH46" s="14"/>
      <c r="BDI46" s="14"/>
      <c r="BDJ46" s="14"/>
      <c r="BDK46" s="14"/>
      <c r="BDL46" s="14"/>
      <c r="BDM46" s="14"/>
      <c r="BDN46" s="14"/>
      <c r="BDO46" s="14"/>
      <c r="BDP46" s="14"/>
      <c r="BDQ46" s="14"/>
      <c r="BDR46" s="14"/>
      <c r="BDS46" s="14"/>
      <c r="BDT46" s="14"/>
      <c r="BDU46" s="14"/>
      <c r="BDV46" s="14"/>
      <c r="BDW46" s="14"/>
      <c r="BDX46" s="14"/>
      <c r="BDY46" s="14"/>
      <c r="BDZ46" s="14"/>
      <c r="BEA46" s="14"/>
      <c r="BEB46" s="14"/>
      <c r="BEC46" s="14"/>
      <c r="BED46" s="14"/>
      <c r="BEE46" s="14"/>
      <c r="BEF46" s="14"/>
      <c r="BEG46" s="14"/>
      <c r="BEH46" s="14"/>
      <c r="BEI46" s="14"/>
      <c r="BEJ46" s="14"/>
      <c r="BEK46" s="14"/>
      <c r="BEL46" s="14"/>
      <c r="BEM46" s="14"/>
      <c r="BEN46" s="14"/>
      <c r="BEO46" s="14"/>
      <c r="BEP46" s="14"/>
      <c r="BEQ46" s="14"/>
      <c r="BER46" s="14"/>
      <c r="BES46" s="14"/>
      <c r="BET46" s="14"/>
      <c r="BEU46" s="14"/>
      <c r="BEV46" s="14"/>
      <c r="BEW46" s="14"/>
      <c r="BEX46" s="14"/>
      <c r="BEY46" s="14"/>
      <c r="BEZ46" s="14"/>
      <c r="BFA46" s="14"/>
      <c r="BFB46" s="14"/>
      <c r="BFC46" s="14"/>
      <c r="BFD46" s="14"/>
      <c r="BFE46" s="14"/>
      <c r="BFF46" s="14"/>
      <c r="BFG46" s="14"/>
      <c r="BFH46" s="14"/>
      <c r="BFI46" s="14"/>
      <c r="BFJ46" s="14"/>
      <c r="BFK46" s="14"/>
      <c r="BFL46" s="14"/>
      <c r="BFM46" s="14"/>
      <c r="BFN46" s="14"/>
      <c r="BFO46" s="14"/>
      <c r="BFP46" s="14"/>
      <c r="BFQ46" s="14"/>
      <c r="BFR46" s="14"/>
      <c r="BFS46" s="14"/>
      <c r="BFT46" s="14"/>
      <c r="BFU46" s="14"/>
      <c r="BFV46" s="14"/>
      <c r="BFW46" s="14"/>
      <c r="BFX46" s="14"/>
      <c r="BFY46" s="14"/>
      <c r="BFZ46" s="14"/>
      <c r="BGA46" s="14"/>
      <c r="BGB46" s="14"/>
      <c r="BGC46" s="14"/>
      <c r="BGD46" s="14"/>
      <c r="BGE46" s="14"/>
      <c r="BGF46" s="14"/>
      <c r="BGG46" s="14"/>
      <c r="BGH46" s="14"/>
      <c r="BGI46" s="14"/>
      <c r="BGJ46" s="14"/>
      <c r="BGK46" s="14"/>
      <c r="BGL46" s="14"/>
      <c r="BGM46" s="14"/>
      <c r="BGN46" s="14"/>
      <c r="BGO46" s="14"/>
      <c r="BGP46" s="14"/>
      <c r="BGQ46" s="14"/>
      <c r="BGR46" s="14"/>
      <c r="BGS46" s="14"/>
      <c r="BGT46" s="14"/>
      <c r="BGU46" s="14"/>
      <c r="BGV46" s="14"/>
      <c r="BGW46" s="14"/>
      <c r="BGX46" s="14"/>
      <c r="BGY46" s="14"/>
      <c r="BGZ46" s="14"/>
      <c r="BHA46" s="14"/>
      <c r="BHB46" s="14"/>
      <c r="BHC46" s="14"/>
      <c r="BHD46" s="14"/>
      <c r="BHE46" s="14"/>
      <c r="BHF46" s="14"/>
      <c r="BHG46" s="14"/>
      <c r="BHH46" s="14"/>
      <c r="BHI46" s="14"/>
      <c r="BHJ46" s="14"/>
      <c r="BHK46" s="14"/>
      <c r="BHL46" s="14"/>
      <c r="BHM46" s="14"/>
      <c r="BHN46" s="14"/>
      <c r="BHO46" s="14"/>
      <c r="BHP46" s="14"/>
      <c r="BHQ46" s="14"/>
      <c r="BHR46" s="14"/>
      <c r="BHS46" s="14"/>
      <c r="BHT46" s="14"/>
      <c r="BHU46" s="14"/>
      <c r="BHV46" s="14"/>
      <c r="BHW46" s="14"/>
      <c r="BHX46" s="14"/>
      <c r="BHY46" s="14"/>
      <c r="BHZ46" s="14"/>
      <c r="BIA46" s="14"/>
      <c r="BIB46" s="14"/>
      <c r="BIC46" s="14"/>
      <c r="BID46" s="14"/>
      <c r="BIE46" s="14"/>
      <c r="BIF46" s="14"/>
      <c r="BIG46" s="14"/>
      <c r="BIH46" s="14"/>
      <c r="BII46" s="14"/>
      <c r="BIJ46" s="14"/>
      <c r="BIK46" s="14"/>
      <c r="BIL46" s="14"/>
      <c r="BIM46" s="14"/>
      <c r="BIN46" s="14"/>
      <c r="BIO46" s="14"/>
      <c r="BIP46" s="14"/>
      <c r="BIQ46" s="14"/>
      <c r="BIR46" s="14"/>
      <c r="BIS46" s="14"/>
      <c r="BIT46" s="14"/>
      <c r="BIU46" s="14"/>
      <c r="BIV46" s="14"/>
      <c r="BIW46" s="14"/>
      <c r="BIX46" s="14"/>
      <c r="BIY46" s="14"/>
      <c r="BIZ46" s="14"/>
      <c r="BJA46" s="14"/>
      <c r="BJB46" s="14"/>
      <c r="BJC46" s="14"/>
      <c r="BJD46" s="14"/>
      <c r="BJE46" s="14"/>
      <c r="BJF46" s="14"/>
      <c r="BJG46" s="14"/>
      <c r="BJH46" s="14"/>
      <c r="BJI46" s="14"/>
      <c r="BJJ46" s="14"/>
      <c r="BJK46" s="14"/>
      <c r="BJL46" s="14"/>
      <c r="BJM46" s="14"/>
      <c r="BJN46" s="14"/>
      <c r="BJO46" s="14"/>
      <c r="BJP46" s="14"/>
      <c r="BJQ46" s="14"/>
      <c r="BJR46" s="14"/>
      <c r="BJS46" s="14"/>
      <c r="BJT46" s="14"/>
      <c r="BJU46" s="14"/>
      <c r="BJV46" s="14"/>
      <c r="BJW46" s="14"/>
      <c r="BJX46" s="14"/>
      <c r="BJY46" s="14"/>
      <c r="BJZ46" s="14"/>
      <c r="BKA46" s="14"/>
      <c r="BKB46" s="14"/>
      <c r="BKC46" s="14"/>
      <c r="BKD46" s="14"/>
      <c r="BKE46" s="14"/>
      <c r="BKF46" s="14"/>
      <c r="BKG46" s="14"/>
      <c r="BKH46" s="14"/>
      <c r="BKI46" s="14"/>
      <c r="BKJ46" s="14"/>
      <c r="BKK46" s="14"/>
      <c r="BKL46" s="14"/>
      <c r="BKM46" s="14"/>
      <c r="BKN46" s="14"/>
      <c r="BKO46" s="14"/>
      <c r="BKP46" s="14"/>
      <c r="BKQ46" s="14"/>
      <c r="BKR46" s="14"/>
      <c r="BKS46" s="14"/>
      <c r="BKT46" s="14"/>
      <c r="BKU46" s="14"/>
      <c r="BKV46" s="14"/>
      <c r="BKW46" s="14"/>
      <c r="BKX46" s="14"/>
      <c r="BKY46" s="14"/>
      <c r="BKZ46" s="14"/>
      <c r="BLA46" s="14"/>
      <c r="BLB46" s="14"/>
      <c r="BLC46" s="14"/>
      <c r="BLD46" s="14"/>
      <c r="BLE46" s="14"/>
      <c r="BLF46" s="14"/>
      <c r="BLG46" s="14"/>
      <c r="BLH46" s="14"/>
      <c r="BLI46" s="14"/>
      <c r="BLJ46" s="14"/>
      <c r="BLK46" s="14"/>
      <c r="BLL46" s="14"/>
      <c r="BLM46" s="14"/>
      <c r="BLN46" s="14"/>
      <c r="BLO46" s="14"/>
      <c r="BLP46" s="14"/>
      <c r="BLQ46" s="14"/>
      <c r="BLR46" s="14"/>
      <c r="BLS46" s="14"/>
      <c r="BLT46" s="14"/>
      <c r="BLU46" s="14"/>
      <c r="BLV46" s="14"/>
      <c r="BLW46" s="14"/>
      <c r="BLX46" s="14"/>
      <c r="BLY46" s="14"/>
      <c r="BLZ46" s="14"/>
      <c r="BMA46" s="14"/>
      <c r="BMB46" s="14"/>
      <c r="BMC46" s="14"/>
      <c r="BMD46" s="14"/>
      <c r="BME46" s="14"/>
      <c r="BMF46" s="14"/>
      <c r="BMG46" s="14"/>
      <c r="BMH46" s="14"/>
      <c r="BMI46" s="14"/>
      <c r="BMJ46" s="14"/>
      <c r="BMK46" s="14"/>
      <c r="BML46" s="14"/>
      <c r="BMM46" s="14"/>
      <c r="BMN46" s="14"/>
      <c r="BMO46" s="14"/>
      <c r="BMP46" s="14"/>
      <c r="BMQ46" s="14"/>
      <c r="BMR46" s="14"/>
      <c r="BMS46" s="14"/>
      <c r="BMT46" s="14"/>
      <c r="BMU46" s="14"/>
      <c r="BMV46" s="14"/>
      <c r="BMW46" s="14"/>
      <c r="BMX46" s="14"/>
      <c r="BMY46" s="14"/>
      <c r="BMZ46" s="14"/>
      <c r="BNA46" s="14"/>
      <c r="BNB46" s="14"/>
      <c r="BNC46" s="14"/>
      <c r="BND46" s="14"/>
      <c r="BNE46" s="14"/>
      <c r="BNF46" s="14"/>
      <c r="BNG46" s="14"/>
      <c r="BNH46" s="14"/>
      <c r="BNI46" s="14"/>
      <c r="BNJ46" s="14"/>
      <c r="BNK46" s="14"/>
      <c r="BNL46" s="14"/>
      <c r="BNM46" s="14"/>
      <c r="BNN46" s="14"/>
      <c r="BNO46" s="14"/>
      <c r="BNP46" s="14"/>
      <c r="BNQ46" s="14"/>
      <c r="BNR46" s="14"/>
      <c r="BNS46" s="14"/>
      <c r="BNT46" s="14"/>
      <c r="BNU46" s="14"/>
      <c r="BNV46" s="14"/>
      <c r="BNW46" s="14"/>
      <c r="BNX46" s="14"/>
      <c r="BNY46" s="14"/>
      <c r="BNZ46" s="14"/>
      <c r="BOA46" s="14"/>
      <c r="BOB46" s="14"/>
      <c r="BOC46" s="14"/>
      <c r="BOD46" s="14"/>
      <c r="BOE46" s="14"/>
      <c r="BOF46" s="14"/>
      <c r="BOG46" s="14"/>
      <c r="BOH46" s="14"/>
      <c r="BOI46" s="14"/>
      <c r="BOJ46" s="14"/>
      <c r="BOK46" s="14"/>
      <c r="BOL46" s="14"/>
      <c r="BOM46" s="14"/>
      <c r="BON46" s="14"/>
      <c r="BOO46" s="14"/>
      <c r="BOP46" s="14"/>
      <c r="BOQ46" s="14"/>
      <c r="BOR46" s="14"/>
      <c r="BOS46" s="14"/>
      <c r="BOT46" s="14"/>
      <c r="BOU46" s="14"/>
      <c r="BOV46" s="14"/>
      <c r="BOW46" s="14"/>
      <c r="BOX46" s="14"/>
      <c r="BOY46" s="14"/>
      <c r="BOZ46" s="14"/>
      <c r="BPA46" s="14"/>
      <c r="BPB46" s="14"/>
      <c r="BPC46" s="14"/>
      <c r="BPD46" s="14"/>
      <c r="BPE46" s="14"/>
      <c r="BPF46" s="14"/>
      <c r="BPG46" s="14"/>
      <c r="BPH46" s="14"/>
      <c r="BPI46" s="14"/>
      <c r="BPJ46" s="14"/>
      <c r="BPK46" s="14"/>
      <c r="BPL46" s="14"/>
      <c r="BPM46" s="14"/>
      <c r="BPN46" s="14"/>
      <c r="BPO46" s="14"/>
      <c r="BPP46" s="14"/>
      <c r="BPQ46" s="14"/>
      <c r="BPR46" s="14"/>
      <c r="BPS46" s="14"/>
      <c r="BPT46" s="14"/>
      <c r="BPU46" s="14"/>
      <c r="BPV46" s="14"/>
      <c r="BPW46" s="14"/>
      <c r="BPX46" s="14"/>
      <c r="BPY46" s="14"/>
      <c r="BPZ46" s="14"/>
      <c r="BQA46" s="14"/>
      <c r="BQB46" s="14"/>
      <c r="BQC46" s="14"/>
      <c r="BQD46" s="14"/>
      <c r="BQE46" s="14"/>
      <c r="BQF46" s="14"/>
      <c r="BQG46" s="14"/>
      <c r="BQH46" s="14"/>
      <c r="BQI46" s="14"/>
      <c r="BQJ46" s="14"/>
      <c r="BQK46" s="14"/>
      <c r="BQL46" s="14"/>
      <c r="BQM46" s="14"/>
      <c r="BQN46" s="14"/>
      <c r="BQO46" s="14"/>
      <c r="BQP46" s="14"/>
      <c r="BQQ46" s="14"/>
      <c r="BQR46" s="14"/>
      <c r="BQS46" s="14"/>
      <c r="BQT46" s="14"/>
      <c r="BQU46" s="14"/>
      <c r="BQV46" s="14"/>
      <c r="BQW46" s="14"/>
      <c r="BQX46" s="14"/>
      <c r="BQY46" s="14"/>
      <c r="BQZ46" s="14"/>
      <c r="BRA46" s="14"/>
      <c r="BRB46" s="14"/>
      <c r="BRC46" s="14"/>
      <c r="BRD46" s="14"/>
      <c r="BRE46" s="14"/>
      <c r="BRF46" s="14"/>
      <c r="BRG46" s="14"/>
      <c r="BRH46" s="14"/>
      <c r="BRI46" s="14"/>
      <c r="BRJ46" s="14"/>
      <c r="BRK46" s="14"/>
      <c r="BRL46" s="14"/>
      <c r="BRM46" s="14"/>
      <c r="BRN46" s="14"/>
      <c r="BRO46" s="14"/>
      <c r="BRP46" s="14"/>
      <c r="BRQ46" s="14"/>
      <c r="BRR46" s="14"/>
      <c r="BRS46" s="14"/>
      <c r="BRT46" s="14"/>
      <c r="BRU46" s="14"/>
      <c r="BRV46" s="14"/>
      <c r="BRW46" s="14"/>
      <c r="BRX46" s="14"/>
      <c r="BRY46" s="14"/>
      <c r="BRZ46" s="14"/>
      <c r="BSA46" s="14"/>
      <c r="BSB46" s="14"/>
      <c r="BSC46" s="14"/>
      <c r="BSD46" s="14"/>
      <c r="BSE46" s="14"/>
      <c r="BSF46" s="14"/>
      <c r="BSG46" s="14"/>
      <c r="BSH46" s="14"/>
      <c r="BSI46" s="14"/>
      <c r="BSJ46" s="14"/>
      <c r="BSK46" s="14"/>
      <c r="BSL46" s="14"/>
      <c r="BSM46" s="14"/>
      <c r="BSN46" s="14"/>
      <c r="BSO46" s="14"/>
      <c r="BSP46" s="14"/>
      <c r="BSQ46" s="14"/>
      <c r="BSR46" s="14"/>
      <c r="BSS46" s="14"/>
      <c r="BST46" s="14"/>
      <c r="BSU46" s="14"/>
      <c r="BSV46" s="14"/>
      <c r="BSW46" s="14"/>
      <c r="BSX46" s="14"/>
      <c r="BSY46" s="14"/>
      <c r="BSZ46" s="14"/>
      <c r="BTA46" s="14"/>
      <c r="BTB46" s="14"/>
      <c r="BTC46" s="14"/>
      <c r="BTD46" s="14"/>
      <c r="BTE46" s="14"/>
      <c r="BTF46" s="14"/>
      <c r="BTG46" s="14"/>
      <c r="BTH46" s="14"/>
      <c r="BTI46" s="14"/>
      <c r="BTJ46" s="14"/>
      <c r="BTK46" s="14"/>
      <c r="BTL46" s="14"/>
      <c r="BTM46" s="14"/>
      <c r="BTN46" s="14"/>
      <c r="BTO46" s="14"/>
      <c r="BTP46" s="14"/>
      <c r="BTQ46" s="14"/>
      <c r="BTR46" s="14"/>
      <c r="BTS46" s="14"/>
      <c r="BTT46" s="14"/>
      <c r="BTU46" s="14"/>
      <c r="BTV46" s="14"/>
      <c r="BTW46" s="14"/>
      <c r="BTX46" s="14"/>
      <c r="BTY46" s="14"/>
      <c r="BTZ46" s="14"/>
      <c r="BUA46" s="14"/>
      <c r="BUB46" s="14"/>
      <c r="BUC46" s="14"/>
      <c r="BUD46" s="14"/>
      <c r="BUE46" s="14"/>
      <c r="BUF46" s="14"/>
      <c r="BUG46" s="14"/>
      <c r="BUH46" s="14"/>
      <c r="BUI46" s="14"/>
      <c r="BUJ46" s="14"/>
      <c r="BUK46" s="14"/>
      <c r="BUL46" s="14"/>
      <c r="BUM46" s="14"/>
      <c r="BUN46" s="14"/>
      <c r="BUO46" s="14"/>
      <c r="BUP46" s="14"/>
      <c r="BUQ46" s="14"/>
      <c r="BUR46" s="14"/>
      <c r="BUS46" s="14"/>
      <c r="BUT46" s="14"/>
      <c r="BUU46" s="14"/>
      <c r="BUV46" s="14"/>
      <c r="BUW46" s="14"/>
      <c r="BUX46" s="14"/>
      <c r="BUY46" s="14"/>
      <c r="BUZ46" s="14"/>
      <c r="BVA46" s="14"/>
      <c r="BVB46" s="14"/>
      <c r="BVC46" s="14"/>
      <c r="BVD46" s="14"/>
      <c r="BVE46" s="14"/>
      <c r="BVF46" s="14"/>
      <c r="BVG46" s="14"/>
      <c r="BVH46" s="14"/>
      <c r="BVI46" s="14"/>
      <c r="BVJ46" s="14"/>
      <c r="BVK46" s="14"/>
      <c r="BVL46" s="14"/>
      <c r="BVM46" s="14"/>
      <c r="BVN46" s="14"/>
      <c r="BVO46" s="14"/>
      <c r="BVP46" s="14"/>
      <c r="BVQ46" s="14"/>
      <c r="BVR46" s="14"/>
      <c r="BVS46" s="14"/>
      <c r="BVT46" s="14"/>
      <c r="BVU46" s="14"/>
      <c r="BVV46" s="14"/>
      <c r="BVW46" s="14"/>
      <c r="BVX46" s="14"/>
      <c r="BVY46" s="14"/>
      <c r="BVZ46" s="14"/>
      <c r="BWA46" s="14"/>
      <c r="BWB46" s="14"/>
      <c r="BWC46" s="14"/>
      <c r="BWD46" s="14"/>
      <c r="BWE46" s="14"/>
      <c r="BWF46" s="14"/>
      <c r="BWG46" s="14"/>
      <c r="BWH46" s="14"/>
      <c r="BWI46" s="14"/>
      <c r="BWJ46" s="14"/>
      <c r="BWK46" s="14"/>
      <c r="BWL46" s="14"/>
      <c r="BWM46" s="14"/>
      <c r="BWN46" s="14"/>
      <c r="BWO46" s="14"/>
      <c r="BWP46" s="14"/>
      <c r="BWQ46" s="14"/>
      <c r="BWR46" s="14"/>
      <c r="BWS46" s="14"/>
      <c r="BWT46" s="14"/>
      <c r="BWU46" s="14"/>
      <c r="BWV46" s="14"/>
      <c r="BWW46" s="14"/>
      <c r="BWX46" s="14"/>
      <c r="BWY46" s="14"/>
      <c r="BWZ46" s="14"/>
      <c r="BXA46" s="14"/>
      <c r="BXB46" s="14"/>
      <c r="BXC46" s="14"/>
      <c r="BXD46" s="14"/>
      <c r="BXE46" s="14"/>
      <c r="BXF46" s="14"/>
      <c r="BXG46" s="14"/>
      <c r="BXH46" s="14"/>
      <c r="BXI46" s="14"/>
      <c r="BXJ46" s="14"/>
      <c r="BXK46" s="14"/>
      <c r="BXL46" s="14"/>
      <c r="BXM46" s="14"/>
      <c r="BXN46" s="14"/>
      <c r="BXO46" s="14"/>
      <c r="BXP46" s="14"/>
      <c r="BXQ46" s="14"/>
      <c r="BXR46" s="14"/>
      <c r="BXS46" s="14"/>
      <c r="BXT46" s="14"/>
      <c r="BXU46" s="14"/>
      <c r="BXV46" s="14"/>
      <c r="BXW46" s="14"/>
      <c r="BXX46" s="14"/>
      <c r="BXY46" s="14"/>
      <c r="BXZ46" s="14"/>
      <c r="BYA46" s="14"/>
      <c r="BYB46" s="14"/>
      <c r="BYC46" s="14"/>
      <c r="BYD46" s="14"/>
      <c r="BYE46" s="14"/>
      <c r="BYF46" s="14"/>
      <c r="BYG46" s="14"/>
      <c r="BYH46" s="14"/>
      <c r="BYI46" s="14"/>
      <c r="BYJ46" s="14"/>
      <c r="BYK46" s="14"/>
      <c r="BYL46" s="14"/>
      <c r="BYM46" s="14"/>
      <c r="BYN46" s="14"/>
      <c r="BYO46" s="14"/>
      <c r="BYP46" s="14"/>
      <c r="BYQ46" s="14"/>
      <c r="BYR46" s="14"/>
      <c r="BYS46" s="14"/>
      <c r="BYT46" s="14"/>
      <c r="BYU46" s="14"/>
      <c r="BYV46" s="14"/>
      <c r="BYW46" s="14"/>
      <c r="BYX46" s="14"/>
      <c r="BYY46" s="14"/>
      <c r="BYZ46" s="14"/>
      <c r="BZA46" s="14"/>
      <c r="BZB46" s="14"/>
      <c r="BZC46" s="14"/>
      <c r="BZD46" s="14"/>
      <c r="BZE46" s="14"/>
      <c r="BZF46" s="14"/>
      <c r="BZG46" s="14"/>
      <c r="BZH46" s="14"/>
      <c r="BZI46" s="14"/>
      <c r="BZJ46" s="14"/>
      <c r="BZK46" s="14"/>
      <c r="BZL46" s="14"/>
      <c r="BZM46" s="14"/>
      <c r="BZN46" s="14"/>
      <c r="BZO46" s="14"/>
      <c r="BZP46" s="14"/>
      <c r="BZQ46" s="14"/>
      <c r="BZR46" s="14"/>
      <c r="BZS46" s="14"/>
      <c r="BZT46" s="14"/>
      <c r="BZU46" s="14"/>
      <c r="BZV46" s="14"/>
      <c r="BZW46" s="14"/>
      <c r="BZX46" s="14"/>
      <c r="BZY46" s="14"/>
      <c r="BZZ46" s="14"/>
      <c r="CAA46" s="14"/>
      <c r="CAB46" s="14"/>
      <c r="CAC46" s="14"/>
      <c r="CAD46" s="14"/>
      <c r="CAE46" s="14"/>
      <c r="CAF46" s="14"/>
      <c r="CAG46" s="14"/>
      <c r="CAH46" s="14"/>
      <c r="CAI46" s="14"/>
      <c r="CAJ46" s="14"/>
      <c r="CAK46" s="14"/>
      <c r="CAL46" s="14"/>
      <c r="CAM46" s="14"/>
      <c r="CAN46" s="14"/>
      <c r="CAO46" s="14"/>
      <c r="CAP46" s="14"/>
      <c r="CAQ46" s="14"/>
      <c r="CAR46" s="14"/>
      <c r="CAS46" s="14"/>
      <c r="CAT46" s="14"/>
      <c r="CAU46" s="14"/>
      <c r="CAV46" s="14"/>
      <c r="CAW46" s="14"/>
      <c r="CAX46" s="14"/>
      <c r="CAY46" s="14"/>
      <c r="CAZ46" s="14"/>
      <c r="CBA46" s="14"/>
      <c r="CBB46" s="14"/>
      <c r="CBC46" s="14"/>
      <c r="CBD46" s="14"/>
      <c r="CBE46" s="14"/>
      <c r="CBF46" s="14"/>
      <c r="CBG46" s="14"/>
      <c r="CBH46" s="14"/>
      <c r="CBI46" s="14"/>
      <c r="CBJ46" s="14"/>
      <c r="CBK46" s="14"/>
      <c r="CBL46" s="14"/>
      <c r="CBM46" s="14"/>
      <c r="CBN46" s="14"/>
      <c r="CBO46" s="14"/>
      <c r="CBP46" s="14"/>
      <c r="CBQ46" s="14"/>
      <c r="CBR46" s="14"/>
      <c r="CBS46" s="14"/>
      <c r="CBT46" s="14"/>
      <c r="CBU46" s="14"/>
      <c r="CBV46" s="14"/>
      <c r="CBW46" s="14"/>
      <c r="CBX46" s="14"/>
      <c r="CBY46" s="14"/>
      <c r="CBZ46" s="14"/>
      <c r="CCA46" s="14"/>
      <c r="CCB46" s="14"/>
      <c r="CCC46" s="14"/>
      <c r="CCD46" s="14"/>
      <c r="CCE46" s="14"/>
      <c r="CCF46" s="14"/>
      <c r="CCG46" s="14"/>
      <c r="CCH46" s="14"/>
      <c r="CCI46" s="14"/>
      <c r="CCJ46" s="14"/>
      <c r="CCK46" s="14"/>
      <c r="CCL46" s="14"/>
      <c r="CCM46" s="14"/>
      <c r="CCN46" s="14"/>
      <c r="CCO46" s="14"/>
      <c r="CCP46" s="14"/>
      <c r="CCQ46" s="14"/>
      <c r="CCR46" s="14"/>
      <c r="CCS46" s="14"/>
      <c r="CCT46" s="14"/>
      <c r="CCU46" s="14"/>
      <c r="CCV46" s="14"/>
      <c r="CCW46" s="14"/>
      <c r="CCX46" s="14"/>
      <c r="CCY46" s="14"/>
      <c r="CCZ46" s="14"/>
      <c r="CDA46" s="14"/>
      <c r="CDB46" s="14"/>
      <c r="CDC46" s="14"/>
      <c r="CDD46" s="14"/>
      <c r="CDE46" s="14"/>
      <c r="CDF46" s="14"/>
      <c r="CDG46" s="14"/>
      <c r="CDH46" s="14"/>
      <c r="CDI46" s="14"/>
      <c r="CDJ46" s="14"/>
      <c r="CDK46" s="14"/>
      <c r="CDL46" s="14"/>
      <c r="CDM46" s="14"/>
      <c r="CDN46" s="14"/>
      <c r="CDO46" s="14"/>
      <c r="CDP46" s="14"/>
      <c r="CDQ46" s="14"/>
      <c r="CDR46" s="14"/>
      <c r="CDS46" s="14"/>
      <c r="CDT46" s="14"/>
      <c r="CDU46" s="14"/>
      <c r="CDV46" s="14"/>
      <c r="CDW46" s="14"/>
      <c r="CDX46" s="14"/>
      <c r="CDY46" s="14"/>
      <c r="CDZ46" s="14"/>
      <c r="CEA46" s="14"/>
      <c r="CEB46" s="14"/>
      <c r="CEC46" s="14"/>
      <c r="CED46" s="14"/>
      <c r="CEE46" s="14"/>
      <c r="CEF46" s="14"/>
      <c r="CEG46" s="14"/>
      <c r="CEH46" s="14"/>
      <c r="CEI46" s="14"/>
      <c r="CEJ46" s="14"/>
      <c r="CEK46" s="14"/>
      <c r="CEL46" s="14"/>
      <c r="CEM46" s="14"/>
      <c r="CEN46" s="14"/>
      <c r="CEO46" s="14"/>
      <c r="CEP46" s="14"/>
      <c r="CEQ46" s="14"/>
      <c r="CER46" s="14"/>
      <c r="CES46" s="14"/>
      <c r="CET46" s="14"/>
      <c r="CEU46" s="14"/>
      <c r="CEV46" s="14"/>
      <c r="CEW46" s="14"/>
      <c r="CEX46" s="14"/>
      <c r="CEY46" s="14"/>
      <c r="CEZ46" s="14"/>
      <c r="CFA46" s="14"/>
      <c r="CFB46" s="14"/>
      <c r="CFC46" s="14"/>
      <c r="CFD46" s="14"/>
      <c r="CFE46" s="14"/>
      <c r="CFF46" s="14"/>
      <c r="CFG46" s="14"/>
      <c r="CFH46" s="14"/>
      <c r="CFI46" s="14"/>
      <c r="CFJ46" s="14"/>
      <c r="CFK46" s="14"/>
      <c r="CFL46" s="14"/>
      <c r="CFM46" s="14"/>
      <c r="CFN46" s="14"/>
      <c r="CFO46" s="14"/>
      <c r="CFP46" s="14"/>
      <c r="CFQ46" s="14"/>
      <c r="CFR46" s="14"/>
      <c r="CFS46" s="14"/>
      <c r="CFT46" s="14"/>
      <c r="CFU46" s="14"/>
      <c r="CFV46" s="14"/>
      <c r="CFW46" s="14"/>
      <c r="CFX46" s="14"/>
      <c r="CFY46" s="14"/>
      <c r="CFZ46" s="14"/>
      <c r="CGA46" s="14"/>
      <c r="CGB46" s="14"/>
      <c r="CGC46" s="14"/>
      <c r="CGD46" s="14"/>
      <c r="CGE46" s="14"/>
      <c r="CGF46" s="14"/>
      <c r="CGG46" s="14"/>
      <c r="CGH46" s="14"/>
      <c r="CGI46" s="14"/>
      <c r="CGJ46" s="14"/>
      <c r="CGK46" s="14"/>
      <c r="CGL46" s="14"/>
      <c r="CGM46" s="14"/>
      <c r="CGN46" s="14"/>
      <c r="CGO46" s="14"/>
      <c r="CGP46" s="14"/>
      <c r="CGQ46" s="14"/>
      <c r="CGR46" s="14"/>
      <c r="CGS46" s="14"/>
      <c r="CGT46" s="14"/>
      <c r="CGU46" s="14"/>
      <c r="CGV46" s="14"/>
      <c r="CGW46" s="14"/>
      <c r="CGX46" s="14"/>
      <c r="CGY46" s="14"/>
      <c r="CGZ46" s="14"/>
      <c r="CHA46" s="14"/>
      <c r="CHB46" s="14"/>
      <c r="CHC46" s="14"/>
      <c r="CHD46" s="14"/>
      <c r="CHE46" s="14"/>
      <c r="CHF46" s="14"/>
      <c r="CHG46" s="14"/>
      <c r="CHH46" s="14"/>
      <c r="CHI46" s="14"/>
      <c r="CHJ46" s="14"/>
      <c r="CHK46" s="14"/>
      <c r="CHL46" s="14"/>
      <c r="CHM46" s="14"/>
      <c r="CHN46" s="14"/>
      <c r="CHO46" s="14"/>
      <c r="CHP46" s="14"/>
      <c r="CHQ46" s="14"/>
      <c r="CHR46" s="14"/>
      <c r="CHS46" s="14"/>
      <c r="CHT46" s="14"/>
      <c r="CHU46" s="14"/>
      <c r="CHV46" s="14"/>
      <c r="CHW46" s="14"/>
      <c r="CHX46" s="14"/>
      <c r="CHY46" s="14"/>
      <c r="CHZ46" s="14"/>
      <c r="CIA46" s="14"/>
      <c r="CIB46" s="14"/>
      <c r="CIC46" s="14"/>
      <c r="CID46" s="14"/>
      <c r="CIE46" s="14"/>
      <c r="CIF46" s="14"/>
      <c r="CIG46" s="14"/>
      <c r="CIH46" s="14"/>
      <c r="CII46" s="14"/>
      <c r="CIJ46" s="14"/>
      <c r="CIK46" s="14"/>
      <c r="CIL46" s="14"/>
      <c r="CIM46" s="14"/>
      <c r="CIN46" s="14"/>
      <c r="CIO46" s="14"/>
      <c r="CIP46" s="14"/>
      <c r="CIQ46" s="14"/>
      <c r="CIR46" s="14"/>
      <c r="CIS46" s="14"/>
      <c r="CIT46" s="14"/>
      <c r="CIU46" s="14"/>
      <c r="CIV46" s="14"/>
      <c r="CIW46" s="14"/>
      <c r="CIX46" s="14"/>
      <c r="CIY46" s="14"/>
      <c r="CIZ46" s="14"/>
      <c r="CJA46" s="14"/>
      <c r="CJB46" s="14"/>
      <c r="CJC46" s="14"/>
      <c r="CJD46" s="14"/>
      <c r="CJE46" s="14"/>
      <c r="CJF46" s="14"/>
      <c r="CJG46" s="14"/>
      <c r="CJH46" s="14"/>
      <c r="CJI46" s="14"/>
      <c r="CJJ46" s="14"/>
      <c r="CJK46" s="14"/>
      <c r="CJL46" s="14"/>
      <c r="CJM46" s="14"/>
      <c r="CJN46" s="14"/>
      <c r="CJO46" s="14"/>
      <c r="CJP46" s="14"/>
      <c r="CJQ46" s="14"/>
      <c r="CJR46" s="14"/>
      <c r="CJS46" s="14"/>
      <c r="CJT46" s="14"/>
      <c r="CJU46" s="14"/>
      <c r="CJV46" s="14"/>
      <c r="CJW46" s="14"/>
      <c r="CJX46" s="14"/>
      <c r="CJY46" s="14"/>
      <c r="CJZ46" s="14"/>
      <c r="CKA46" s="14"/>
      <c r="CKB46" s="14"/>
      <c r="CKC46" s="14"/>
      <c r="CKD46" s="14"/>
      <c r="CKE46" s="14"/>
      <c r="CKF46" s="14"/>
      <c r="CKG46" s="14"/>
      <c r="CKH46" s="14"/>
      <c r="CKI46" s="14"/>
      <c r="CKJ46" s="14"/>
      <c r="CKK46" s="14"/>
      <c r="CKL46" s="14"/>
      <c r="CKM46" s="14"/>
      <c r="CKN46" s="14"/>
      <c r="CKO46" s="14"/>
      <c r="CKP46" s="14"/>
      <c r="CKQ46" s="14"/>
      <c r="CKR46" s="14"/>
      <c r="CKS46" s="14"/>
      <c r="CKT46" s="14"/>
      <c r="CKU46" s="14"/>
      <c r="CKV46" s="14"/>
      <c r="CKW46" s="14"/>
      <c r="CKX46" s="14"/>
      <c r="CKY46" s="14"/>
      <c r="CKZ46" s="14"/>
      <c r="CLA46" s="14"/>
      <c r="CLB46" s="14"/>
      <c r="CLC46" s="14"/>
      <c r="CLD46" s="14"/>
      <c r="CLE46" s="14"/>
      <c r="CLF46" s="14"/>
      <c r="CLG46" s="14"/>
      <c r="CLH46" s="14"/>
      <c r="CLI46" s="14"/>
      <c r="CLJ46" s="14"/>
      <c r="CLK46" s="14"/>
      <c r="CLL46" s="14"/>
      <c r="CLM46" s="14"/>
      <c r="CLN46" s="14"/>
      <c r="CLO46" s="14"/>
      <c r="CLP46" s="14"/>
      <c r="CLQ46" s="14"/>
      <c r="CLR46" s="14"/>
      <c r="CLS46" s="14"/>
      <c r="CLT46" s="14"/>
      <c r="CLU46" s="14"/>
      <c r="CLV46" s="14"/>
      <c r="CLW46" s="14"/>
      <c r="CLX46" s="14"/>
      <c r="CLY46" s="14"/>
      <c r="CLZ46" s="14"/>
      <c r="CMA46" s="14"/>
      <c r="CMB46" s="14"/>
      <c r="CMC46" s="14"/>
      <c r="CMD46" s="14"/>
      <c r="CME46" s="14"/>
      <c r="CMF46" s="14"/>
      <c r="CMG46" s="14"/>
      <c r="CMH46" s="14"/>
      <c r="CMI46" s="14"/>
      <c r="CMJ46" s="14"/>
      <c r="CMK46" s="14"/>
      <c r="CML46" s="14"/>
      <c r="CMM46" s="14"/>
      <c r="CMN46" s="14"/>
      <c r="CMO46" s="14"/>
      <c r="CMP46" s="14"/>
      <c r="CMQ46" s="14"/>
      <c r="CMR46" s="14"/>
      <c r="CMS46" s="14"/>
      <c r="CMT46" s="14"/>
      <c r="CMU46" s="14"/>
      <c r="CMV46" s="14"/>
      <c r="CMW46" s="14"/>
      <c r="CMX46" s="14"/>
      <c r="CMY46" s="14"/>
      <c r="CMZ46" s="14"/>
      <c r="CNA46" s="14"/>
      <c r="CNB46" s="14"/>
      <c r="CNC46" s="14"/>
      <c r="CND46" s="14"/>
      <c r="CNE46" s="14"/>
      <c r="CNF46" s="14"/>
      <c r="CNG46" s="14"/>
      <c r="CNH46" s="14"/>
      <c r="CNI46" s="14"/>
      <c r="CNJ46" s="14"/>
      <c r="CNK46" s="14"/>
      <c r="CNL46" s="14"/>
      <c r="CNM46" s="14"/>
      <c r="CNN46" s="14"/>
      <c r="CNO46" s="14"/>
      <c r="CNP46" s="14"/>
      <c r="CNQ46" s="14"/>
      <c r="CNR46" s="14"/>
      <c r="CNS46" s="14"/>
      <c r="CNT46" s="14"/>
      <c r="CNU46" s="14"/>
      <c r="CNV46" s="14"/>
      <c r="CNW46" s="14"/>
      <c r="CNX46" s="14"/>
      <c r="CNY46" s="14"/>
      <c r="CNZ46" s="14"/>
      <c r="COA46" s="14"/>
      <c r="COB46" s="14"/>
      <c r="COC46" s="14"/>
      <c r="COD46" s="14"/>
      <c r="COE46" s="14"/>
      <c r="COF46" s="14"/>
      <c r="COG46" s="14"/>
      <c r="COH46" s="14"/>
      <c r="COI46" s="14"/>
      <c r="COJ46" s="14"/>
      <c r="COK46" s="14"/>
      <c r="COL46" s="14"/>
      <c r="COM46" s="14"/>
      <c r="CON46" s="14"/>
      <c r="COO46" s="14"/>
      <c r="COP46" s="14"/>
      <c r="COQ46" s="14"/>
      <c r="COR46" s="14"/>
      <c r="COS46" s="14"/>
      <c r="COT46" s="14"/>
      <c r="COU46" s="14"/>
      <c r="COV46" s="14"/>
      <c r="COW46" s="14"/>
      <c r="COX46" s="14"/>
      <c r="COY46" s="14"/>
      <c r="COZ46" s="14"/>
      <c r="CPA46" s="14"/>
      <c r="CPB46" s="14"/>
      <c r="CPC46" s="14"/>
      <c r="CPD46" s="14"/>
      <c r="CPE46" s="14"/>
      <c r="CPF46" s="14"/>
      <c r="CPG46" s="14"/>
      <c r="CPH46" s="14"/>
      <c r="CPI46" s="14"/>
      <c r="CPJ46" s="14"/>
      <c r="CPK46" s="14"/>
      <c r="CPL46" s="14"/>
      <c r="CPM46" s="14"/>
      <c r="CPN46" s="14"/>
      <c r="CPO46" s="14"/>
      <c r="CPP46" s="14"/>
      <c r="CPQ46" s="14"/>
      <c r="CPR46" s="14"/>
      <c r="CPS46" s="14"/>
      <c r="CPT46" s="14"/>
      <c r="CPU46" s="14"/>
      <c r="CPV46" s="14"/>
      <c r="CPW46" s="14"/>
      <c r="CPX46" s="14"/>
      <c r="CPY46" s="14"/>
      <c r="CPZ46" s="14"/>
      <c r="CQA46" s="14"/>
      <c r="CQB46" s="14"/>
      <c r="CQC46" s="14"/>
      <c r="CQD46" s="14"/>
      <c r="CQE46" s="14"/>
      <c r="CQF46" s="14"/>
      <c r="CQG46" s="14"/>
      <c r="CQH46" s="14"/>
      <c r="CQI46" s="14"/>
      <c r="CQJ46" s="14"/>
      <c r="CQK46" s="14"/>
      <c r="CQL46" s="14"/>
      <c r="CQM46" s="14"/>
      <c r="CQN46" s="14"/>
      <c r="CQO46" s="14"/>
      <c r="CQP46" s="14"/>
      <c r="CQQ46" s="14"/>
      <c r="CQR46" s="14"/>
      <c r="CQS46" s="14"/>
      <c r="CQT46" s="14"/>
      <c r="CQU46" s="14"/>
      <c r="CQV46" s="14"/>
      <c r="CQW46" s="14"/>
      <c r="CQX46" s="14"/>
      <c r="CQY46" s="14"/>
      <c r="CQZ46" s="14"/>
      <c r="CRA46" s="14"/>
      <c r="CRB46" s="14"/>
      <c r="CRC46" s="14"/>
      <c r="CRD46" s="14"/>
      <c r="CRE46" s="14"/>
      <c r="CRF46" s="14"/>
      <c r="CRG46" s="14"/>
      <c r="CRH46" s="14"/>
      <c r="CRI46" s="14"/>
      <c r="CRJ46" s="14"/>
      <c r="CRK46" s="14"/>
      <c r="CRL46" s="14"/>
      <c r="CRM46" s="14"/>
      <c r="CRN46" s="14"/>
      <c r="CRO46" s="14"/>
      <c r="CRP46" s="14"/>
      <c r="CRQ46" s="14"/>
      <c r="CRR46" s="14"/>
      <c r="CRS46" s="14"/>
      <c r="CRT46" s="14"/>
      <c r="CRU46" s="14"/>
      <c r="CRV46" s="14"/>
      <c r="CRW46" s="14"/>
      <c r="CRX46" s="14"/>
      <c r="CRY46" s="14"/>
      <c r="CRZ46" s="14"/>
      <c r="CSA46" s="14"/>
      <c r="CSB46" s="14"/>
      <c r="CSC46" s="14"/>
      <c r="CSD46" s="14"/>
      <c r="CSE46" s="14"/>
      <c r="CSF46" s="14"/>
      <c r="CSG46" s="14"/>
      <c r="CSH46" s="14"/>
      <c r="CSI46" s="14"/>
      <c r="CSJ46" s="14"/>
      <c r="CSK46" s="14"/>
      <c r="CSL46" s="14"/>
      <c r="CSM46" s="14"/>
      <c r="CSN46" s="14"/>
      <c r="CSO46" s="14"/>
      <c r="CSP46" s="14"/>
      <c r="CSQ46" s="14"/>
      <c r="CSR46" s="14"/>
      <c r="CSS46" s="14"/>
      <c r="CST46" s="14"/>
      <c r="CSU46" s="14"/>
      <c r="CSV46" s="14"/>
      <c r="CSW46" s="14"/>
      <c r="CSX46" s="14"/>
      <c r="CSY46" s="14"/>
      <c r="CSZ46" s="14"/>
      <c r="CTA46" s="14"/>
      <c r="CTB46" s="14"/>
      <c r="CTC46" s="14"/>
      <c r="CTD46" s="14"/>
      <c r="CTE46" s="14"/>
      <c r="CTF46" s="14"/>
      <c r="CTG46" s="14"/>
      <c r="CTH46" s="14"/>
      <c r="CTI46" s="14"/>
      <c r="CTJ46" s="14"/>
      <c r="CTK46" s="14"/>
      <c r="CTL46" s="14"/>
      <c r="CTM46" s="14"/>
      <c r="CTN46" s="14"/>
      <c r="CTO46" s="14"/>
      <c r="CTP46" s="14"/>
      <c r="CTQ46" s="14"/>
      <c r="CTR46" s="14"/>
      <c r="CTS46" s="14"/>
      <c r="CTT46" s="14"/>
      <c r="CTU46" s="14"/>
      <c r="CTV46" s="14"/>
      <c r="CTW46" s="14"/>
      <c r="CTX46" s="14"/>
      <c r="CTY46" s="14"/>
      <c r="CTZ46" s="14"/>
      <c r="CUA46" s="14"/>
      <c r="CUB46" s="14"/>
      <c r="CUC46" s="14"/>
      <c r="CUD46" s="14"/>
      <c r="CUE46" s="14"/>
      <c r="CUF46" s="14"/>
      <c r="CUG46" s="14"/>
      <c r="CUH46" s="14"/>
      <c r="CUI46" s="14"/>
      <c r="CUJ46" s="14"/>
      <c r="CUK46" s="14"/>
      <c r="CUL46" s="14"/>
      <c r="CUM46" s="14"/>
      <c r="CUN46" s="14"/>
      <c r="CUO46" s="14"/>
      <c r="CUP46" s="14"/>
      <c r="CUQ46" s="14"/>
      <c r="CUR46" s="14"/>
      <c r="CUS46" s="14"/>
      <c r="CUT46" s="14"/>
      <c r="CUU46" s="14"/>
    </row>
    <row r="47" spans="1:2595" s="1002" customFormat="1" ht="15" customHeight="1" x14ac:dyDescent="0.2">
      <c r="A47" s="987" t="s">
        <v>120</v>
      </c>
      <c r="B47" s="988" t="s">
        <v>121</v>
      </c>
      <c r="C47" s="989" t="s">
        <v>74</v>
      </c>
      <c r="D47" s="1053"/>
      <c r="E47" s="990">
        <v>0.2</v>
      </c>
      <c r="F47" s="990">
        <v>0</v>
      </c>
      <c r="G47" s="990">
        <v>0.1</v>
      </c>
      <c r="H47" s="990">
        <v>31.5</v>
      </c>
      <c r="I47" s="990">
        <v>0</v>
      </c>
      <c r="J47" s="991">
        <v>0</v>
      </c>
      <c r="K47" s="990">
        <v>0</v>
      </c>
      <c r="L47" s="991">
        <v>0</v>
      </c>
      <c r="M47" s="992"/>
      <c r="N47" s="993"/>
      <c r="O47" s="994" t="str">
        <f t="shared" si="11"/>
        <v>9.1</v>
      </c>
      <c r="P47" s="995" t="str">
        <f t="shared" si="12"/>
        <v>МЕХАНИЧЕСКАЯ ДРЕВЕСНАЯ МАССА И ПОЛУЦЕЛЛЮЛОЗА</v>
      </c>
      <c r="Q47" s="996" t="s">
        <v>74</v>
      </c>
      <c r="R47" s="997"/>
      <c r="S47" s="997"/>
      <c r="T47" s="997"/>
      <c r="U47" s="997"/>
      <c r="V47" s="997"/>
      <c r="W47" s="997"/>
      <c r="X47" s="997"/>
      <c r="Y47" s="998"/>
      <c r="Z47" s="993"/>
      <c r="AA47" s="999" t="str">
        <f t="shared" si="19"/>
        <v>9.1</v>
      </c>
      <c r="AB47" s="995" t="str">
        <f t="shared" si="28"/>
        <v>МЕХАНИЧЕСКАЯ ДРЕВЕСНАЯ МАССА И ПОЛУЦЕЛЛЮЛОЗА</v>
      </c>
      <c r="AC47" s="989" t="s">
        <v>74</v>
      </c>
      <c r="AD47" s="1000">
        <f>IF(ISNUMBER('CB1-Производство'!D59+E47-I47),'CB1-Производство'!D59+E47-I47,IF(ISNUMBER(I47-E47),"NT " &amp; I47-E47,"…"))</f>
        <v>0.2</v>
      </c>
      <c r="AE47" s="1001">
        <f>IF(ISNUMBER('CB1-Производство'!E59+G47-K47),'CB1-Производство'!E59+G47-K47,IF(ISNUMBER(K47-G47),"NT " &amp; K47-G47,"…"))</f>
        <v>0.1</v>
      </c>
    </row>
    <row r="48" spans="1:2595" s="1002" customFormat="1" ht="15" customHeight="1" x14ac:dyDescent="0.2">
      <c r="A48" s="987" t="s">
        <v>122</v>
      </c>
      <c r="B48" s="1003" t="s">
        <v>123</v>
      </c>
      <c r="C48" s="1004" t="s">
        <v>74</v>
      </c>
      <c r="D48" s="1054"/>
      <c r="E48" s="1005">
        <v>0.2</v>
      </c>
      <c r="F48" s="1005">
        <v>366</v>
      </c>
      <c r="G48" s="1005">
        <v>0.4</v>
      </c>
      <c r="H48" s="1005">
        <v>299</v>
      </c>
      <c r="I48" s="1005">
        <v>0</v>
      </c>
      <c r="J48" s="1006">
        <v>0</v>
      </c>
      <c r="K48" s="1005">
        <v>0</v>
      </c>
      <c r="L48" s="1006">
        <v>0</v>
      </c>
      <c r="M48" s="992"/>
      <c r="N48" s="993"/>
      <c r="O48" s="994" t="str">
        <f t="shared" si="11"/>
        <v>9.2</v>
      </c>
      <c r="P48" s="995" t="str">
        <f t="shared" si="12"/>
        <v>ЦЕЛЛЮЛОЗА</v>
      </c>
      <c r="Q48" s="1007" t="s">
        <v>74</v>
      </c>
      <c r="R48" s="1008">
        <f>E48-(E49+E51)</f>
        <v>0</v>
      </c>
      <c r="S48" s="1009">
        <f t="shared" ref="S48:Y48" si="37">F48-(F49+F51)</f>
        <v>0</v>
      </c>
      <c r="T48" s="1009">
        <f t="shared" si="37"/>
        <v>0</v>
      </c>
      <c r="U48" s="1009">
        <f t="shared" si="37"/>
        <v>0.39999999999997726</v>
      </c>
      <c r="V48" s="1009">
        <f t="shared" si="37"/>
        <v>0</v>
      </c>
      <c r="W48" s="1009">
        <f t="shared" si="37"/>
        <v>0</v>
      </c>
      <c r="X48" s="1009">
        <f t="shared" si="37"/>
        <v>0</v>
      </c>
      <c r="Y48" s="1010">
        <f t="shared" si="37"/>
        <v>0</v>
      </c>
      <c r="Z48" s="1011"/>
      <c r="AA48" s="999" t="str">
        <f t="shared" si="19"/>
        <v>9.2</v>
      </c>
      <c r="AB48" s="995" t="str">
        <f t="shared" si="28"/>
        <v>ЦЕЛЛЮЛОЗА</v>
      </c>
      <c r="AC48" s="1004" t="s">
        <v>74</v>
      </c>
      <c r="AD48" s="1000">
        <f>IF(ISNUMBER('CB1-Производство'!D60+E48-I48),'CB1-Производство'!D60+E48-I48,IF(ISNUMBER(I48-E48),"NT " &amp; I48-E48,"…"))</f>
        <v>0.2</v>
      </c>
      <c r="AE48" s="1001">
        <f>IF(ISNUMBER('CB1-Производство'!E60+G48-K48),'CB1-Производство'!E60+G48-K48,IF(ISNUMBER(K48-G48),"NT " &amp; K48-G48,"…"))</f>
        <v>0.4</v>
      </c>
    </row>
    <row r="49" spans="1:2595" s="14" customFormat="1" ht="15" customHeight="1" x14ac:dyDescent="0.2">
      <c r="A49" s="476" t="s">
        <v>124</v>
      </c>
      <c r="B49" s="57" t="s">
        <v>125</v>
      </c>
      <c r="C49" s="702" t="s">
        <v>74</v>
      </c>
      <c r="D49" s="1052"/>
      <c r="E49" s="42">
        <v>0.2</v>
      </c>
      <c r="F49" s="42">
        <v>366</v>
      </c>
      <c r="G49" s="43">
        <v>0.4</v>
      </c>
      <c r="H49" s="43">
        <v>298.60000000000002</v>
      </c>
      <c r="I49" s="43">
        <v>0</v>
      </c>
      <c r="J49" s="116">
        <v>0</v>
      </c>
      <c r="K49" s="43">
        <v>0</v>
      </c>
      <c r="L49" s="116">
        <v>0</v>
      </c>
      <c r="M49" s="164"/>
      <c r="N49" s="165"/>
      <c r="O49" s="1112" t="str">
        <f t="shared" si="11"/>
        <v>9.2.1</v>
      </c>
      <c r="P49" s="32" t="str">
        <f t="shared" si="12"/>
        <v>СУЛЬФАТНАЯ ЦЕЛЛЮЛОЗА</v>
      </c>
      <c r="Q49" s="709" t="s">
        <v>74</v>
      </c>
      <c r="R49" s="155"/>
      <c r="S49" s="155"/>
      <c r="T49" s="155"/>
      <c r="U49" s="155"/>
      <c r="V49" s="155"/>
      <c r="W49" s="155"/>
      <c r="X49" s="155"/>
      <c r="Y49" s="171"/>
      <c r="Z49" s="165"/>
      <c r="AA49" s="220" t="str">
        <f t="shared" si="19"/>
        <v>9.2.1</v>
      </c>
      <c r="AB49" s="32" t="str">
        <f t="shared" si="28"/>
        <v>СУЛЬФАТНАЯ ЦЕЛЛЮЛОЗА</v>
      </c>
      <c r="AC49" s="702" t="s">
        <v>74</v>
      </c>
      <c r="AD49" s="218">
        <f>IF(ISNUMBER('CB1-Производство'!D61+E49-I49),'CB1-Производство'!D61+E49-I49,IF(ISNUMBER(I49-E49),"NT " &amp; I49-E49,"…"))</f>
        <v>0.2</v>
      </c>
      <c r="AE49" s="200">
        <f>IF(ISNUMBER('CB1-Производство'!E61+G49-K49),'CB1-Производство'!E61+G49-K49,IF(ISNUMBER(K49-G49),"NT " &amp; K49-G49,"…"))</f>
        <v>0.4</v>
      </c>
    </row>
    <row r="50" spans="1:2595" s="14" customFormat="1" ht="15" customHeight="1" x14ac:dyDescent="0.2">
      <c r="A50" s="476" t="s">
        <v>126</v>
      </c>
      <c r="B50" s="58" t="s">
        <v>127</v>
      </c>
      <c r="C50" s="702" t="s">
        <v>74</v>
      </c>
      <c r="D50" s="1052"/>
      <c r="E50" s="42">
        <v>0.2</v>
      </c>
      <c r="F50" s="42">
        <v>366</v>
      </c>
      <c r="G50" s="43">
        <v>0.4</v>
      </c>
      <c r="H50" s="43">
        <v>298.60000000000002</v>
      </c>
      <c r="I50" s="43">
        <v>0</v>
      </c>
      <c r="J50" s="116">
        <v>0</v>
      </c>
      <c r="K50" s="43">
        <v>0</v>
      </c>
      <c r="L50" s="116">
        <v>0</v>
      </c>
      <c r="M50" s="164"/>
      <c r="N50" s="165"/>
      <c r="O50" s="1112" t="str">
        <f t="shared" si="11"/>
        <v>9.2.1.1</v>
      </c>
      <c r="P50" s="33" t="str">
        <f t="shared" si="12"/>
        <v xml:space="preserve">в том числе БЕЛЕНАЯ </v>
      </c>
      <c r="Q50" s="709" t="s">
        <v>74</v>
      </c>
      <c r="R50" s="155"/>
      <c r="S50" s="155"/>
      <c r="T50" s="155"/>
      <c r="U50" s="155"/>
      <c r="V50" s="155"/>
      <c r="W50" s="155"/>
      <c r="X50" s="155"/>
      <c r="Y50" s="171"/>
      <c r="Z50" s="165"/>
      <c r="AA50" s="220" t="str">
        <f t="shared" si="19"/>
        <v>9.2.1.1</v>
      </c>
      <c r="AB50" s="33" t="str">
        <f t="shared" si="28"/>
        <v xml:space="preserve">в том числе БЕЛЕНАЯ </v>
      </c>
      <c r="AC50" s="702" t="s">
        <v>74</v>
      </c>
      <c r="AD50" s="218">
        <f>IF(ISNUMBER('CB1-Производство'!D62+E50-I50),'CB1-Производство'!D62+E50-I50,IF(ISNUMBER(I50-E50),"NT " &amp; I50-E50,"…"))</f>
        <v>0.2</v>
      </c>
      <c r="AE50" s="200">
        <f>IF(ISNUMBER('CB1-Производство'!E62+G50-K50),'CB1-Производство'!E62+G50-K50,IF(ISNUMBER(K50-G50),"NT " &amp; K50-G50,"…"))</f>
        <v>0.4</v>
      </c>
    </row>
    <row r="51" spans="1:2595" s="14" customFormat="1" ht="15" customHeight="1" x14ac:dyDescent="0.2">
      <c r="A51" s="476" t="s">
        <v>128</v>
      </c>
      <c r="B51" s="66" t="s">
        <v>129</v>
      </c>
      <c r="C51" s="702" t="s">
        <v>74</v>
      </c>
      <c r="D51" s="1049"/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116">
        <v>0</v>
      </c>
      <c r="K51" s="43">
        <v>0</v>
      </c>
      <c r="L51" s="116">
        <v>0</v>
      </c>
      <c r="M51" s="164"/>
      <c r="N51" s="165"/>
      <c r="O51" s="1112" t="str">
        <f t="shared" si="11"/>
        <v>9.2.2</v>
      </c>
      <c r="P51" s="32" t="str">
        <f t="shared" si="12"/>
        <v>СУЛЬФИТНАЯ ЦЕЛЛЮЛОЗА</v>
      </c>
      <c r="Q51" s="709" t="s">
        <v>74</v>
      </c>
      <c r="R51" s="155"/>
      <c r="S51" s="155"/>
      <c r="T51" s="155"/>
      <c r="U51" s="155"/>
      <c r="V51" s="155"/>
      <c r="W51" s="155"/>
      <c r="X51" s="155"/>
      <c r="Y51" s="171"/>
      <c r="Z51" s="165"/>
      <c r="AA51" s="220" t="str">
        <f t="shared" si="19"/>
        <v>9.2.2</v>
      </c>
      <c r="AB51" s="32" t="str">
        <f t="shared" si="28"/>
        <v>СУЛЬФИТНАЯ ЦЕЛЛЮЛОЗА</v>
      </c>
      <c r="AC51" s="702" t="s">
        <v>74</v>
      </c>
      <c r="AD51" s="218">
        <f>IF(ISNUMBER('CB1-Производство'!D63+E51-I51),'CB1-Производство'!D63+E51-I51,IF(ISNUMBER(I51-E51),"NT " &amp; I51-E51,"…"))</f>
        <v>0</v>
      </c>
      <c r="AE51" s="200">
        <f>IF(ISNUMBER('CB1-Производство'!E63+G51-K51),'CB1-Производство'!E63+G51-K51,IF(ISNUMBER(K51-G51),"NT " &amp; K51-G51,"…"))</f>
        <v>0</v>
      </c>
    </row>
    <row r="52" spans="1:2595" s="1002" customFormat="1" ht="15" customHeight="1" x14ac:dyDescent="0.2">
      <c r="A52" s="1012" t="s">
        <v>130</v>
      </c>
      <c r="B52" s="1003" t="s">
        <v>131</v>
      </c>
      <c r="C52" s="1004" t="s">
        <v>74</v>
      </c>
      <c r="D52" s="1054"/>
      <c r="E52" s="1005">
        <v>0</v>
      </c>
      <c r="F52" s="1005">
        <v>8</v>
      </c>
      <c r="G52" s="1005">
        <v>0.1</v>
      </c>
      <c r="H52" s="1005">
        <v>31.5</v>
      </c>
      <c r="I52" s="1005">
        <v>0</v>
      </c>
      <c r="J52" s="1006">
        <v>0</v>
      </c>
      <c r="K52" s="1005"/>
      <c r="L52" s="1006"/>
      <c r="M52" s="992"/>
      <c r="N52" s="993"/>
      <c r="O52" s="994" t="str">
        <f t="shared" si="11"/>
        <v>9.3</v>
      </c>
      <c r="P52" s="1013" t="str">
        <f t="shared" si="12"/>
        <v>ЦЕЛЛЮЛОЗА ДЛЯ ХИМИЧЕСКОЙ ПЕРЕРАБОТКИ</v>
      </c>
      <c r="Q52" s="1014" t="s">
        <v>74</v>
      </c>
      <c r="R52" s="1015"/>
      <c r="S52" s="1015"/>
      <c r="T52" s="1015"/>
      <c r="U52" s="1015"/>
      <c r="V52" s="1015"/>
      <c r="W52" s="1015"/>
      <c r="X52" s="1015"/>
      <c r="Y52" s="1016"/>
      <c r="Z52" s="993"/>
      <c r="AA52" s="1017" t="str">
        <f t="shared" si="19"/>
        <v>9.3</v>
      </c>
      <c r="AB52" s="1013" t="str">
        <f t="shared" si="28"/>
        <v>ЦЕЛЛЮЛОЗА ДЛЯ ХИМИЧЕСКОЙ ПЕРЕРАБОТКИ</v>
      </c>
      <c r="AC52" s="1004" t="s">
        <v>74</v>
      </c>
      <c r="AD52" s="1018">
        <f>IF(ISNUMBER('CB1-Производство'!D64+E52-I52),'CB1-Производство'!D64+E52-I52,IF(ISNUMBER(I52-E52),"NT " &amp; I52-E52,"…"))</f>
        <v>0</v>
      </c>
      <c r="AE52" s="1001">
        <f>IF(ISNUMBER('CB1-Производство'!E64+G52-K52),'CB1-Производство'!E64+G52-K52,IF(ISNUMBER(K52-G52),"NT " &amp; K52-G52,"…"))</f>
        <v>0.1</v>
      </c>
    </row>
    <row r="53" spans="1:2595" s="98" customFormat="1" ht="15" customHeight="1" x14ac:dyDescent="0.2">
      <c r="A53" s="475" t="s">
        <v>132</v>
      </c>
      <c r="B53" s="320" t="s">
        <v>133</v>
      </c>
      <c r="C53" s="701" t="s">
        <v>74</v>
      </c>
      <c r="D53" s="1052"/>
      <c r="E53" s="42">
        <v>5.5</v>
      </c>
      <c r="F53" s="42">
        <v>1185</v>
      </c>
      <c r="G53" s="42">
        <v>0.3</v>
      </c>
      <c r="H53" s="42">
        <v>314.5</v>
      </c>
      <c r="I53" s="42">
        <v>0</v>
      </c>
      <c r="J53" s="117">
        <v>0</v>
      </c>
      <c r="K53" s="42"/>
      <c r="L53" s="117"/>
      <c r="M53" s="164"/>
      <c r="N53" s="165"/>
      <c r="O53" s="1110" t="str">
        <f t="shared" si="11"/>
        <v>10</v>
      </c>
      <c r="P53" s="99" t="str">
        <f t="shared" si="12"/>
        <v>ПРОЧИЕ ВИДЫ МАССЫ</v>
      </c>
      <c r="Q53" s="708" t="s">
        <v>74</v>
      </c>
      <c r="R53" s="247">
        <f>E53-(E54+E55)</f>
        <v>0</v>
      </c>
      <c r="S53" s="159">
        <f t="shared" ref="S53:Y53" si="38">F53-(F54+F55)</f>
        <v>0</v>
      </c>
      <c r="T53" s="159">
        <f t="shared" si="38"/>
        <v>0</v>
      </c>
      <c r="U53" s="159">
        <f t="shared" si="38"/>
        <v>0</v>
      </c>
      <c r="V53" s="159">
        <f t="shared" si="38"/>
        <v>0</v>
      </c>
      <c r="W53" s="159">
        <f t="shared" si="38"/>
        <v>0</v>
      </c>
      <c r="X53" s="159">
        <f t="shared" si="38"/>
        <v>0</v>
      </c>
      <c r="Y53" s="658">
        <f t="shared" si="38"/>
        <v>0</v>
      </c>
      <c r="Z53" s="179"/>
      <c r="AA53" s="187" t="str">
        <f t="shared" si="19"/>
        <v>10</v>
      </c>
      <c r="AB53" s="99" t="str">
        <f t="shared" si="28"/>
        <v>ПРОЧИЕ ВИДЫ МАССЫ</v>
      </c>
      <c r="AC53" s="701" t="s">
        <v>74</v>
      </c>
      <c r="AD53" s="191">
        <f>IF(ISNUMBER('CB1-Производство'!D65+E53-I53),'CB1-Производство'!D65+E53-I53,IF(ISNUMBER(I53-E53),"NT " &amp; I53-E53,"…"))</f>
        <v>5.5</v>
      </c>
      <c r="AE53" s="192">
        <f>IF(ISNUMBER('CB1-Производство'!E65+G53-K53),'CB1-Производство'!E65+G53-K53,IF(ISNUMBER(K53-G53),"NT " &amp; K53-G53,"…"))</f>
        <v>0.3</v>
      </c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  <c r="AMK53" s="14"/>
      <c r="AML53" s="14"/>
      <c r="AMM53" s="14"/>
      <c r="AMN53" s="14"/>
      <c r="AMO53" s="14"/>
      <c r="AMP53" s="14"/>
      <c r="AMQ53" s="14"/>
      <c r="AMR53" s="14"/>
      <c r="AMS53" s="14"/>
      <c r="AMT53" s="14"/>
      <c r="AMU53" s="14"/>
      <c r="AMV53" s="14"/>
      <c r="AMW53" s="14"/>
      <c r="AMX53" s="14"/>
      <c r="AMY53" s="14"/>
      <c r="AMZ53" s="14"/>
      <c r="ANA53" s="14"/>
      <c r="ANB53" s="14"/>
      <c r="ANC53" s="14"/>
      <c r="AND53" s="14"/>
      <c r="ANE53" s="14"/>
      <c r="ANF53" s="14"/>
      <c r="ANG53" s="14"/>
      <c r="ANH53" s="14"/>
      <c r="ANI53" s="14"/>
      <c r="ANJ53" s="14"/>
      <c r="ANK53" s="14"/>
      <c r="ANL53" s="14"/>
      <c r="ANM53" s="14"/>
      <c r="ANN53" s="14"/>
      <c r="ANO53" s="14"/>
      <c r="ANP53" s="14"/>
      <c r="ANQ53" s="14"/>
      <c r="ANR53" s="14"/>
      <c r="ANS53" s="14"/>
      <c r="ANT53" s="14"/>
      <c r="ANU53" s="14"/>
      <c r="ANV53" s="14"/>
      <c r="ANW53" s="14"/>
      <c r="ANX53" s="14"/>
      <c r="ANY53" s="14"/>
      <c r="ANZ53" s="14"/>
      <c r="AOA53" s="14"/>
      <c r="AOB53" s="14"/>
      <c r="AOC53" s="14"/>
      <c r="AOD53" s="14"/>
      <c r="AOE53" s="14"/>
      <c r="AOF53" s="14"/>
      <c r="AOG53" s="14"/>
      <c r="AOH53" s="14"/>
      <c r="AOI53" s="14"/>
      <c r="AOJ53" s="14"/>
      <c r="AOK53" s="14"/>
      <c r="AOL53" s="14"/>
      <c r="AOM53" s="14"/>
      <c r="AON53" s="14"/>
      <c r="AOO53" s="14"/>
      <c r="AOP53" s="14"/>
      <c r="AOQ53" s="14"/>
      <c r="AOR53" s="14"/>
      <c r="AOS53" s="14"/>
      <c r="AOT53" s="14"/>
      <c r="AOU53" s="14"/>
      <c r="AOV53" s="14"/>
      <c r="AOW53" s="14"/>
      <c r="AOX53" s="14"/>
      <c r="AOY53" s="14"/>
      <c r="AOZ53" s="14"/>
      <c r="APA53" s="14"/>
      <c r="APB53" s="14"/>
      <c r="APC53" s="14"/>
      <c r="APD53" s="14"/>
      <c r="APE53" s="14"/>
      <c r="APF53" s="14"/>
      <c r="APG53" s="14"/>
      <c r="APH53" s="14"/>
      <c r="API53" s="14"/>
      <c r="APJ53" s="14"/>
      <c r="APK53" s="14"/>
      <c r="APL53" s="14"/>
      <c r="APM53" s="14"/>
      <c r="APN53" s="14"/>
      <c r="APO53" s="14"/>
      <c r="APP53" s="14"/>
      <c r="APQ53" s="14"/>
      <c r="APR53" s="14"/>
      <c r="APS53" s="14"/>
      <c r="APT53" s="14"/>
      <c r="APU53" s="14"/>
      <c r="APV53" s="14"/>
      <c r="APW53" s="14"/>
      <c r="APX53" s="14"/>
      <c r="APY53" s="14"/>
      <c r="APZ53" s="14"/>
      <c r="AQA53" s="14"/>
      <c r="AQB53" s="14"/>
      <c r="AQC53" s="14"/>
      <c r="AQD53" s="14"/>
      <c r="AQE53" s="14"/>
      <c r="AQF53" s="14"/>
      <c r="AQG53" s="14"/>
      <c r="AQH53" s="14"/>
      <c r="AQI53" s="14"/>
      <c r="AQJ53" s="14"/>
      <c r="AQK53" s="14"/>
      <c r="AQL53" s="14"/>
      <c r="AQM53" s="14"/>
      <c r="AQN53" s="14"/>
      <c r="AQO53" s="14"/>
      <c r="AQP53" s="14"/>
      <c r="AQQ53" s="14"/>
      <c r="AQR53" s="14"/>
      <c r="AQS53" s="14"/>
      <c r="AQT53" s="14"/>
      <c r="AQU53" s="14"/>
      <c r="AQV53" s="14"/>
      <c r="AQW53" s="14"/>
      <c r="AQX53" s="14"/>
      <c r="AQY53" s="14"/>
      <c r="AQZ53" s="14"/>
      <c r="ARA53" s="14"/>
      <c r="ARB53" s="14"/>
      <c r="ARC53" s="14"/>
      <c r="ARD53" s="14"/>
      <c r="ARE53" s="14"/>
      <c r="ARF53" s="14"/>
      <c r="ARG53" s="14"/>
      <c r="ARH53" s="14"/>
      <c r="ARI53" s="14"/>
      <c r="ARJ53" s="14"/>
      <c r="ARK53" s="14"/>
      <c r="ARL53" s="14"/>
      <c r="ARM53" s="14"/>
      <c r="ARN53" s="14"/>
      <c r="ARO53" s="14"/>
      <c r="ARP53" s="14"/>
      <c r="ARQ53" s="14"/>
      <c r="ARR53" s="14"/>
      <c r="ARS53" s="14"/>
      <c r="ART53" s="14"/>
      <c r="ARU53" s="14"/>
      <c r="ARV53" s="14"/>
      <c r="ARW53" s="14"/>
      <c r="ARX53" s="14"/>
      <c r="ARY53" s="14"/>
      <c r="ARZ53" s="14"/>
      <c r="ASA53" s="14"/>
      <c r="ASB53" s="14"/>
      <c r="ASC53" s="14"/>
      <c r="ASD53" s="14"/>
      <c r="ASE53" s="14"/>
      <c r="ASF53" s="14"/>
      <c r="ASG53" s="14"/>
      <c r="ASH53" s="14"/>
      <c r="ASI53" s="14"/>
      <c r="ASJ53" s="14"/>
      <c r="ASK53" s="14"/>
      <c r="ASL53" s="14"/>
      <c r="ASM53" s="14"/>
      <c r="ASN53" s="14"/>
      <c r="ASO53" s="14"/>
      <c r="ASP53" s="14"/>
      <c r="ASQ53" s="14"/>
      <c r="ASR53" s="14"/>
      <c r="ASS53" s="14"/>
      <c r="AST53" s="14"/>
      <c r="ASU53" s="14"/>
      <c r="ASV53" s="14"/>
      <c r="ASW53" s="14"/>
      <c r="ASX53" s="14"/>
      <c r="ASY53" s="14"/>
      <c r="ASZ53" s="14"/>
      <c r="ATA53" s="14"/>
      <c r="ATB53" s="14"/>
      <c r="ATC53" s="14"/>
      <c r="ATD53" s="14"/>
      <c r="ATE53" s="14"/>
      <c r="ATF53" s="14"/>
      <c r="ATG53" s="14"/>
      <c r="ATH53" s="14"/>
      <c r="ATI53" s="14"/>
      <c r="ATJ53" s="14"/>
      <c r="ATK53" s="14"/>
      <c r="ATL53" s="14"/>
      <c r="ATM53" s="14"/>
      <c r="ATN53" s="14"/>
      <c r="ATO53" s="14"/>
      <c r="ATP53" s="14"/>
      <c r="ATQ53" s="14"/>
      <c r="ATR53" s="14"/>
      <c r="ATS53" s="14"/>
      <c r="ATT53" s="14"/>
      <c r="ATU53" s="14"/>
      <c r="ATV53" s="14"/>
      <c r="ATW53" s="14"/>
      <c r="ATX53" s="14"/>
      <c r="ATY53" s="14"/>
      <c r="ATZ53" s="14"/>
      <c r="AUA53" s="14"/>
      <c r="AUB53" s="14"/>
      <c r="AUC53" s="14"/>
      <c r="AUD53" s="14"/>
      <c r="AUE53" s="14"/>
      <c r="AUF53" s="14"/>
      <c r="AUG53" s="14"/>
      <c r="AUH53" s="14"/>
      <c r="AUI53" s="14"/>
      <c r="AUJ53" s="14"/>
      <c r="AUK53" s="14"/>
      <c r="AUL53" s="14"/>
      <c r="AUM53" s="14"/>
      <c r="AUN53" s="14"/>
      <c r="AUO53" s="14"/>
      <c r="AUP53" s="14"/>
      <c r="AUQ53" s="14"/>
      <c r="AUR53" s="14"/>
      <c r="AUS53" s="14"/>
      <c r="AUT53" s="14"/>
      <c r="AUU53" s="14"/>
      <c r="AUV53" s="14"/>
      <c r="AUW53" s="14"/>
      <c r="AUX53" s="14"/>
      <c r="AUY53" s="14"/>
      <c r="AUZ53" s="14"/>
      <c r="AVA53" s="14"/>
      <c r="AVB53" s="14"/>
      <c r="AVC53" s="14"/>
      <c r="AVD53" s="14"/>
      <c r="AVE53" s="14"/>
      <c r="AVF53" s="14"/>
      <c r="AVG53" s="14"/>
      <c r="AVH53" s="14"/>
      <c r="AVI53" s="14"/>
      <c r="AVJ53" s="14"/>
      <c r="AVK53" s="14"/>
      <c r="AVL53" s="14"/>
      <c r="AVM53" s="14"/>
      <c r="AVN53" s="14"/>
      <c r="AVO53" s="14"/>
      <c r="AVP53" s="14"/>
      <c r="AVQ53" s="14"/>
      <c r="AVR53" s="14"/>
      <c r="AVS53" s="14"/>
      <c r="AVT53" s="14"/>
      <c r="AVU53" s="14"/>
      <c r="AVV53" s="14"/>
      <c r="AVW53" s="14"/>
      <c r="AVX53" s="14"/>
      <c r="AVY53" s="14"/>
      <c r="AVZ53" s="14"/>
      <c r="AWA53" s="14"/>
      <c r="AWB53" s="14"/>
      <c r="AWC53" s="14"/>
      <c r="AWD53" s="14"/>
      <c r="AWE53" s="14"/>
      <c r="AWF53" s="14"/>
      <c r="AWG53" s="14"/>
      <c r="AWH53" s="14"/>
      <c r="AWI53" s="14"/>
      <c r="AWJ53" s="14"/>
      <c r="AWK53" s="14"/>
      <c r="AWL53" s="14"/>
      <c r="AWM53" s="14"/>
      <c r="AWN53" s="14"/>
      <c r="AWO53" s="14"/>
      <c r="AWP53" s="14"/>
      <c r="AWQ53" s="14"/>
      <c r="AWR53" s="14"/>
      <c r="AWS53" s="14"/>
      <c r="AWT53" s="14"/>
      <c r="AWU53" s="14"/>
      <c r="AWV53" s="14"/>
      <c r="AWW53" s="14"/>
      <c r="AWX53" s="14"/>
      <c r="AWY53" s="14"/>
      <c r="AWZ53" s="14"/>
      <c r="AXA53" s="14"/>
      <c r="AXB53" s="14"/>
      <c r="AXC53" s="14"/>
      <c r="AXD53" s="14"/>
      <c r="AXE53" s="14"/>
      <c r="AXF53" s="14"/>
      <c r="AXG53" s="14"/>
      <c r="AXH53" s="14"/>
      <c r="AXI53" s="14"/>
      <c r="AXJ53" s="14"/>
      <c r="AXK53" s="14"/>
      <c r="AXL53" s="14"/>
      <c r="AXM53" s="14"/>
      <c r="AXN53" s="14"/>
      <c r="AXO53" s="14"/>
      <c r="AXP53" s="14"/>
      <c r="AXQ53" s="14"/>
      <c r="AXR53" s="14"/>
      <c r="AXS53" s="14"/>
      <c r="AXT53" s="14"/>
      <c r="AXU53" s="14"/>
      <c r="AXV53" s="14"/>
      <c r="AXW53" s="14"/>
      <c r="AXX53" s="14"/>
      <c r="AXY53" s="14"/>
      <c r="AXZ53" s="14"/>
      <c r="AYA53" s="14"/>
      <c r="AYB53" s="14"/>
      <c r="AYC53" s="14"/>
      <c r="AYD53" s="14"/>
      <c r="AYE53" s="14"/>
      <c r="AYF53" s="14"/>
      <c r="AYG53" s="14"/>
      <c r="AYH53" s="14"/>
      <c r="AYI53" s="14"/>
      <c r="AYJ53" s="14"/>
      <c r="AYK53" s="14"/>
      <c r="AYL53" s="14"/>
      <c r="AYM53" s="14"/>
      <c r="AYN53" s="14"/>
      <c r="AYO53" s="14"/>
      <c r="AYP53" s="14"/>
      <c r="AYQ53" s="14"/>
      <c r="AYR53" s="14"/>
      <c r="AYS53" s="14"/>
      <c r="AYT53" s="14"/>
      <c r="AYU53" s="14"/>
      <c r="AYV53" s="14"/>
      <c r="AYW53" s="14"/>
      <c r="AYX53" s="14"/>
      <c r="AYY53" s="14"/>
      <c r="AYZ53" s="14"/>
      <c r="AZA53" s="14"/>
      <c r="AZB53" s="14"/>
      <c r="AZC53" s="14"/>
      <c r="AZD53" s="14"/>
      <c r="AZE53" s="14"/>
      <c r="AZF53" s="14"/>
      <c r="AZG53" s="14"/>
      <c r="AZH53" s="14"/>
      <c r="AZI53" s="14"/>
      <c r="AZJ53" s="14"/>
      <c r="AZK53" s="14"/>
      <c r="AZL53" s="14"/>
      <c r="AZM53" s="14"/>
      <c r="AZN53" s="14"/>
      <c r="AZO53" s="14"/>
      <c r="AZP53" s="14"/>
      <c r="AZQ53" s="14"/>
      <c r="AZR53" s="14"/>
      <c r="AZS53" s="14"/>
      <c r="AZT53" s="14"/>
      <c r="AZU53" s="14"/>
      <c r="AZV53" s="14"/>
      <c r="AZW53" s="14"/>
      <c r="AZX53" s="14"/>
      <c r="AZY53" s="14"/>
      <c r="AZZ53" s="14"/>
      <c r="BAA53" s="14"/>
      <c r="BAB53" s="14"/>
      <c r="BAC53" s="14"/>
      <c r="BAD53" s="14"/>
      <c r="BAE53" s="14"/>
      <c r="BAF53" s="14"/>
      <c r="BAG53" s="14"/>
      <c r="BAH53" s="14"/>
      <c r="BAI53" s="14"/>
      <c r="BAJ53" s="14"/>
      <c r="BAK53" s="14"/>
      <c r="BAL53" s="14"/>
      <c r="BAM53" s="14"/>
      <c r="BAN53" s="14"/>
      <c r="BAO53" s="14"/>
      <c r="BAP53" s="14"/>
      <c r="BAQ53" s="14"/>
      <c r="BAR53" s="14"/>
      <c r="BAS53" s="14"/>
      <c r="BAT53" s="14"/>
      <c r="BAU53" s="14"/>
      <c r="BAV53" s="14"/>
      <c r="BAW53" s="14"/>
      <c r="BAX53" s="14"/>
      <c r="BAY53" s="14"/>
      <c r="BAZ53" s="14"/>
      <c r="BBA53" s="14"/>
      <c r="BBB53" s="14"/>
      <c r="BBC53" s="14"/>
      <c r="BBD53" s="14"/>
      <c r="BBE53" s="14"/>
      <c r="BBF53" s="14"/>
      <c r="BBG53" s="14"/>
      <c r="BBH53" s="14"/>
      <c r="BBI53" s="14"/>
      <c r="BBJ53" s="14"/>
      <c r="BBK53" s="14"/>
      <c r="BBL53" s="14"/>
      <c r="BBM53" s="14"/>
      <c r="BBN53" s="14"/>
      <c r="BBO53" s="14"/>
      <c r="BBP53" s="14"/>
      <c r="BBQ53" s="14"/>
      <c r="BBR53" s="14"/>
      <c r="BBS53" s="14"/>
      <c r="BBT53" s="14"/>
      <c r="BBU53" s="14"/>
      <c r="BBV53" s="14"/>
      <c r="BBW53" s="14"/>
      <c r="BBX53" s="14"/>
      <c r="BBY53" s="14"/>
      <c r="BBZ53" s="14"/>
      <c r="BCA53" s="14"/>
      <c r="BCB53" s="14"/>
      <c r="BCC53" s="14"/>
      <c r="BCD53" s="14"/>
      <c r="BCE53" s="14"/>
      <c r="BCF53" s="14"/>
      <c r="BCG53" s="14"/>
      <c r="BCH53" s="14"/>
      <c r="BCI53" s="14"/>
      <c r="BCJ53" s="14"/>
      <c r="BCK53" s="14"/>
      <c r="BCL53" s="14"/>
      <c r="BCM53" s="14"/>
      <c r="BCN53" s="14"/>
      <c r="BCO53" s="14"/>
      <c r="BCP53" s="14"/>
      <c r="BCQ53" s="14"/>
      <c r="BCR53" s="14"/>
      <c r="BCS53" s="14"/>
      <c r="BCT53" s="14"/>
      <c r="BCU53" s="14"/>
      <c r="BCV53" s="14"/>
      <c r="BCW53" s="14"/>
      <c r="BCX53" s="14"/>
      <c r="BCY53" s="14"/>
      <c r="BCZ53" s="14"/>
      <c r="BDA53" s="14"/>
      <c r="BDB53" s="14"/>
      <c r="BDC53" s="14"/>
      <c r="BDD53" s="14"/>
      <c r="BDE53" s="14"/>
      <c r="BDF53" s="14"/>
      <c r="BDG53" s="14"/>
      <c r="BDH53" s="14"/>
      <c r="BDI53" s="14"/>
      <c r="BDJ53" s="14"/>
      <c r="BDK53" s="14"/>
      <c r="BDL53" s="14"/>
      <c r="BDM53" s="14"/>
      <c r="BDN53" s="14"/>
      <c r="BDO53" s="14"/>
      <c r="BDP53" s="14"/>
      <c r="BDQ53" s="14"/>
      <c r="BDR53" s="14"/>
      <c r="BDS53" s="14"/>
      <c r="BDT53" s="14"/>
      <c r="BDU53" s="14"/>
      <c r="BDV53" s="14"/>
      <c r="BDW53" s="14"/>
      <c r="BDX53" s="14"/>
      <c r="BDY53" s="14"/>
      <c r="BDZ53" s="14"/>
      <c r="BEA53" s="14"/>
      <c r="BEB53" s="14"/>
      <c r="BEC53" s="14"/>
      <c r="BED53" s="14"/>
      <c r="BEE53" s="14"/>
      <c r="BEF53" s="14"/>
      <c r="BEG53" s="14"/>
      <c r="BEH53" s="14"/>
      <c r="BEI53" s="14"/>
      <c r="BEJ53" s="14"/>
      <c r="BEK53" s="14"/>
      <c r="BEL53" s="14"/>
      <c r="BEM53" s="14"/>
      <c r="BEN53" s="14"/>
      <c r="BEO53" s="14"/>
      <c r="BEP53" s="14"/>
      <c r="BEQ53" s="14"/>
      <c r="BER53" s="14"/>
      <c r="BES53" s="14"/>
      <c r="BET53" s="14"/>
      <c r="BEU53" s="14"/>
      <c r="BEV53" s="14"/>
      <c r="BEW53" s="14"/>
      <c r="BEX53" s="14"/>
      <c r="BEY53" s="14"/>
      <c r="BEZ53" s="14"/>
      <c r="BFA53" s="14"/>
      <c r="BFB53" s="14"/>
      <c r="BFC53" s="14"/>
      <c r="BFD53" s="14"/>
      <c r="BFE53" s="14"/>
      <c r="BFF53" s="14"/>
      <c r="BFG53" s="14"/>
      <c r="BFH53" s="14"/>
      <c r="BFI53" s="14"/>
      <c r="BFJ53" s="14"/>
      <c r="BFK53" s="14"/>
      <c r="BFL53" s="14"/>
      <c r="BFM53" s="14"/>
      <c r="BFN53" s="14"/>
      <c r="BFO53" s="14"/>
      <c r="BFP53" s="14"/>
      <c r="BFQ53" s="14"/>
      <c r="BFR53" s="14"/>
      <c r="BFS53" s="14"/>
      <c r="BFT53" s="14"/>
      <c r="BFU53" s="14"/>
      <c r="BFV53" s="14"/>
      <c r="BFW53" s="14"/>
      <c r="BFX53" s="14"/>
      <c r="BFY53" s="14"/>
      <c r="BFZ53" s="14"/>
      <c r="BGA53" s="14"/>
      <c r="BGB53" s="14"/>
      <c r="BGC53" s="14"/>
      <c r="BGD53" s="14"/>
      <c r="BGE53" s="14"/>
      <c r="BGF53" s="14"/>
      <c r="BGG53" s="14"/>
      <c r="BGH53" s="14"/>
      <c r="BGI53" s="14"/>
      <c r="BGJ53" s="14"/>
      <c r="BGK53" s="14"/>
      <c r="BGL53" s="14"/>
      <c r="BGM53" s="14"/>
      <c r="BGN53" s="14"/>
      <c r="BGO53" s="14"/>
      <c r="BGP53" s="14"/>
      <c r="BGQ53" s="14"/>
      <c r="BGR53" s="14"/>
      <c r="BGS53" s="14"/>
      <c r="BGT53" s="14"/>
      <c r="BGU53" s="14"/>
      <c r="BGV53" s="14"/>
      <c r="BGW53" s="14"/>
      <c r="BGX53" s="14"/>
      <c r="BGY53" s="14"/>
      <c r="BGZ53" s="14"/>
      <c r="BHA53" s="14"/>
      <c r="BHB53" s="14"/>
      <c r="BHC53" s="14"/>
      <c r="BHD53" s="14"/>
      <c r="BHE53" s="14"/>
      <c r="BHF53" s="14"/>
      <c r="BHG53" s="14"/>
      <c r="BHH53" s="14"/>
      <c r="BHI53" s="14"/>
      <c r="BHJ53" s="14"/>
      <c r="BHK53" s="14"/>
      <c r="BHL53" s="14"/>
      <c r="BHM53" s="14"/>
      <c r="BHN53" s="14"/>
      <c r="BHO53" s="14"/>
      <c r="BHP53" s="14"/>
      <c r="BHQ53" s="14"/>
      <c r="BHR53" s="14"/>
      <c r="BHS53" s="14"/>
      <c r="BHT53" s="14"/>
      <c r="BHU53" s="14"/>
      <c r="BHV53" s="14"/>
      <c r="BHW53" s="14"/>
      <c r="BHX53" s="14"/>
      <c r="BHY53" s="14"/>
      <c r="BHZ53" s="14"/>
      <c r="BIA53" s="14"/>
      <c r="BIB53" s="14"/>
      <c r="BIC53" s="14"/>
      <c r="BID53" s="14"/>
      <c r="BIE53" s="14"/>
      <c r="BIF53" s="14"/>
      <c r="BIG53" s="14"/>
      <c r="BIH53" s="14"/>
      <c r="BII53" s="14"/>
      <c r="BIJ53" s="14"/>
      <c r="BIK53" s="14"/>
      <c r="BIL53" s="14"/>
      <c r="BIM53" s="14"/>
      <c r="BIN53" s="14"/>
      <c r="BIO53" s="14"/>
      <c r="BIP53" s="14"/>
      <c r="BIQ53" s="14"/>
      <c r="BIR53" s="14"/>
      <c r="BIS53" s="14"/>
      <c r="BIT53" s="14"/>
      <c r="BIU53" s="14"/>
      <c r="BIV53" s="14"/>
      <c r="BIW53" s="14"/>
      <c r="BIX53" s="14"/>
      <c r="BIY53" s="14"/>
      <c r="BIZ53" s="14"/>
      <c r="BJA53" s="14"/>
      <c r="BJB53" s="14"/>
      <c r="BJC53" s="14"/>
      <c r="BJD53" s="14"/>
      <c r="BJE53" s="14"/>
      <c r="BJF53" s="14"/>
      <c r="BJG53" s="14"/>
      <c r="BJH53" s="14"/>
      <c r="BJI53" s="14"/>
      <c r="BJJ53" s="14"/>
      <c r="BJK53" s="14"/>
      <c r="BJL53" s="14"/>
      <c r="BJM53" s="14"/>
      <c r="BJN53" s="14"/>
      <c r="BJO53" s="14"/>
      <c r="BJP53" s="14"/>
      <c r="BJQ53" s="14"/>
      <c r="BJR53" s="14"/>
      <c r="BJS53" s="14"/>
      <c r="BJT53" s="14"/>
      <c r="BJU53" s="14"/>
      <c r="BJV53" s="14"/>
      <c r="BJW53" s="14"/>
      <c r="BJX53" s="14"/>
      <c r="BJY53" s="14"/>
      <c r="BJZ53" s="14"/>
      <c r="BKA53" s="14"/>
      <c r="BKB53" s="14"/>
      <c r="BKC53" s="14"/>
      <c r="BKD53" s="14"/>
      <c r="BKE53" s="14"/>
      <c r="BKF53" s="14"/>
      <c r="BKG53" s="14"/>
      <c r="BKH53" s="14"/>
      <c r="BKI53" s="14"/>
      <c r="BKJ53" s="14"/>
      <c r="BKK53" s="14"/>
      <c r="BKL53" s="14"/>
      <c r="BKM53" s="14"/>
      <c r="BKN53" s="14"/>
      <c r="BKO53" s="14"/>
      <c r="BKP53" s="14"/>
      <c r="BKQ53" s="14"/>
      <c r="BKR53" s="14"/>
      <c r="BKS53" s="14"/>
      <c r="BKT53" s="14"/>
      <c r="BKU53" s="14"/>
      <c r="BKV53" s="14"/>
      <c r="BKW53" s="14"/>
      <c r="BKX53" s="14"/>
      <c r="BKY53" s="14"/>
      <c r="BKZ53" s="14"/>
      <c r="BLA53" s="14"/>
      <c r="BLB53" s="14"/>
      <c r="BLC53" s="14"/>
      <c r="BLD53" s="14"/>
      <c r="BLE53" s="14"/>
      <c r="BLF53" s="14"/>
      <c r="BLG53" s="14"/>
      <c r="BLH53" s="14"/>
      <c r="BLI53" s="14"/>
      <c r="BLJ53" s="14"/>
      <c r="BLK53" s="14"/>
      <c r="BLL53" s="14"/>
      <c r="BLM53" s="14"/>
      <c r="BLN53" s="14"/>
      <c r="BLO53" s="14"/>
      <c r="BLP53" s="14"/>
      <c r="BLQ53" s="14"/>
      <c r="BLR53" s="14"/>
      <c r="BLS53" s="14"/>
      <c r="BLT53" s="14"/>
      <c r="BLU53" s="14"/>
      <c r="BLV53" s="14"/>
      <c r="BLW53" s="14"/>
      <c r="BLX53" s="14"/>
      <c r="BLY53" s="14"/>
      <c r="BLZ53" s="14"/>
      <c r="BMA53" s="14"/>
      <c r="BMB53" s="14"/>
      <c r="BMC53" s="14"/>
      <c r="BMD53" s="14"/>
      <c r="BME53" s="14"/>
      <c r="BMF53" s="14"/>
      <c r="BMG53" s="14"/>
      <c r="BMH53" s="14"/>
      <c r="BMI53" s="14"/>
      <c r="BMJ53" s="14"/>
      <c r="BMK53" s="14"/>
      <c r="BML53" s="14"/>
      <c r="BMM53" s="14"/>
      <c r="BMN53" s="14"/>
      <c r="BMO53" s="14"/>
      <c r="BMP53" s="14"/>
      <c r="BMQ53" s="14"/>
      <c r="BMR53" s="14"/>
      <c r="BMS53" s="14"/>
      <c r="BMT53" s="14"/>
      <c r="BMU53" s="14"/>
      <c r="BMV53" s="14"/>
      <c r="BMW53" s="14"/>
      <c r="BMX53" s="14"/>
      <c r="BMY53" s="14"/>
      <c r="BMZ53" s="14"/>
      <c r="BNA53" s="14"/>
      <c r="BNB53" s="14"/>
      <c r="BNC53" s="14"/>
      <c r="BND53" s="14"/>
      <c r="BNE53" s="14"/>
      <c r="BNF53" s="14"/>
      <c r="BNG53" s="14"/>
      <c r="BNH53" s="14"/>
      <c r="BNI53" s="14"/>
      <c r="BNJ53" s="14"/>
      <c r="BNK53" s="14"/>
      <c r="BNL53" s="14"/>
      <c r="BNM53" s="14"/>
      <c r="BNN53" s="14"/>
      <c r="BNO53" s="14"/>
      <c r="BNP53" s="14"/>
      <c r="BNQ53" s="14"/>
      <c r="BNR53" s="14"/>
      <c r="BNS53" s="14"/>
      <c r="BNT53" s="14"/>
      <c r="BNU53" s="14"/>
      <c r="BNV53" s="14"/>
      <c r="BNW53" s="14"/>
      <c r="BNX53" s="14"/>
      <c r="BNY53" s="14"/>
      <c r="BNZ53" s="14"/>
      <c r="BOA53" s="14"/>
      <c r="BOB53" s="14"/>
      <c r="BOC53" s="14"/>
      <c r="BOD53" s="14"/>
      <c r="BOE53" s="14"/>
      <c r="BOF53" s="14"/>
      <c r="BOG53" s="14"/>
      <c r="BOH53" s="14"/>
      <c r="BOI53" s="14"/>
      <c r="BOJ53" s="14"/>
      <c r="BOK53" s="14"/>
      <c r="BOL53" s="14"/>
      <c r="BOM53" s="14"/>
      <c r="BON53" s="14"/>
      <c r="BOO53" s="14"/>
      <c r="BOP53" s="14"/>
      <c r="BOQ53" s="14"/>
      <c r="BOR53" s="14"/>
      <c r="BOS53" s="14"/>
      <c r="BOT53" s="14"/>
      <c r="BOU53" s="14"/>
      <c r="BOV53" s="14"/>
      <c r="BOW53" s="14"/>
      <c r="BOX53" s="14"/>
      <c r="BOY53" s="14"/>
      <c r="BOZ53" s="14"/>
      <c r="BPA53" s="14"/>
      <c r="BPB53" s="14"/>
      <c r="BPC53" s="14"/>
      <c r="BPD53" s="14"/>
      <c r="BPE53" s="14"/>
      <c r="BPF53" s="14"/>
      <c r="BPG53" s="14"/>
      <c r="BPH53" s="14"/>
      <c r="BPI53" s="14"/>
      <c r="BPJ53" s="14"/>
      <c r="BPK53" s="14"/>
      <c r="BPL53" s="14"/>
      <c r="BPM53" s="14"/>
      <c r="BPN53" s="14"/>
      <c r="BPO53" s="14"/>
      <c r="BPP53" s="14"/>
      <c r="BPQ53" s="14"/>
      <c r="BPR53" s="14"/>
      <c r="BPS53" s="14"/>
      <c r="BPT53" s="14"/>
      <c r="BPU53" s="14"/>
      <c r="BPV53" s="14"/>
      <c r="BPW53" s="14"/>
      <c r="BPX53" s="14"/>
      <c r="BPY53" s="14"/>
      <c r="BPZ53" s="14"/>
      <c r="BQA53" s="14"/>
      <c r="BQB53" s="14"/>
      <c r="BQC53" s="14"/>
      <c r="BQD53" s="14"/>
      <c r="BQE53" s="14"/>
      <c r="BQF53" s="14"/>
      <c r="BQG53" s="14"/>
      <c r="BQH53" s="14"/>
      <c r="BQI53" s="14"/>
      <c r="BQJ53" s="14"/>
      <c r="BQK53" s="14"/>
      <c r="BQL53" s="14"/>
      <c r="BQM53" s="14"/>
      <c r="BQN53" s="14"/>
      <c r="BQO53" s="14"/>
      <c r="BQP53" s="14"/>
      <c r="BQQ53" s="14"/>
      <c r="BQR53" s="14"/>
      <c r="BQS53" s="14"/>
      <c r="BQT53" s="14"/>
      <c r="BQU53" s="14"/>
      <c r="BQV53" s="14"/>
      <c r="BQW53" s="14"/>
      <c r="BQX53" s="14"/>
      <c r="BQY53" s="14"/>
      <c r="BQZ53" s="14"/>
      <c r="BRA53" s="14"/>
      <c r="BRB53" s="14"/>
      <c r="BRC53" s="14"/>
      <c r="BRD53" s="14"/>
      <c r="BRE53" s="14"/>
      <c r="BRF53" s="14"/>
      <c r="BRG53" s="14"/>
      <c r="BRH53" s="14"/>
      <c r="BRI53" s="14"/>
      <c r="BRJ53" s="14"/>
      <c r="BRK53" s="14"/>
      <c r="BRL53" s="14"/>
      <c r="BRM53" s="14"/>
      <c r="BRN53" s="14"/>
      <c r="BRO53" s="14"/>
      <c r="BRP53" s="14"/>
      <c r="BRQ53" s="14"/>
      <c r="BRR53" s="14"/>
      <c r="BRS53" s="14"/>
      <c r="BRT53" s="14"/>
      <c r="BRU53" s="14"/>
      <c r="BRV53" s="14"/>
      <c r="BRW53" s="14"/>
      <c r="BRX53" s="14"/>
      <c r="BRY53" s="14"/>
      <c r="BRZ53" s="14"/>
      <c r="BSA53" s="14"/>
      <c r="BSB53" s="14"/>
      <c r="BSC53" s="14"/>
      <c r="BSD53" s="14"/>
      <c r="BSE53" s="14"/>
      <c r="BSF53" s="14"/>
      <c r="BSG53" s="14"/>
      <c r="BSH53" s="14"/>
      <c r="BSI53" s="14"/>
      <c r="BSJ53" s="14"/>
      <c r="BSK53" s="14"/>
      <c r="BSL53" s="14"/>
      <c r="BSM53" s="14"/>
      <c r="BSN53" s="14"/>
      <c r="BSO53" s="14"/>
      <c r="BSP53" s="14"/>
      <c r="BSQ53" s="14"/>
      <c r="BSR53" s="14"/>
      <c r="BSS53" s="14"/>
      <c r="BST53" s="14"/>
      <c r="BSU53" s="14"/>
      <c r="BSV53" s="14"/>
      <c r="BSW53" s="14"/>
      <c r="BSX53" s="14"/>
      <c r="BSY53" s="14"/>
      <c r="BSZ53" s="14"/>
      <c r="BTA53" s="14"/>
      <c r="BTB53" s="14"/>
      <c r="BTC53" s="14"/>
      <c r="BTD53" s="14"/>
      <c r="BTE53" s="14"/>
      <c r="BTF53" s="14"/>
      <c r="BTG53" s="14"/>
      <c r="BTH53" s="14"/>
      <c r="BTI53" s="14"/>
      <c r="BTJ53" s="14"/>
      <c r="BTK53" s="14"/>
      <c r="BTL53" s="14"/>
      <c r="BTM53" s="14"/>
      <c r="BTN53" s="14"/>
      <c r="BTO53" s="14"/>
      <c r="BTP53" s="14"/>
      <c r="BTQ53" s="14"/>
      <c r="BTR53" s="14"/>
      <c r="BTS53" s="14"/>
      <c r="BTT53" s="14"/>
      <c r="BTU53" s="14"/>
      <c r="BTV53" s="14"/>
      <c r="BTW53" s="14"/>
      <c r="BTX53" s="14"/>
      <c r="BTY53" s="14"/>
      <c r="BTZ53" s="14"/>
      <c r="BUA53" s="14"/>
      <c r="BUB53" s="14"/>
      <c r="BUC53" s="14"/>
      <c r="BUD53" s="14"/>
      <c r="BUE53" s="14"/>
      <c r="BUF53" s="14"/>
      <c r="BUG53" s="14"/>
      <c r="BUH53" s="14"/>
      <c r="BUI53" s="14"/>
      <c r="BUJ53" s="14"/>
      <c r="BUK53" s="14"/>
      <c r="BUL53" s="14"/>
      <c r="BUM53" s="14"/>
      <c r="BUN53" s="14"/>
      <c r="BUO53" s="14"/>
      <c r="BUP53" s="14"/>
      <c r="BUQ53" s="14"/>
      <c r="BUR53" s="14"/>
      <c r="BUS53" s="14"/>
      <c r="BUT53" s="14"/>
      <c r="BUU53" s="14"/>
      <c r="BUV53" s="14"/>
      <c r="BUW53" s="14"/>
      <c r="BUX53" s="14"/>
      <c r="BUY53" s="14"/>
      <c r="BUZ53" s="14"/>
      <c r="BVA53" s="14"/>
      <c r="BVB53" s="14"/>
      <c r="BVC53" s="14"/>
      <c r="BVD53" s="14"/>
      <c r="BVE53" s="14"/>
      <c r="BVF53" s="14"/>
      <c r="BVG53" s="14"/>
      <c r="BVH53" s="14"/>
      <c r="BVI53" s="14"/>
      <c r="BVJ53" s="14"/>
      <c r="BVK53" s="14"/>
      <c r="BVL53" s="14"/>
      <c r="BVM53" s="14"/>
      <c r="BVN53" s="14"/>
      <c r="BVO53" s="14"/>
      <c r="BVP53" s="14"/>
      <c r="BVQ53" s="14"/>
      <c r="BVR53" s="14"/>
      <c r="BVS53" s="14"/>
      <c r="BVT53" s="14"/>
      <c r="BVU53" s="14"/>
      <c r="BVV53" s="14"/>
      <c r="BVW53" s="14"/>
      <c r="BVX53" s="14"/>
      <c r="BVY53" s="14"/>
      <c r="BVZ53" s="14"/>
      <c r="BWA53" s="14"/>
      <c r="BWB53" s="14"/>
      <c r="BWC53" s="14"/>
      <c r="BWD53" s="14"/>
      <c r="BWE53" s="14"/>
      <c r="BWF53" s="14"/>
      <c r="BWG53" s="14"/>
      <c r="BWH53" s="14"/>
      <c r="BWI53" s="14"/>
      <c r="BWJ53" s="14"/>
      <c r="BWK53" s="14"/>
      <c r="BWL53" s="14"/>
      <c r="BWM53" s="14"/>
      <c r="BWN53" s="14"/>
      <c r="BWO53" s="14"/>
      <c r="BWP53" s="14"/>
      <c r="BWQ53" s="14"/>
      <c r="BWR53" s="14"/>
      <c r="BWS53" s="14"/>
      <c r="BWT53" s="14"/>
      <c r="BWU53" s="14"/>
      <c r="BWV53" s="14"/>
      <c r="BWW53" s="14"/>
      <c r="BWX53" s="14"/>
      <c r="BWY53" s="14"/>
      <c r="BWZ53" s="14"/>
      <c r="BXA53" s="14"/>
      <c r="BXB53" s="14"/>
      <c r="BXC53" s="14"/>
      <c r="BXD53" s="14"/>
      <c r="BXE53" s="14"/>
      <c r="BXF53" s="14"/>
      <c r="BXG53" s="14"/>
      <c r="BXH53" s="14"/>
      <c r="BXI53" s="14"/>
      <c r="BXJ53" s="14"/>
      <c r="BXK53" s="14"/>
      <c r="BXL53" s="14"/>
      <c r="BXM53" s="14"/>
      <c r="BXN53" s="14"/>
      <c r="BXO53" s="14"/>
      <c r="BXP53" s="14"/>
      <c r="BXQ53" s="14"/>
      <c r="BXR53" s="14"/>
      <c r="BXS53" s="14"/>
      <c r="BXT53" s="14"/>
      <c r="BXU53" s="14"/>
      <c r="BXV53" s="14"/>
      <c r="BXW53" s="14"/>
      <c r="BXX53" s="14"/>
      <c r="BXY53" s="14"/>
      <c r="BXZ53" s="14"/>
      <c r="BYA53" s="14"/>
      <c r="BYB53" s="14"/>
      <c r="BYC53" s="14"/>
      <c r="BYD53" s="14"/>
      <c r="BYE53" s="14"/>
      <c r="BYF53" s="14"/>
      <c r="BYG53" s="14"/>
      <c r="BYH53" s="14"/>
      <c r="BYI53" s="14"/>
      <c r="BYJ53" s="14"/>
      <c r="BYK53" s="14"/>
      <c r="BYL53" s="14"/>
      <c r="BYM53" s="14"/>
      <c r="BYN53" s="14"/>
      <c r="BYO53" s="14"/>
      <c r="BYP53" s="14"/>
      <c r="BYQ53" s="14"/>
      <c r="BYR53" s="14"/>
      <c r="BYS53" s="14"/>
      <c r="BYT53" s="14"/>
      <c r="BYU53" s="14"/>
      <c r="BYV53" s="14"/>
      <c r="BYW53" s="14"/>
      <c r="BYX53" s="14"/>
      <c r="BYY53" s="14"/>
      <c r="BYZ53" s="14"/>
      <c r="BZA53" s="14"/>
      <c r="BZB53" s="14"/>
      <c r="BZC53" s="14"/>
      <c r="BZD53" s="14"/>
      <c r="BZE53" s="14"/>
      <c r="BZF53" s="14"/>
      <c r="BZG53" s="14"/>
      <c r="BZH53" s="14"/>
      <c r="BZI53" s="14"/>
      <c r="BZJ53" s="14"/>
      <c r="BZK53" s="14"/>
      <c r="BZL53" s="14"/>
      <c r="BZM53" s="14"/>
      <c r="BZN53" s="14"/>
      <c r="BZO53" s="14"/>
      <c r="BZP53" s="14"/>
      <c r="BZQ53" s="14"/>
      <c r="BZR53" s="14"/>
      <c r="BZS53" s="14"/>
      <c r="BZT53" s="14"/>
      <c r="BZU53" s="14"/>
      <c r="BZV53" s="14"/>
      <c r="BZW53" s="14"/>
      <c r="BZX53" s="14"/>
      <c r="BZY53" s="14"/>
      <c r="BZZ53" s="14"/>
      <c r="CAA53" s="14"/>
      <c r="CAB53" s="14"/>
      <c r="CAC53" s="14"/>
      <c r="CAD53" s="14"/>
      <c r="CAE53" s="14"/>
      <c r="CAF53" s="14"/>
      <c r="CAG53" s="14"/>
      <c r="CAH53" s="14"/>
      <c r="CAI53" s="14"/>
      <c r="CAJ53" s="14"/>
      <c r="CAK53" s="14"/>
      <c r="CAL53" s="14"/>
      <c r="CAM53" s="14"/>
      <c r="CAN53" s="14"/>
      <c r="CAO53" s="14"/>
      <c r="CAP53" s="14"/>
      <c r="CAQ53" s="14"/>
      <c r="CAR53" s="14"/>
      <c r="CAS53" s="14"/>
      <c r="CAT53" s="14"/>
      <c r="CAU53" s="14"/>
      <c r="CAV53" s="14"/>
      <c r="CAW53" s="14"/>
      <c r="CAX53" s="14"/>
      <c r="CAY53" s="14"/>
      <c r="CAZ53" s="14"/>
      <c r="CBA53" s="14"/>
      <c r="CBB53" s="14"/>
      <c r="CBC53" s="14"/>
      <c r="CBD53" s="14"/>
      <c r="CBE53" s="14"/>
      <c r="CBF53" s="14"/>
      <c r="CBG53" s="14"/>
      <c r="CBH53" s="14"/>
      <c r="CBI53" s="14"/>
      <c r="CBJ53" s="14"/>
      <c r="CBK53" s="14"/>
      <c r="CBL53" s="14"/>
      <c r="CBM53" s="14"/>
      <c r="CBN53" s="14"/>
      <c r="CBO53" s="14"/>
      <c r="CBP53" s="14"/>
      <c r="CBQ53" s="14"/>
      <c r="CBR53" s="14"/>
      <c r="CBS53" s="14"/>
      <c r="CBT53" s="14"/>
      <c r="CBU53" s="14"/>
      <c r="CBV53" s="14"/>
      <c r="CBW53" s="14"/>
      <c r="CBX53" s="14"/>
      <c r="CBY53" s="14"/>
      <c r="CBZ53" s="14"/>
      <c r="CCA53" s="14"/>
      <c r="CCB53" s="14"/>
      <c r="CCC53" s="14"/>
      <c r="CCD53" s="14"/>
      <c r="CCE53" s="14"/>
      <c r="CCF53" s="14"/>
      <c r="CCG53" s="14"/>
      <c r="CCH53" s="14"/>
      <c r="CCI53" s="14"/>
      <c r="CCJ53" s="14"/>
      <c r="CCK53" s="14"/>
      <c r="CCL53" s="14"/>
      <c r="CCM53" s="14"/>
      <c r="CCN53" s="14"/>
      <c r="CCO53" s="14"/>
      <c r="CCP53" s="14"/>
      <c r="CCQ53" s="14"/>
      <c r="CCR53" s="14"/>
      <c r="CCS53" s="14"/>
      <c r="CCT53" s="14"/>
      <c r="CCU53" s="14"/>
      <c r="CCV53" s="14"/>
      <c r="CCW53" s="14"/>
      <c r="CCX53" s="14"/>
      <c r="CCY53" s="14"/>
      <c r="CCZ53" s="14"/>
      <c r="CDA53" s="14"/>
      <c r="CDB53" s="14"/>
      <c r="CDC53" s="14"/>
      <c r="CDD53" s="14"/>
      <c r="CDE53" s="14"/>
      <c r="CDF53" s="14"/>
      <c r="CDG53" s="14"/>
      <c r="CDH53" s="14"/>
      <c r="CDI53" s="14"/>
      <c r="CDJ53" s="14"/>
      <c r="CDK53" s="14"/>
      <c r="CDL53" s="14"/>
      <c r="CDM53" s="14"/>
      <c r="CDN53" s="14"/>
      <c r="CDO53" s="14"/>
      <c r="CDP53" s="14"/>
      <c r="CDQ53" s="14"/>
      <c r="CDR53" s="14"/>
      <c r="CDS53" s="14"/>
      <c r="CDT53" s="14"/>
      <c r="CDU53" s="14"/>
      <c r="CDV53" s="14"/>
      <c r="CDW53" s="14"/>
      <c r="CDX53" s="14"/>
      <c r="CDY53" s="14"/>
      <c r="CDZ53" s="14"/>
      <c r="CEA53" s="14"/>
      <c r="CEB53" s="14"/>
      <c r="CEC53" s="14"/>
      <c r="CED53" s="14"/>
      <c r="CEE53" s="14"/>
      <c r="CEF53" s="14"/>
      <c r="CEG53" s="14"/>
      <c r="CEH53" s="14"/>
      <c r="CEI53" s="14"/>
      <c r="CEJ53" s="14"/>
      <c r="CEK53" s="14"/>
      <c r="CEL53" s="14"/>
      <c r="CEM53" s="14"/>
      <c r="CEN53" s="14"/>
      <c r="CEO53" s="14"/>
      <c r="CEP53" s="14"/>
      <c r="CEQ53" s="14"/>
      <c r="CER53" s="14"/>
      <c r="CES53" s="14"/>
      <c r="CET53" s="14"/>
      <c r="CEU53" s="14"/>
      <c r="CEV53" s="14"/>
      <c r="CEW53" s="14"/>
      <c r="CEX53" s="14"/>
      <c r="CEY53" s="14"/>
      <c r="CEZ53" s="14"/>
      <c r="CFA53" s="14"/>
      <c r="CFB53" s="14"/>
      <c r="CFC53" s="14"/>
      <c r="CFD53" s="14"/>
      <c r="CFE53" s="14"/>
      <c r="CFF53" s="14"/>
      <c r="CFG53" s="14"/>
      <c r="CFH53" s="14"/>
      <c r="CFI53" s="14"/>
      <c r="CFJ53" s="14"/>
      <c r="CFK53" s="14"/>
      <c r="CFL53" s="14"/>
      <c r="CFM53" s="14"/>
      <c r="CFN53" s="14"/>
      <c r="CFO53" s="14"/>
      <c r="CFP53" s="14"/>
      <c r="CFQ53" s="14"/>
      <c r="CFR53" s="14"/>
      <c r="CFS53" s="14"/>
      <c r="CFT53" s="14"/>
      <c r="CFU53" s="14"/>
      <c r="CFV53" s="14"/>
      <c r="CFW53" s="14"/>
      <c r="CFX53" s="14"/>
      <c r="CFY53" s="14"/>
      <c r="CFZ53" s="14"/>
      <c r="CGA53" s="14"/>
      <c r="CGB53" s="14"/>
      <c r="CGC53" s="14"/>
      <c r="CGD53" s="14"/>
      <c r="CGE53" s="14"/>
      <c r="CGF53" s="14"/>
      <c r="CGG53" s="14"/>
      <c r="CGH53" s="14"/>
      <c r="CGI53" s="14"/>
      <c r="CGJ53" s="14"/>
      <c r="CGK53" s="14"/>
      <c r="CGL53" s="14"/>
      <c r="CGM53" s="14"/>
      <c r="CGN53" s="14"/>
      <c r="CGO53" s="14"/>
      <c r="CGP53" s="14"/>
      <c r="CGQ53" s="14"/>
      <c r="CGR53" s="14"/>
      <c r="CGS53" s="14"/>
      <c r="CGT53" s="14"/>
      <c r="CGU53" s="14"/>
      <c r="CGV53" s="14"/>
      <c r="CGW53" s="14"/>
      <c r="CGX53" s="14"/>
      <c r="CGY53" s="14"/>
      <c r="CGZ53" s="14"/>
      <c r="CHA53" s="14"/>
      <c r="CHB53" s="14"/>
      <c r="CHC53" s="14"/>
      <c r="CHD53" s="14"/>
      <c r="CHE53" s="14"/>
      <c r="CHF53" s="14"/>
      <c r="CHG53" s="14"/>
      <c r="CHH53" s="14"/>
      <c r="CHI53" s="14"/>
      <c r="CHJ53" s="14"/>
      <c r="CHK53" s="14"/>
      <c r="CHL53" s="14"/>
      <c r="CHM53" s="14"/>
      <c r="CHN53" s="14"/>
      <c r="CHO53" s="14"/>
      <c r="CHP53" s="14"/>
      <c r="CHQ53" s="14"/>
      <c r="CHR53" s="14"/>
      <c r="CHS53" s="14"/>
      <c r="CHT53" s="14"/>
      <c r="CHU53" s="14"/>
      <c r="CHV53" s="14"/>
      <c r="CHW53" s="14"/>
      <c r="CHX53" s="14"/>
      <c r="CHY53" s="14"/>
      <c r="CHZ53" s="14"/>
      <c r="CIA53" s="14"/>
      <c r="CIB53" s="14"/>
      <c r="CIC53" s="14"/>
      <c r="CID53" s="14"/>
      <c r="CIE53" s="14"/>
      <c r="CIF53" s="14"/>
      <c r="CIG53" s="14"/>
      <c r="CIH53" s="14"/>
      <c r="CII53" s="14"/>
      <c r="CIJ53" s="14"/>
      <c r="CIK53" s="14"/>
      <c r="CIL53" s="14"/>
      <c r="CIM53" s="14"/>
      <c r="CIN53" s="14"/>
      <c r="CIO53" s="14"/>
      <c r="CIP53" s="14"/>
      <c r="CIQ53" s="14"/>
      <c r="CIR53" s="14"/>
      <c r="CIS53" s="14"/>
      <c r="CIT53" s="14"/>
      <c r="CIU53" s="14"/>
      <c r="CIV53" s="14"/>
      <c r="CIW53" s="14"/>
      <c r="CIX53" s="14"/>
      <c r="CIY53" s="14"/>
      <c r="CIZ53" s="14"/>
      <c r="CJA53" s="14"/>
      <c r="CJB53" s="14"/>
      <c r="CJC53" s="14"/>
      <c r="CJD53" s="14"/>
      <c r="CJE53" s="14"/>
      <c r="CJF53" s="14"/>
      <c r="CJG53" s="14"/>
      <c r="CJH53" s="14"/>
      <c r="CJI53" s="14"/>
      <c r="CJJ53" s="14"/>
      <c r="CJK53" s="14"/>
      <c r="CJL53" s="14"/>
      <c r="CJM53" s="14"/>
      <c r="CJN53" s="14"/>
      <c r="CJO53" s="14"/>
      <c r="CJP53" s="14"/>
      <c r="CJQ53" s="14"/>
      <c r="CJR53" s="14"/>
      <c r="CJS53" s="14"/>
      <c r="CJT53" s="14"/>
      <c r="CJU53" s="14"/>
      <c r="CJV53" s="14"/>
      <c r="CJW53" s="14"/>
      <c r="CJX53" s="14"/>
      <c r="CJY53" s="14"/>
      <c r="CJZ53" s="14"/>
      <c r="CKA53" s="14"/>
      <c r="CKB53" s="14"/>
      <c r="CKC53" s="14"/>
      <c r="CKD53" s="14"/>
      <c r="CKE53" s="14"/>
      <c r="CKF53" s="14"/>
      <c r="CKG53" s="14"/>
      <c r="CKH53" s="14"/>
      <c r="CKI53" s="14"/>
      <c r="CKJ53" s="14"/>
      <c r="CKK53" s="14"/>
      <c r="CKL53" s="14"/>
      <c r="CKM53" s="14"/>
      <c r="CKN53" s="14"/>
      <c r="CKO53" s="14"/>
      <c r="CKP53" s="14"/>
      <c r="CKQ53" s="14"/>
      <c r="CKR53" s="14"/>
      <c r="CKS53" s="14"/>
      <c r="CKT53" s="14"/>
      <c r="CKU53" s="14"/>
      <c r="CKV53" s="14"/>
      <c r="CKW53" s="14"/>
      <c r="CKX53" s="14"/>
      <c r="CKY53" s="14"/>
      <c r="CKZ53" s="14"/>
      <c r="CLA53" s="14"/>
      <c r="CLB53" s="14"/>
      <c r="CLC53" s="14"/>
      <c r="CLD53" s="14"/>
      <c r="CLE53" s="14"/>
      <c r="CLF53" s="14"/>
      <c r="CLG53" s="14"/>
      <c r="CLH53" s="14"/>
      <c r="CLI53" s="14"/>
      <c r="CLJ53" s="14"/>
      <c r="CLK53" s="14"/>
      <c r="CLL53" s="14"/>
      <c r="CLM53" s="14"/>
      <c r="CLN53" s="14"/>
      <c r="CLO53" s="14"/>
      <c r="CLP53" s="14"/>
      <c r="CLQ53" s="14"/>
      <c r="CLR53" s="14"/>
      <c r="CLS53" s="14"/>
      <c r="CLT53" s="14"/>
      <c r="CLU53" s="14"/>
      <c r="CLV53" s="14"/>
      <c r="CLW53" s="14"/>
      <c r="CLX53" s="14"/>
      <c r="CLY53" s="14"/>
      <c r="CLZ53" s="14"/>
      <c r="CMA53" s="14"/>
      <c r="CMB53" s="14"/>
      <c r="CMC53" s="14"/>
      <c r="CMD53" s="14"/>
      <c r="CME53" s="14"/>
      <c r="CMF53" s="14"/>
      <c r="CMG53" s="14"/>
      <c r="CMH53" s="14"/>
      <c r="CMI53" s="14"/>
      <c r="CMJ53" s="14"/>
      <c r="CMK53" s="14"/>
      <c r="CML53" s="14"/>
      <c r="CMM53" s="14"/>
      <c r="CMN53" s="14"/>
      <c r="CMO53" s="14"/>
      <c r="CMP53" s="14"/>
      <c r="CMQ53" s="14"/>
      <c r="CMR53" s="14"/>
      <c r="CMS53" s="14"/>
      <c r="CMT53" s="14"/>
      <c r="CMU53" s="14"/>
      <c r="CMV53" s="14"/>
      <c r="CMW53" s="14"/>
      <c r="CMX53" s="14"/>
      <c r="CMY53" s="14"/>
      <c r="CMZ53" s="14"/>
      <c r="CNA53" s="14"/>
      <c r="CNB53" s="14"/>
      <c r="CNC53" s="14"/>
      <c r="CND53" s="14"/>
      <c r="CNE53" s="14"/>
      <c r="CNF53" s="14"/>
      <c r="CNG53" s="14"/>
      <c r="CNH53" s="14"/>
      <c r="CNI53" s="14"/>
      <c r="CNJ53" s="14"/>
      <c r="CNK53" s="14"/>
      <c r="CNL53" s="14"/>
      <c r="CNM53" s="14"/>
      <c r="CNN53" s="14"/>
      <c r="CNO53" s="14"/>
      <c r="CNP53" s="14"/>
      <c r="CNQ53" s="14"/>
      <c r="CNR53" s="14"/>
      <c r="CNS53" s="14"/>
      <c r="CNT53" s="14"/>
      <c r="CNU53" s="14"/>
      <c r="CNV53" s="14"/>
      <c r="CNW53" s="14"/>
      <c r="CNX53" s="14"/>
      <c r="CNY53" s="14"/>
      <c r="CNZ53" s="14"/>
      <c r="COA53" s="14"/>
      <c r="COB53" s="14"/>
      <c r="COC53" s="14"/>
      <c r="COD53" s="14"/>
      <c r="COE53" s="14"/>
      <c r="COF53" s="14"/>
      <c r="COG53" s="14"/>
      <c r="COH53" s="14"/>
      <c r="COI53" s="14"/>
      <c r="COJ53" s="14"/>
      <c r="COK53" s="14"/>
      <c r="COL53" s="14"/>
      <c r="COM53" s="14"/>
      <c r="CON53" s="14"/>
      <c r="COO53" s="14"/>
      <c r="COP53" s="14"/>
      <c r="COQ53" s="14"/>
      <c r="COR53" s="14"/>
      <c r="COS53" s="14"/>
      <c r="COT53" s="14"/>
      <c r="COU53" s="14"/>
      <c r="COV53" s="14"/>
      <c r="COW53" s="14"/>
      <c r="COX53" s="14"/>
      <c r="COY53" s="14"/>
      <c r="COZ53" s="14"/>
      <c r="CPA53" s="14"/>
      <c r="CPB53" s="14"/>
      <c r="CPC53" s="14"/>
      <c r="CPD53" s="14"/>
      <c r="CPE53" s="14"/>
      <c r="CPF53" s="14"/>
      <c r="CPG53" s="14"/>
      <c r="CPH53" s="14"/>
      <c r="CPI53" s="14"/>
      <c r="CPJ53" s="14"/>
      <c r="CPK53" s="14"/>
      <c r="CPL53" s="14"/>
      <c r="CPM53" s="14"/>
      <c r="CPN53" s="14"/>
      <c r="CPO53" s="14"/>
      <c r="CPP53" s="14"/>
      <c r="CPQ53" s="14"/>
      <c r="CPR53" s="14"/>
      <c r="CPS53" s="14"/>
      <c r="CPT53" s="14"/>
      <c r="CPU53" s="14"/>
      <c r="CPV53" s="14"/>
      <c r="CPW53" s="14"/>
      <c r="CPX53" s="14"/>
      <c r="CPY53" s="14"/>
      <c r="CPZ53" s="14"/>
      <c r="CQA53" s="14"/>
      <c r="CQB53" s="14"/>
      <c r="CQC53" s="14"/>
      <c r="CQD53" s="14"/>
      <c r="CQE53" s="14"/>
      <c r="CQF53" s="14"/>
      <c r="CQG53" s="14"/>
      <c r="CQH53" s="14"/>
      <c r="CQI53" s="14"/>
      <c r="CQJ53" s="14"/>
      <c r="CQK53" s="14"/>
      <c r="CQL53" s="14"/>
      <c r="CQM53" s="14"/>
      <c r="CQN53" s="14"/>
      <c r="CQO53" s="14"/>
      <c r="CQP53" s="14"/>
      <c r="CQQ53" s="14"/>
      <c r="CQR53" s="14"/>
      <c r="CQS53" s="14"/>
      <c r="CQT53" s="14"/>
      <c r="CQU53" s="14"/>
      <c r="CQV53" s="14"/>
      <c r="CQW53" s="14"/>
      <c r="CQX53" s="14"/>
      <c r="CQY53" s="14"/>
      <c r="CQZ53" s="14"/>
      <c r="CRA53" s="14"/>
      <c r="CRB53" s="14"/>
      <c r="CRC53" s="14"/>
      <c r="CRD53" s="14"/>
      <c r="CRE53" s="14"/>
      <c r="CRF53" s="14"/>
      <c r="CRG53" s="14"/>
      <c r="CRH53" s="14"/>
      <c r="CRI53" s="14"/>
      <c r="CRJ53" s="14"/>
      <c r="CRK53" s="14"/>
      <c r="CRL53" s="14"/>
      <c r="CRM53" s="14"/>
      <c r="CRN53" s="14"/>
      <c r="CRO53" s="14"/>
      <c r="CRP53" s="14"/>
      <c r="CRQ53" s="14"/>
      <c r="CRR53" s="14"/>
      <c r="CRS53" s="14"/>
      <c r="CRT53" s="14"/>
      <c r="CRU53" s="14"/>
      <c r="CRV53" s="14"/>
      <c r="CRW53" s="14"/>
      <c r="CRX53" s="14"/>
      <c r="CRY53" s="14"/>
      <c r="CRZ53" s="14"/>
      <c r="CSA53" s="14"/>
      <c r="CSB53" s="14"/>
      <c r="CSC53" s="14"/>
      <c r="CSD53" s="14"/>
      <c r="CSE53" s="14"/>
      <c r="CSF53" s="14"/>
      <c r="CSG53" s="14"/>
      <c r="CSH53" s="14"/>
      <c r="CSI53" s="14"/>
      <c r="CSJ53" s="14"/>
      <c r="CSK53" s="14"/>
      <c r="CSL53" s="14"/>
      <c r="CSM53" s="14"/>
      <c r="CSN53" s="14"/>
      <c r="CSO53" s="14"/>
      <c r="CSP53" s="14"/>
      <c r="CSQ53" s="14"/>
      <c r="CSR53" s="14"/>
      <c r="CSS53" s="14"/>
      <c r="CST53" s="14"/>
      <c r="CSU53" s="14"/>
      <c r="CSV53" s="14"/>
      <c r="CSW53" s="14"/>
      <c r="CSX53" s="14"/>
      <c r="CSY53" s="14"/>
      <c r="CSZ53" s="14"/>
      <c r="CTA53" s="14"/>
      <c r="CTB53" s="14"/>
      <c r="CTC53" s="14"/>
      <c r="CTD53" s="14"/>
      <c r="CTE53" s="14"/>
      <c r="CTF53" s="14"/>
      <c r="CTG53" s="14"/>
      <c r="CTH53" s="14"/>
      <c r="CTI53" s="14"/>
      <c r="CTJ53" s="14"/>
      <c r="CTK53" s="14"/>
      <c r="CTL53" s="14"/>
      <c r="CTM53" s="14"/>
      <c r="CTN53" s="14"/>
      <c r="CTO53" s="14"/>
      <c r="CTP53" s="14"/>
      <c r="CTQ53" s="14"/>
      <c r="CTR53" s="14"/>
      <c r="CTS53" s="14"/>
      <c r="CTT53" s="14"/>
      <c r="CTU53" s="14"/>
      <c r="CTV53" s="14"/>
      <c r="CTW53" s="14"/>
      <c r="CTX53" s="14"/>
      <c r="CTY53" s="14"/>
      <c r="CTZ53" s="14"/>
      <c r="CUA53" s="14"/>
      <c r="CUB53" s="14"/>
      <c r="CUC53" s="14"/>
      <c r="CUD53" s="14"/>
      <c r="CUE53" s="14"/>
      <c r="CUF53" s="14"/>
      <c r="CUG53" s="14"/>
      <c r="CUH53" s="14"/>
      <c r="CUI53" s="14"/>
      <c r="CUJ53" s="14"/>
      <c r="CUK53" s="14"/>
      <c r="CUL53" s="14"/>
      <c r="CUM53" s="14"/>
      <c r="CUN53" s="14"/>
      <c r="CUO53" s="14"/>
      <c r="CUP53" s="14"/>
      <c r="CUQ53" s="14"/>
      <c r="CUR53" s="14"/>
      <c r="CUS53" s="14"/>
      <c r="CUT53" s="14"/>
      <c r="CUU53" s="14"/>
    </row>
    <row r="54" spans="1:2595" s="14" customFormat="1" ht="15" customHeight="1" x14ac:dyDescent="0.2">
      <c r="A54" s="470" t="s">
        <v>134</v>
      </c>
      <c r="B54" s="63" t="s">
        <v>135</v>
      </c>
      <c r="C54" s="702" t="s">
        <v>74</v>
      </c>
      <c r="D54" s="1049"/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116">
        <v>0</v>
      </c>
      <c r="K54" s="43">
        <v>0</v>
      </c>
      <c r="L54" s="116">
        <v>0</v>
      </c>
      <c r="M54" s="164"/>
      <c r="N54" s="165"/>
      <c r="O54" s="659" t="str">
        <f t="shared" si="11"/>
        <v>10.1</v>
      </c>
      <c r="P54" s="34" t="str">
        <f t="shared" si="12"/>
        <v>МАССА ИЗ НЕДРЕВЕСНОГО ВОЛОКНА</v>
      </c>
      <c r="Q54" s="709" t="s">
        <v>74</v>
      </c>
      <c r="R54" s="155"/>
      <c r="S54" s="155"/>
      <c r="T54" s="155"/>
      <c r="U54" s="155"/>
      <c r="V54" s="155"/>
      <c r="W54" s="155"/>
      <c r="X54" s="155"/>
      <c r="Y54" s="171"/>
      <c r="Z54" s="165"/>
      <c r="AA54" s="220" t="str">
        <f t="shared" si="19"/>
        <v>10.1</v>
      </c>
      <c r="AB54" s="34" t="str">
        <f t="shared" si="28"/>
        <v>МАССА ИЗ НЕДРЕВЕСНОГО ВОЛОКНА</v>
      </c>
      <c r="AC54" s="702" t="s">
        <v>74</v>
      </c>
      <c r="AD54" s="196">
        <f>IF(ISNUMBER('CB1-Производство'!D66+E54-I54),'CB1-Производство'!D66+E54-I54,IF(ISNUMBER(I54-E54),"NT " &amp; I54-E54,"…"))</f>
        <v>0</v>
      </c>
      <c r="AE54" s="200">
        <f>IF(ISNUMBER('CB1-Производство'!E66+G54-K54),'CB1-Производство'!E66+G54-K54,IF(ISNUMBER(K54-G54),"NT " &amp; K54-G54,"…"))</f>
        <v>0</v>
      </c>
    </row>
    <row r="55" spans="1:2595" s="14" customFormat="1" ht="15" customHeight="1" x14ac:dyDescent="0.2">
      <c r="A55" s="474" t="s">
        <v>136</v>
      </c>
      <c r="B55" s="64" t="s">
        <v>137</v>
      </c>
      <c r="C55" s="702" t="s">
        <v>74</v>
      </c>
      <c r="D55" s="1049"/>
      <c r="E55" s="43">
        <v>5.5</v>
      </c>
      <c r="F55" s="43">
        <v>1185</v>
      </c>
      <c r="G55" s="43">
        <v>0.3</v>
      </c>
      <c r="H55" s="43">
        <v>314.5</v>
      </c>
      <c r="I55" s="43">
        <v>0</v>
      </c>
      <c r="J55" s="116">
        <v>0</v>
      </c>
      <c r="K55" s="43">
        <v>0</v>
      </c>
      <c r="L55" s="116">
        <v>0</v>
      </c>
      <c r="M55" s="164"/>
      <c r="N55" s="165"/>
      <c r="O55" s="661" t="str">
        <f t="shared" si="11"/>
        <v>10.2</v>
      </c>
      <c r="P55" s="37" t="str">
        <f t="shared" si="12"/>
        <v>МАССА ИЗ РЕКУПЕРИРОВАННОГО ВОЛОКНА</v>
      </c>
      <c r="Q55" s="709" t="s">
        <v>74</v>
      </c>
      <c r="R55" s="155"/>
      <c r="S55" s="155"/>
      <c r="T55" s="155"/>
      <c r="U55" s="155"/>
      <c r="V55" s="155"/>
      <c r="W55" s="155"/>
      <c r="X55" s="155"/>
      <c r="Y55" s="171"/>
      <c r="Z55" s="165"/>
      <c r="AA55" s="219" t="str">
        <f t="shared" si="19"/>
        <v>10.2</v>
      </c>
      <c r="AB55" s="37" t="str">
        <f t="shared" si="28"/>
        <v>МАССА ИЗ РЕКУПЕРИРОВАННОГО ВОЛОКНА</v>
      </c>
      <c r="AC55" s="702" t="s">
        <v>74</v>
      </c>
      <c r="AD55" s="195">
        <f>IF(ISNUMBER('CB1-Производство'!D67+E55-I55),'CB1-Производство'!D67+E55-I55,IF(ISNUMBER(I55-E55),"NT " &amp; I55-E55,"…"))</f>
        <v>5.5</v>
      </c>
      <c r="AE55" s="200">
        <f>IF(ISNUMBER('CB1-Производство'!E67+G55-K55),'CB1-Производство'!E67+G55-K55,IF(ISNUMBER(K55-G55),"NT " &amp; K55-G55,"…"))</f>
        <v>0.3</v>
      </c>
    </row>
    <row r="56" spans="1:2595" s="98" customFormat="1" ht="15" customHeight="1" x14ac:dyDescent="0.2">
      <c r="A56" s="477" t="s">
        <v>138</v>
      </c>
      <c r="B56" s="320" t="s">
        <v>139</v>
      </c>
      <c r="C56" s="704" t="s">
        <v>74</v>
      </c>
      <c r="D56" s="1049"/>
      <c r="E56" s="43">
        <v>1.9</v>
      </c>
      <c r="F56" s="43">
        <v>158.80000000000001</v>
      </c>
      <c r="G56" s="43">
        <v>2.5</v>
      </c>
      <c r="H56" s="43">
        <v>237.8</v>
      </c>
      <c r="I56" s="43">
        <v>0</v>
      </c>
      <c r="J56" s="116">
        <v>0</v>
      </c>
      <c r="K56" s="43">
        <v>0</v>
      </c>
      <c r="L56" s="116">
        <v>0</v>
      </c>
      <c r="M56" s="164"/>
      <c r="N56" s="165"/>
      <c r="O56" s="1113" t="str">
        <f t="shared" si="11"/>
        <v>11</v>
      </c>
      <c r="P56" s="100" t="str">
        <f t="shared" si="12"/>
        <v>РЕКУПЕРИРОВАННАЯ БУМАГА</v>
      </c>
      <c r="Q56" s="714" t="s">
        <v>74</v>
      </c>
      <c r="R56" s="158"/>
      <c r="S56" s="158"/>
      <c r="T56" s="158"/>
      <c r="U56" s="158"/>
      <c r="V56" s="158"/>
      <c r="W56" s="158"/>
      <c r="X56" s="158"/>
      <c r="Y56" s="662"/>
      <c r="Z56" s="165"/>
      <c r="AA56" s="186" t="str">
        <f t="shared" si="19"/>
        <v>11</v>
      </c>
      <c r="AB56" s="100" t="str">
        <f t="shared" si="28"/>
        <v>РЕКУПЕРИРОВАННАЯ БУМАГА</v>
      </c>
      <c r="AC56" s="704" t="s">
        <v>74</v>
      </c>
      <c r="AD56" s="194">
        <f>IF(ISNUMBER('CB1-Производство'!D68+E56-I56),'CB1-Производство'!D68+E56-I56,IF(ISNUMBER(I56-E56),"NT " &amp; I56-E56,"…"))</f>
        <v>1.9</v>
      </c>
      <c r="AE56" s="192">
        <f>IF(ISNUMBER('CB1-Производство'!E68+G56-K56),'CB1-Производство'!E68+G56-K56,IF(ISNUMBER(K56-G56),"NT " &amp; K56-G56,"…"))</f>
        <v>2.5</v>
      </c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  <c r="ALQ56" s="14"/>
      <c r="ALR56" s="14"/>
      <c r="ALS56" s="14"/>
      <c r="ALT56" s="14"/>
      <c r="ALU56" s="14"/>
      <c r="ALV56" s="14"/>
      <c r="ALW56" s="14"/>
      <c r="ALX56" s="14"/>
      <c r="ALY56" s="14"/>
      <c r="ALZ56" s="14"/>
      <c r="AMA56" s="14"/>
      <c r="AMB56" s="14"/>
      <c r="AMC56" s="14"/>
      <c r="AMD56" s="14"/>
      <c r="AME56" s="14"/>
      <c r="AMF56" s="14"/>
      <c r="AMG56" s="14"/>
      <c r="AMH56" s="14"/>
      <c r="AMI56" s="14"/>
      <c r="AMJ56" s="14"/>
      <c r="AMK56" s="14"/>
      <c r="AML56" s="14"/>
      <c r="AMM56" s="14"/>
      <c r="AMN56" s="14"/>
      <c r="AMO56" s="14"/>
      <c r="AMP56" s="14"/>
      <c r="AMQ56" s="14"/>
      <c r="AMR56" s="14"/>
      <c r="AMS56" s="14"/>
      <c r="AMT56" s="14"/>
      <c r="AMU56" s="14"/>
      <c r="AMV56" s="14"/>
      <c r="AMW56" s="14"/>
      <c r="AMX56" s="14"/>
      <c r="AMY56" s="14"/>
      <c r="AMZ56" s="14"/>
      <c r="ANA56" s="14"/>
      <c r="ANB56" s="14"/>
      <c r="ANC56" s="14"/>
      <c r="AND56" s="14"/>
      <c r="ANE56" s="14"/>
      <c r="ANF56" s="14"/>
      <c r="ANG56" s="14"/>
      <c r="ANH56" s="14"/>
      <c r="ANI56" s="14"/>
      <c r="ANJ56" s="14"/>
      <c r="ANK56" s="14"/>
      <c r="ANL56" s="14"/>
      <c r="ANM56" s="14"/>
      <c r="ANN56" s="14"/>
      <c r="ANO56" s="14"/>
      <c r="ANP56" s="14"/>
      <c r="ANQ56" s="14"/>
      <c r="ANR56" s="14"/>
      <c r="ANS56" s="14"/>
      <c r="ANT56" s="14"/>
      <c r="ANU56" s="14"/>
      <c r="ANV56" s="14"/>
      <c r="ANW56" s="14"/>
      <c r="ANX56" s="14"/>
      <c r="ANY56" s="14"/>
      <c r="ANZ56" s="14"/>
      <c r="AOA56" s="14"/>
      <c r="AOB56" s="14"/>
      <c r="AOC56" s="14"/>
      <c r="AOD56" s="14"/>
      <c r="AOE56" s="14"/>
      <c r="AOF56" s="14"/>
      <c r="AOG56" s="14"/>
      <c r="AOH56" s="14"/>
      <c r="AOI56" s="14"/>
      <c r="AOJ56" s="14"/>
      <c r="AOK56" s="14"/>
      <c r="AOL56" s="14"/>
      <c r="AOM56" s="14"/>
      <c r="AON56" s="14"/>
      <c r="AOO56" s="14"/>
      <c r="AOP56" s="14"/>
      <c r="AOQ56" s="14"/>
      <c r="AOR56" s="14"/>
      <c r="AOS56" s="14"/>
      <c r="AOT56" s="14"/>
      <c r="AOU56" s="14"/>
      <c r="AOV56" s="14"/>
      <c r="AOW56" s="14"/>
      <c r="AOX56" s="14"/>
      <c r="AOY56" s="14"/>
      <c r="AOZ56" s="14"/>
      <c r="APA56" s="14"/>
      <c r="APB56" s="14"/>
      <c r="APC56" s="14"/>
      <c r="APD56" s="14"/>
      <c r="APE56" s="14"/>
      <c r="APF56" s="14"/>
      <c r="APG56" s="14"/>
      <c r="APH56" s="14"/>
      <c r="API56" s="14"/>
      <c r="APJ56" s="14"/>
      <c r="APK56" s="14"/>
      <c r="APL56" s="14"/>
      <c r="APM56" s="14"/>
      <c r="APN56" s="14"/>
      <c r="APO56" s="14"/>
      <c r="APP56" s="14"/>
      <c r="APQ56" s="14"/>
      <c r="APR56" s="14"/>
      <c r="APS56" s="14"/>
      <c r="APT56" s="14"/>
      <c r="APU56" s="14"/>
      <c r="APV56" s="14"/>
      <c r="APW56" s="14"/>
      <c r="APX56" s="14"/>
      <c r="APY56" s="14"/>
      <c r="APZ56" s="14"/>
      <c r="AQA56" s="14"/>
      <c r="AQB56" s="14"/>
      <c r="AQC56" s="14"/>
      <c r="AQD56" s="14"/>
      <c r="AQE56" s="14"/>
      <c r="AQF56" s="14"/>
      <c r="AQG56" s="14"/>
      <c r="AQH56" s="14"/>
      <c r="AQI56" s="14"/>
      <c r="AQJ56" s="14"/>
      <c r="AQK56" s="14"/>
      <c r="AQL56" s="14"/>
      <c r="AQM56" s="14"/>
      <c r="AQN56" s="14"/>
      <c r="AQO56" s="14"/>
      <c r="AQP56" s="14"/>
      <c r="AQQ56" s="14"/>
      <c r="AQR56" s="14"/>
      <c r="AQS56" s="14"/>
      <c r="AQT56" s="14"/>
      <c r="AQU56" s="14"/>
      <c r="AQV56" s="14"/>
      <c r="AQW56" s="14"/>
      <c r="AQX56" s="14"/>
      <c r="AQY56" s="14"/>
      <c r="AQZ56" s="14"/>
      <c r="ARA56" s="14"/>
      <c r="ARB56" s="14"/>
      <c r="ARC56" s="14"/>
      <c r="ARD56" s="14"/>
      <c r="ARE56" s="14"/>
      <c r="ARF56" s="14"/>
      <c r="ARG56" s="14"/>
      <c r="ARH56" s="14"/>
      <c r="ARI56" s="14"/>
      <c r="ARJ56" s="14"/>
      <c r="ARK56" s="14"/>
      <c r="ARL56" s="14"/>
      <c r="ARM56" s="14"/>
      <c r="ARN56" s="14"/>
      <c r="ARO56" s="14"/>
      <c r="ARP56" s="14"/>
      <c r="ARQ56" s="14"/>
      <c r="ARR56" s="14"/>
      <c r="ARS56" s="14"/>
      <c r="ART56" s="14"/>
      <c r="ARU56" s="14"/>
      <c r="ARV56" s="14"/>
      <c r="ARW56" s="14"/>
      <c r="ARX56" s="14"/>
      <c r="ARY56" s="14"/>
      <c r="ARZ56" s="14"/>
      <c r="ASA56" s="14"/>
      <c r="ASB56" s="14"/>
      <c r="ASC56" s="14"/>
      <c r="ASD56" s="14"/>
      <c r="ASE56" s="14"/>
      <c r="ASF56" s="14"/>
      <c r="ASG56" s="14"/>
      <c r="ASH56" s="14"/>
      <c r="ASI56" s="14"/>
      <c r="ASJ56" s="14"/>
      <c r="ASK56" s="14"/>
      <c r="ASL56" s="14"/>
      <c r="ASM56" s="14"/>
      <c r="ASN56" s="14"/>
      <c r="ASO56" s="14"/>
      <c r="ASP56" s="14"/>
      <c r="ASQ56" s="14"/>
      <c r="ASR56" s="14"/>
      <c r="ASS56" s="14"/>
      <c r="AST56" s="14"/>
      <c r="ASU56" s="14"/>
      <c r="ASV56" s="14"/>
      <c r="ASW56" s="14"/>
      <c r="ASX56" s="14"/>
      <c r="ASY56" s="14"/>
      <c r="ASZ56" s="14"/>
      <c r="ATA56" s="14"/>
      <c r="ATB56" s="14"/>
      <c r="ATC56" s="14"/>
      <c r="ATD56" s="14"/>
      <c r="ATE56" s="14"/>
      <c r="ATF56" s="14"/>
      <c r="ATG56" s="14"/>
      <c r="ATH56" s="14"/>
      <c r="ATI56" s="14"/>
      <c r="ATJ56" s="14"/>
      <c r="ATK56" s="14"/>
      <c r="ATL56" s="14"/>
      <c r="ATM56" s="14"/>
      <c r="ATN56" s="14"/>
      <c r="ATO56" s="14"/>
      <c r="ATP56" s="14"/>
      <c r="ATQ56" s="14"/>
      <c r="ATR56" s="14"/>
      <c r="ATS56" s="14"/>
      <c r="ATT56" s="14"/>
      <c r="ATU56" s="14"/>
      <c r="ATV56" s="14"/>
      <c r="ATW56" s="14"/>
      <c r="ATX56" s="14"/>
      <c r="ATY56" s="14"/>
      <c r="ATZ56" s="14"/>
      <c r="AUA56" s="14"/>
      <c r="AUB56" s="14"/>
      <c r="AUC56" s="14"/>
      <c r="AUD56" s="14"/>
      <c r="AUE56" s="14"/>
      <c r="AUF56" s="14"/>
      <c r="AUG56" s="14"/>
      <c r="AUH56" s="14"/>
      <c r="AUI56" s="14"/>
      <c r="AUJ56" s="14"/>
      <c r="AUK56" s="14"/>
      <c r="AUL56" s="14"/>
      <c r="AUM56" s="14"/>
      <c r="AUN56" s="14"/>
      <c r="AUO56" s="14"/>
      <c r="AUP56" s="14"/>
      <c r="AUQ56" s="14"/>
      <c r="AUR56" s="14"/>
      <c r="AUS56" s="14"/>
      <c r="AUT56" s="14"/>
      <c r="AUU56" s="14"/>
      <c r="AUV56" s="14"/>
      <c r="AUW56" s="14"/>
      <c r="AUX56" s="14"/>
      <c r="AUY56" s="14"/>
      <c r="AUZ56" s="14"/>
      <c r="AVA56" s="14"/>
      <c r="AVB56" s="14"/>
      <c r="AVC56" s="14"/>
      <c r="AVD56" s="14"/>
      <c r="AVE56" s="14"/>
      <c r="AVF56" s="14"/>
      <c r="AVG56" s="14"/>
      <c r="AVH56" s="14"/>
      <c r="AVI56" s="14"/>
      <c r="AVJ56" s="14"/>
      <c r="AVK56" s="14"/>
      <c r="AVL56" s="14"/>
      <c r="AVM56" s="14"/>
      <c r="AVN56" s="14"/>
      <c r="AVO56" s="14"/>
      <c r="AVP56" s="14"/>
      <c r="AVQ56" s="14"/>
      <c r="AVR56" s="14"/>
      <c r="AVS56" s="14"/>
      <c r="AVT56" s="14"/>
      <c r="AVU56" s="14"/>
      <c r="AVV56" s="14"/>
      <c r="AVW56" s="14"/>
      <c r="AVX56" s="14"/>
      <c r="AVY56" s="14"/>
      <c r="AVZ56" s="14"/>
      <c r="AWA56" s="14"/>
      <c r="AWB56" s="14"/>
      <c r="AWC56" s="14"/>
      <c r="AWD56" s="14"/>
      <c r="AWE56" s="14"/>
      <c r="AWF56" s="14"/>
      <c r="AWG56" s="14"/>
      <c r="AWH56" s="14"/>
      <c r="AWI56" s="14"/>
      <c r="AWJ56" s="14"/>
      <c r="AWK56" s="14"/>
      <c r="AWL56" s="14"/>
      <c r="AWM56" s="14"/>
      <c r="AWN56" s="14"/>
      <c r="AWO56" s="14"/>
      <c r="AWP56" s="14"/>
      <c r="AWQ56" s="14"/>
      <c r="AWR56" s="14"/>
      <c r="AWS56" s="14"/>
      <c r="AWT56" s="14"/>
      <c r="AWU56" s="14"/>
      <c r="AWV56" s="14"/>
      <c r="AWW56" s="14"/>
      <c r="AWX56" s="14"/>
      <c r="AWY56" s="14"/>
      <c r="AWZ56" s="14"/>
      <c r="AXA56" s="14"/>
      <c r="AXB56" s="14"/>
      <c r="AXC56" s="14"/>
      <c r="AXD56" s="14"/>
      <c r="AXE56" s="14"/>
      <c r="AXF56" s="14"/>
      <c r="AXG56" s="14"/>
      <c r="AXH56" s="14"/>
      <c r="AXI56" s="14"/>
      <c r="AXJ56" s="14"/>
      <c r="AXK56" s="14"/>
      <c r="AXL56" s="14"/>
      <c r="AXM56" s="14"/>
      <c r="AXN56" s="14"/>
      <c r="AXO56" s="14"/>
      <c r="AXP56" s="14"/>
      <c r="AXQ56" s="14"/>
      <c r="AXR56" s="14"/>
      <c r="AXS56" s="14"/>
      <c r="AXT56" s="14"/>
      <c r="AXU56" s="14"/>
      <c r="AXV56" s="14"/>
      <c r="AXW56" s="14"/>
      <c r="AXX56" s="14"/>
      <c r="AXY56" s="14"/>
      <c r="AXZ56" s="14"/>
      <c r="AYA56" s="14"/>
      <c r="AYB56" s="14"/>
      <c r="AYC56" s="14"/>
      <c r="AYD56" s="14"/>
      <c r="AYE56" s="14"/>
      <c r="AYF56" s="14"/>
      <c r="AYG56" s="14"/>
      <c r="AYH56" s="14"/>
      <c r="AYI56" s="14"/>
      <c r="AYJ56" s="14"/>
      <c r="AYK56" s="14"/>
      <c r="AYL56" s="14"/>
      <c r="AYM56" s="14"/>
      <c r="AYN56" s="14"/>
      <c r="AYO56" s="14"/>
      <c r="AYP56" s="14"/>
      <c r="AYQ56" s="14"/>
      <c r="AYR56" s="14"/>
      <c r="AYS56" s="14"/>
      <c r="AYT56" s="14"/>
      <c r="AYU56" s="14"/>
      <c r="AYV56" s="14"/>
      <c r="AYW56" s="14"/>
      <c r="AYX56" s="14"/>
      <c r="AYY56" s="14"/>
      <c r="AYZ56" s="14"/>
      <c r="AZA56" s="14"/>
      <c r="AZB56" s="14"/>
      <c r="AZC56" s="14"/>
      <c r="AZD56" s="14"/>
      <c r="AZE56" s="14"/>
      <c r="AZF56" s="14"/>
      <c r="AZG56" s="14"/>
      <c r="AZH56" s="14"/>
      <c r="AZI56" s="14"/>
      <c r="AZJ56" s="14"/>
      <c r="AZK56" s="14"/>
      <c r="AZL56" s="14"/>
      <c r="AZM56" s="14"/>
      <c r="AZN56" s="14"/>
      <c r="AZO56" s="14"/>
      <c r="AZP56" s="14"/>
      <c r="AZQ56" s="14"/>
      <c r="AZR56" s="14"/>
      <c r="AZS56" s="14"/>
      <c r="AZT56" s="14"/>
      <c r="AZU56" s="14"/>
      <c r="AZV56" s="14"/>
      <c r="AZW56" s="14"/>
      <c r="AZX56" s="14"/>
      <c r="AZY56" s="14"/>
      <c r="AZZ56" s="14"/>
      <c r="BAA56" s="14"/>
      <c r="BAB56" s="14"/>
      <c r="BAC56" s="14"/>
      <c r="BAD56" s="14"/>
      <c r="BAE56" s="14"/>
      <c r="BAF56" s="14"/>
      <c r="BAG56" s="14"/>
      <c r="BAH56" s="14"/>
      <c r="BAI56" s="14"/>
      <c r="BAJ56" s="14"/>
      <c r="BAK56" s="14"/>
      <c r="BAL56" s="14"/>
      <c r="BAM56" s="14"/>
      <c r="BAN56" s="14"/>
      <c r="BAO56" s="14"/>
      <c r="BAP56" s="14"/>
      <c r="BAQ56" s="14"/>
      <c r="BAR56" s="14"/>
      <c r="BAS56" s="14"/>
      <c r="BAT56" s="14"/>
      <c r="BAU56" s="14"/>
      <c r="BAV56" s="14"/>
      <c r="BAW56" s="14"/>
      <c r="BAX56" s="14"/>
      <c r="BAY56" s="14"/>
      <c r="BAZ56" s="14"/>
      <c r="BBA56" s="14"/>
      <c r="BBB56" s="14"/>
      <c r="BBC56" s="14"/>
      <c r="BBD56" s="14"/>
      <c r="BBE56" s="14"/>
      <c r="BBF56" s="14"/>
      <c r="BBG56" s="14"/>
      <c r="BBH56" s="14"/>
      <c r="BBI56" s="14"/>
      <c r="BBJ56" s="14"/>
      <c r="BBK56" s="14"/>
      <c r="BBL56" s="14"/>
      <c r="BBM56" s="14"/>
      <c r="BBN56" s="14"/>
      <c r="BBO56" s="14"/>
      <c r="BBP56" s="14"/>
      <c r="BBQ56" s="14"/>
      <c r="BBR56" s="14"/>
      <c r="BBS56" s="14"/>
      <c r="BBT56" s="14"/>
      <c r="BBU56" s="14"/>
      <c r="BBV56" s="14"/>
      <c r="BBW56" s="14"/>
      <c r="BBX56" s="14"/>
      <c r="BBY56" s="14"/>
      <c r="BBZ56" s="14"/>
      <c r="BCA56" s="14"/>
      <c r="BCB56" s="14"/>
      <c r="BCC56" s="14"/>
      <c r="BCD56" s="14"/>
      <c r="BCE56" s="14"/>
      <c r="BCF56" s="14"/>
      <c r="BCG56" s="14"/>
      <c r="BCH56" s="14"/>
      <c r="BCI56" s="14"/>
      <c r="BCJ56" s="14"/>
      <c r="BCK56" s="14"/>
      <c r="BCL56" s="14"/>
      <c r="BCM56" s="14"/>
      <c r="BCN56" s="14"/>
      <c r="BCO56" s="14"/>
      <c r="BCP56" s="14"/>
      <c r="BCQ56" s="14"/>
      <c r="BCR56" s="14"/>
      <c r="BCS56" s="14"/>
      <c r="BCT56" s="14"/>
      <c r="BCU56" s="14"/>
      <c r="BCV56" s="14"/>
      <c r="BCW56" s="14"/>
      <c r="BCX56" s="14"/>
      <c r="BCY56" s="14"/>
      <c r="BCZ56" s="14"/>
      <c r="BDA56" s="14"/>
      <c r="BDB56" s="14"/>
      <c r="BDC56" s="14"/>
      <c r="BDD56" s="14"/>
      <c r="BDE56" s="14"/>
      <c r="BDF56" s="14"/>
      <c r="BDG56" s="14"/>
      <c r="BDH56" s="14"/>
      <c r="BDI56" s="14"/>
      <c r="BDJ56" s="14"/>
      <c r="BDK56" s="14"/>
      <c r="BDL56" s="14"/>
      <c r="BDM56" s="14"/>
      <c r="BDN56" s="14"/>
      <c r="BDO56" s="14"/>
      <c r="BDP56" s="14"/>
      <c r="BDQ56" s="14"/>
      <c r="BDR56" s="14"/>
      <c r="BDS56" s="14"/>
      <c r="BDT56" s="14"/>
      <c r="BDU56" s="14"/>
      <c r="BDV56" s="14"/>
      <c r="BDW56" s="14"/>
      <c r="BDX56" s="14"/>
      <c r="BDY56" s="14"/>
      <c r="BDZ56" s="14"/>
      <c r="BEA56" s="14"/>
      <c r="BEB56" s="14"/>
      <c r="BEC56" s="14"/>
      <c r="BED56" s="14"/>
      <c r="BEE56" s="14"/>
      <c r="BEF56" s="14"/>
      <c r="BEG56" s="14"/>
      <c r="BEH56" s="14"/>
      <c r="BEI56" s="14"/>
      <c r="BEJ56" s="14"/>
      <c r="BEK56" s="14"/>
      <c r="BEL56" s="14"/>
      <c r="BEM56" s="14"/>
      <c r="BEN56" s="14"/>
      <c r="BEO56" s="14"/>
      <c r="BEP56" s="14"/>
      <c r="BEQ56" s="14"/>
      <c r="BER56" s="14"/>
      <c r="BES56" s="14"/>
      <c r="BET56" s="14"/>
      <c r="BEU56" s="14"/>
      <c r="BEV56" s="14"/>
      <c r="BEW56" s="14"/>
      <c r="BEX56" s="14"/>
      <c r="BEY56" s="14"/>
      <c r="BEZ56" s="14"/>
      <c r="BFA56" s="14"/>
      <c r="BFB56" s="14"/>
      <c r="BFC56" s="14"/>
      <c r="BFD56" s="14"/>
      <c r="BFE56" s="14"/>
      <c r="BFF56" s="14"/>
      <c r="BFG56" s="14"/>
      <c r="BFH56" s="14"/>
      <c r="BFI56" s="14"/>
      <c r="BFJ56" s="14"/>
      <c r="BFK56" s="14"/>
      <c r="BFL56" s="14"/>
      <c r="BFM56" s="14"/>
      <c r="BFN56" s="14"/>
      <c r="BFO56" s="14"/>
      <c r="BFP56" s="14"/>
      <c r="BFQ56" s="14"/>
      <c r="BFR56" s="14"/>
      <c r="BFS56" s="14"/>
      <c r="BFT56" s="14"/>
      <c r="BFU56" s="14"/>
      <c r="BFV56" s="14"/>
      <c r="BFW56" s="14"/>
      <c r="BFX56" s="14"/>
      <c r="BFY56" s="14"/>
      <c r="BFZ56" s="14"/>
      <c r="BGA56" s="14"/>
      <c r="BGB56" s="14"/>
      <c r="BGC56" s="14"/>
      <c r="BGD56" s="14"/>
      <c r="BGE56" s="14"/>
      <c r="BGF56" s="14"/>
      <c r="BGG56" s="14"/>
      <c r="BGH56" s="14"/>
      <c r="BGI56" s="14"/>
      <c r="BGJ56" s="14"/>
      <c r="BGK56" s="14"/>
      <c r="BGL56" s="14"/>
      <c r="BGM56" s="14"/>
      <c r="BGN56" s="14"/>
      <c r="BGO56" s="14"/>
      <c r="BGP56" s="14"/>
      <c r="BGQ56" s="14"/>
      <c r="BGR56" s="14"/>
      <c r="BGS56" s="14"/>
      <c r="BGT56" s="14"/>
      <c r="BGU56" s="14"/>
      <c r="BGV56" s="14"/>
      <c r="BGW56" s="14"/>
      <c r="BGX56" s="14"/>
      <c r="BGY56" s="14"/>
      <c r="BGZ56" s="14"/>
      <c r="BHA56" s="14"/>
      <c r="BHB56" s="14"/>
      <c r="BHC56" s="14"/>
      <c r="BHD56" s="14"/>
      <c r="BHE56" s="14"/>
      <c r="BHF56" s="14"/>
      <c r="BHG56" s="14"/>
      <c r="BHH56" s="14"/>
      <c r="BHI56" s="14"/>
      <c r="BHJ56" s="14"/>
      <c r="BHK56" s="14"/>
      <c r="BHL56" s="14"/>
      <c r="BHM56" s="14"/>
      <c r="BHN56" s="14"/>
      <c r="BHO56" s="14"/>
      <c r="BHP56" s="14"/>
      <c r="BHQ56" s="14"/>
      <c r="BHR56" s="14"/>
      <c r="BHS56" s="14"/>
      <c r="BHT56" s="14"/>
      <c r="BHU56" s="14"/>
      <c r="BHV56" s="14"/>
      <c r="BHW56" s="14"/>
      <c r="BHX56" s="14"/>
      <c r="BHY56" s="14"/>
      <c r="BHZ56" s="14"/>
      <c r="BIA56" s="14"/>
      <c r="BIB56" s="14"/>
      <c r="BIC56" s="14"/>
      <c r="BID56" s="14"/>
      <c r="BIE56" s="14"/>
      <c r="BIF56" s="14"/>
      <c r="BIG56" s="14"/>
      <c r="BIH56" s="14"/>
      <c r="BII56" s="14"/>
      <c r="BIJ56" s="14"/>
      <c r="BIK56" s="14"/>
      <c r="BIL56" s="14"/>
      <c r="BIM56" s="14"/>
      <c r="BIN56" s="14"/>
      <c r="BIO56" s="14"/>
      <c r="BIP56" s="14"/>
      <c r="BIQ56" s="14"/>
      <c r="BIR56" s="14"/>
      <c r="BIS56" s="14"/>
      <c r="BIT56" s="14"/>
      <c r="BIU56" s="14"/>
      <c r="BIV56" s="14"/>
      <c r="BIW56" s="14"/>
      <c r="BIX56" s="14"/>
      <c r="BIY56" s="14"/>
      <c r="BIZ56" s="14"/>
      <c r="BJA56" s="14"/>
      <c r="BJB56" s="14"/>
      <c r="BJC56" s="14"/>
      <c r="BJD56" s="14"/>
      <c r="BJE56" s="14"/>
      <c r="BJF56" s="14"/>
      <c r="BJG56" s="14"/>
      <c r="BJH56" s="14"/>
      <c r="BJI56" s="14"/>
      <c r="BJJ56" s="14"/>
      <c r="BJK56" s="14"/>
      <c r="BJL56" s="14"/>
      <c r="BJM56" s="14"/>
      <c r="BJN56" s="14"/>
      <c r="BJO56" s="14"/>
      <c r="BJP56" s="14"/>
      <c r="BJQ56" s="14"/>
      <c r="BJR56" s="14"/>
      <c r="BJS56" s="14"/>
      <c r="BJT56" s="14"/>
      <c r="BJU56" s="14"/>
      <c r="BJV56" s="14"/>
      <c r="BJW56" s="14"/>
      <c r="BJX56" s="14"/>
      <c r="BJY56" s="14"/>
      <c r="BJZ56" s="14"/>
      <c r="BKA56" s="14"/>
      <c r="BKB56" s="14"/>
      <c r="BKC56" s="14"/>
      <c r="BKD56" s="14"/>
      <c r="BKE56" s="14"/>
      <c r="BKF56" s="14"/>
      <c r="BKG56" s="14"/>
      <c r="BKH56" s="14"/>
      <c r="BKI56" s="14"/>
      <c r="BKJ56" s="14"/>
      <c r="BKK56" s="14"/>
      <c r="BKL56" s="14"/>
      <c r="BKM56" s="14"/>
      <c r="BKN56" s="14"/>
      <c r="BKO56" s="14"/>
      <c r="BKP56" s="14"/>
      <c r="BKQ56" s="14"/>
      <c r="BKR56" s="14"/>
      <c r="BKS56" s="14"/>
      <c r="BKT56" s="14"/>
      <c r="BKU56" s="14"/>
      <c r="BKV56" s="14"/>
      <c r="BKW56" s="14"/>
      <c r="BKX56" s="14"/>
      <c r="BKY56" s="14"/>
      <c r="BKZ56" s="14"/>
      <c r="BLA56" s="14"/>
      <c r="BLB56" s="14"/>
      <c r="BLC56" s="14"/>
      <c r="BLD56" s="14"/>
      <c r="BLE56" s="14"/>
      <c r="BLF56" s="14"/>
      <c r="BLG56" s="14"/>
      <c r="BLH56" s="14"/>
      <c r="BLI56" s="14"/>
      <c r="BLJ56" s="14"/>
      <c r="BLK56" s="14"/>
      <c r="BLL56" s="14"/>
      <c r="BLM56" s="14"/>
      <c r="BLN56" s="14"/>
      <c r="BLO56" s="14"/>
      <c r="BLP56" s="14"/>
      <c r="BLQ56" s="14"/>
      <c r="BLR56" s="14"/>
      <c r="BLS56" s="14"/>
      <c r="BLT56" s="14"/>
      <c r="BLU56" s="14"/>
      <c r="BLV56" s="14"/>
      <c r="BLW56" s="14"/>
      <c r="BLX56" s="14"/>
      <c r="BLY56" s="14"/>
      <c r="BLZ56" s="14"/>
      <c r="BMA56" s="14"/>
      <c r="BMB56" s="14"/>
      <c r="BMC56" s="14"/>
      <c r="BMD56" s="14"/>
      <c r="BME56" s="14"/>
      <c r="BMF56" s="14"/>
      <c r="BMG56" s="14"/>
      <c r="BMH56" s="14"/>
      <c r="BMI56" s="14"/>
      <c r="BMJ56" s="14"/>
      <c r="BMK56" s="14"/>
      <c r="BML56" s="14"/>
      <c r="BMM56" s="14"/>
      <c r="BMN56" s="14"/>
      <c r="BMO56" s="14"/>
      <c r="BMP56" s="14"/>
      <c r="BMQ56" s="14"/>
      <c r="BMR56" s="14"/>
      <c r="BMS56" s="14"/>
      <c r="BMT56" s="14"/>
      <c r="BMU56" s="14"/>
      <c r="BMV56" s="14"/>
      <c r="BMW56" s="14"/>
      <c r="BMX56" s="14"/>
      <c r="BMY56" s="14"/>
      <c r="BMZ56" s="14"/>
      <c r="BNA56" s="14"/>
      <c r="BNB56" s="14"/>
      <c r="BNC56" s="14"/>
      <c r="BND56" s="14"/>
      <c r="BNE56" s="14"/>
      <c r="BNF56" s="14"/>
      <c r="BNG56" s="14"/>
      <c r="BNH56" s="14"/>
      <c r="BNI56" s="14"/>
      <c r="BNJ56" s="14"/>
      <c r="BNK56" s="14"/>
      <c r="BNL56" s="14"/>
      <c r="BNM56" s="14"/>
      <c r="BNN56" s="14"/>
      <c r="BNO56" s="14"/>
      <c r="BNP56" s="14"/>
      <c r="BNQ56" s="14"/>
      <c r="BNR56" s="14"/>
      <c r="BNS56" s="14"/>
      <c r="BNT56" s="14"/>
      <c r="BNU56" s="14"/>
      <c r="BNV56" s="14"/>
      <c r="BNW56" s="14"/>
      <c r="BNX56" s="14"/>
      <c r="BNY56" s="14"/>
      <c r="BNZ56" s="14"/>
      <c r="BOA56" s="14"/>
      <c r="BOB56" s="14"/>
      <c r="BOC56" s="14"/>
      <c r="BOD56" s="14"/>
      <c r="BOE56" s="14"/>
      <c r="BOF56" s="14"/>
      <c r="BOG56" s="14"/>
      <c r="BOH56" s="14"/>
      <c r="BOI56" s="14"/>
      <c r="BOJ56" s="14"/>
      <c r="BOK56" s="14"/>
      <c r="BOL56" s="14"/>
      <c r="BOM56" s="14"/>
      <c r="BON56" s="14"/>
      <c r="BOO56" s="14"/>
      <c r="BOP56" s="14"/>
      <c r="BOQ56" s="14"/>
      <c r="BOR56" s="14"/>
      <c r="BOS56" s="14"/>
      <c r="BOT56" s="14"/>
      <c r="BOU56" s="14"/>
      <c r="BOV56" s="14"/>
      <c r="BOW56" s="14"/>
      <c r="BOX56" s="14"/>
      <c r="BOY56" s="14"/>
      <c r="BOZ56" s="14"/>
      <c r="BPA56" s="14"/>
      <c r="BPB56" s="14"/>
      <c r="BPC56" s="14"/>
      <c r="BPD56" s="14"/>
      <c r="BPE56" s="14"/>
      <c r="BPF56" s="14"/>
      <c r="BPG56" s="14"/>
      <c r="BPH56" s="14"/>
      <c r="BPI56" s="14"/>
      <c r="BPJ56" s="14"/>
      <c r="BPK56" s="14"/>
      <c r="BPL56" s="14"/>
      <c r="BPM56" s="14"/>
      <c r="BPN56" s="14"/>
      <c r="BPO56" s="14"/>
      <c r="BPP56" s="14"/>
      <c r="BPQ56" s="14"/>
      <c r="BPR56" s="14"/>
      <c r="BPS56" s="14"/>
      <c r="BPT56" s="14"/>
      <c r="BPU56" s="14"/>
      <c r="BPV56" s="14"/>
      <c r="BPW56" s="14"/>
      <c r="BPX56" s="14"/>
      <c r="BPY56" s="14"/>
      <c r="BPZ56" s="14"/>
      <c r="BQA56" s="14"/>
      <c r="BQB56" s="14"/>
      <c r="BQC56" s="14"/>
      <c r="BQD56" s="14"/>
      <c r="BQE56" s="14"/>
      <c r="BQF56" s="14"/>
      <c r="BQG56" s="14"/>
      <c r="BQH56" s="14"/>
      <c r="BQI56" s="14"/>
      <c r="BQJ56" s="14"/>
      <c r="BQK56" s="14"/>
      <c r="BQL56" s="14"/>
      <c r="BQM56" s="14"/>
      <c r="BQN56" s="14"/>
      <c r="BQO56" s="14"/>
      <c r="BQP56" s="14"/>
      <c r="BQQ56" s="14"/>
      <c r="BQR56" s="14"/>
      <c r="BQS56" s="14"/>
      <c r="BQT56" s="14"/>
      <c r="BQU56" s="14"/>
      <c r="BQV56" s="14"/>
      <c r="BQW56" s="14"/>
      <c r="BQX56" s="14"/>
      <c r="BQY56" s="14"/>
      <c r="BQZ56" s="14"/>
      <c r="BRA56" s="14"/>
      <c r="BRB56" s="14"/>
      <c r="BRC56" s="14"/>
      <c r="BRD56" s="14"/>
      <c r="BRE56" s="14"/>
      <c r="BRF56" s="14"/>
      <c r="BRG56" s="14"/>
      <c r="BRH56" s="14"/>
      <c r="BRI56" s="14"/>
      <c r="BRJ56" s="14"/>
      <c r="BRK56" s="14"/>
      <c r="BRL56" s="14"/>
      <c r="BRM56" s="14"/>
      <c r="BRN56" s="14"/>
      <c r="BRO56" s="14"/>
      <c r="BRP56" s="14"/>
      <c r="BRQ56" s="14"/>
      <c r="BRR56" s="14"/>
      <c r="BRS56" s="14"/>
      <c r="BRT56" s="14"/>
      <c r="BRU56" s="14"/>
      <c r="BRV56" s="14"/>
      <c r="BRW56" s="14"/>
      <c r="BRX56" s="14"/>
      <c r="BRY56" s="14"/>
      <c r="BRZ56" s="14"/>
      <c r="BSA56" s="14"/>
      <c r="BSB56" s="14"/>
      <c r="BSC56" s="14"/>
      <c r="BSD56" s="14"/>
      <c r="BSE56" s="14"/>
      <c r="BSF56" s="14"/>
      <c r="BSG56" s="14"/>
      <c r="BSH56" s="14"/>
      <c r="BSI56" s="14"/>
      <c r="BSJ56" s="14"/>
      <c r="BSK56" s="14"/>
      <c r="BSL56" s="14"/>
      <c r="BSM56" s="14"/>
      <c r="BSN56" s="14"/>
      <c r="BSO56" s="14"/>
      <c r="BSP56" s="14"/>
      <c r="BSQ56" s="14"/>
      <c r="BSR56" s="14"/>
      <c r="BSS56" s="14"/>
      <c r="BST56" s="14"/>
      <c r="BSU56" s="14"/>
      <c r="BSV56" s="14"/>
      <c r="BSW56" s="14"/>
      <c r="BSX56" s="14"/>
      <c r="BSY56" s="14"/>
      <c r="BSZ56" s="14"/>
      <c r="BTA56" s="14"/>
      <c r="BTB56" s="14"/>
      <c r="BTC56" s="14"/>
      <c r="BTD56" s="14"/>
      <c r="BTE56" s="14"/>
      <c r="BTF56" s="14"/>
      <c r="BTG56" s="14"/>
      <c r="BTH56" s="14"/>
      <c r="BTI56" s="14"/>
      <c r="BTJ56" s="14"/>
      <c r="BTK56" s="14"/>
      <c r="BTL56" s="14"/>
      <c r="BTM56" s="14"/>
      <c r="BTN56" s="14"/>
      <c r="BTO56" s="14"/>
      <c r="BTP56" s="14"/>
      <c r="BTQ56" s="14"/>
      <c r="BTR56" s="14"/>
      <c r="BTS56" s="14"/>
      <c r="BTT56" s="14"/>
      <c r="BTU56" s="14"/>
      <c r="BTV56" s="14"/>
      <c r="BTW56" s="14"/>
      <c r="BTX56" s="14"/>
      <c r="BTY56" s="14"/>
      <c r="BTZ56" s="14"/>
      <c r="BUA56" s="14"/>
      <c r="BUB56" s="14"/>
      <c r="BUC56" s="14"/>
      <c r="BUD56" s="14"/>
      <c r="BUE56" s="14"/>
      <c r="BUF56" s="14"/>
      <c r="BUG56" s="14"/>
      <c r="BUH56" s="14"/>
      <c r="BUI56" s="14"/>
      <c r="BUJ56" s="14"/>
      <c r="BUK56" s="14"/>
      <c r="BUL56" s="14"/>
      <c r="BUM56" s="14"/>
      <c r="BUN56" s="14"/>
      <c r="BUO56" s="14"/>
      <c r="BUP56" s="14"/>
      <c r="BUQ56" s="14"/>
      <c r="BUR56" s="14"/>
      <c r="BUS56" s="14"/>
      <c r="BUT56" s="14"/>
      <c r="BUU56" s="14"/>
      <c r="BUV56" s="14"/>
      <c r="BUW56" s="14"/>
      <c r="BUX56" s="14"/>
      <c r="BUY56" s="14"/>
      <c r="BUZ56" s="14"/>
      <c r="BVA56" s="14"/>
      <c r="BVB56" s="14"/>
      <c r="BVC56" s="14"/>
      <c r="BVD56" s="14"/>
      <c r="BVE56" s="14"/>
      <c r="BVF56" s="14"/>
      <c r="BVG56" s="14"/>
      <c r="BVH56" s="14"/>
      <c r="BVI56" s="14"/>
      <c r="BVJ56" s="14"/>
      <c r="BVK56" s="14"/>
      <c r="BVL56" s="14"/>
      <c r="BVM56" s="14"/>
      <c r="BVN56" s="14"/>
      <c r="BVO56" s="14"/>
      <c r="BVP56" s="14"/>
      <c r="BVQ56" s="14"/>
      <c r="BVR56" s="14"/>
      <c r="BVS56" s="14"/>
      <c r="BVT56" s="14"/>
      <c r="BVU56" s="14"/>
      <c r="BVV56" s="14"/>
      <c r="BVW56" s="14"/>
      <c r="BVX56" s="14"/>
      <c r="BVY56" s="14"/>
      <c r="BVZ56" s="14"/>
      <c r="BWA56" s="14"/>
      <c r="BWB56" s="14"/>
      <c r="BWC56" s="14"/>
      <c r="BWD56" s="14"/>
      <c r="BWE56" s="14"/>
      <c r="BWF56" s="14"/>
      <c r="BWG56" s="14"/>
      <c r="BWH56" s="14"/>
      <c r="BWI56" s="14"/>
      <c r="BWJ56" s="14"/>
      <c r="BWK56" s="14"/>
      <c r="BWL56" s="14"/>
      <c r="BWM56" s="14"/>
      <c r="BWN56" s="14"/>
      <c r="BWO56" s="14"/>
      <c r="BWP56" s="14"/>
      <c r="BWQ56" s="14"/>
      <c r="BWR56" s="14"/>
      <c r="BWS56" s="14"/>
      <c r="BWT56" s="14"/>
      <c r="BWU56" s="14"/>
      <c r="BWV56" s="14"/>
      <c r="BWW56" s="14"/>
      <c r="BWX56" s="14"/>
      <c r="BWY56" s="14"/>
      <c r="BWZ56" s="14"/>
      <c r="BXA56" s="14"/>
      <c r="BXB56" s="14"/>
      <c r="BXC56" s="14"/>
      <c r="BXD56" s="14"/>
      <c r="BXE56" s="14"/>
      <c r="BXF56" s="14"/>
      <c r="BXG56" s="14"/>
      <c r="BXH56" s="14"/>
      <c r="BXI56" s="14"/>
      <c r="BXJ56" s="14"/>
      <c r="BXK56" s="14"/>
      <c r="BXL56" s="14"/>
      <c r="BXM56" s="14"/>
      <c r="BXN56" s="14"/>
      <c r="BXO56" s="14"/>
      <c r="BXP56" s="14"/>
      <c r="BXQ56" s="14"/>
      <c r="BXR56" s="14"/>
      <c r="BXS56" s="14"/>
      <c r="BXT56" s="14"/>
      <c r="BXU56" s="14"/>
      <c r="BXV56" s="14"/>
      <c r="BXW56" s="14"/>
      <c r="BXX56" s="14"/>
      <c r="BXY56" s="14"/>
      <c r="BXZ56" s="14"/>
      <c r="BYA56" s="14"/>
      <c r="BYB56" s="14"/>
      <c r="BYC56" s="14"/>
      <c r="BYD56" s="14"/>
      <c r="BYE56" s="14"/>
      <c r="BYF56" s="14"/>
      <c r="BYG56" s="14"/>
      <c r="BYH56" s="14"/>
      <c r="BYI56" s="14"/>
      <c r="BYJ56" s="14"/>
      <c r="BYK56" s="14"/>
      <c r="BYL56" s="14"/>
      <c r="BYM56" s="14"/>
      <c r="BYN56" s="14"/>
      <c r="BYO56" s="14"/>
      <c r="BYP56" s="14"/>
      <c r="BYQ56" s="14"/>
      <c r="BYR56" s="14"/>
      <c r="BYS56" s="14"/>
      <c r="BYT56" s="14"/>
      <c r="BYU56" s="14"/>
      <c r="BYV56" s="14"/>
      <c r="BYW56" s="14"/>
      <c r="BYX56" s="14"/>
      <c r="BYY56" s="14"/>
      <c r="BYZ56" s="14"/>
      <c r="BZA56" s="14"/>
      <c r="BZB56" s="14"/>
      <c r="BZC56" s="14"/>
      <c r="BZD56" s="14"/>
      <c r="BZE56" s="14"/>
      <c r="BZF56" s="14"/>
      <c r="BZG56" s="14"/>
      <c r="BZH56" s="14"/>
      <c r="BZI56" s="14"/>
      <c r="BZJ56" s="14"/>
      <c r="BZK56" s="14"/>
      <c r="BZL56" s="14"/>
      <c r="BZM56" s="14"/>
      <c r="BZN56" s="14"/>
      <c r="BZO56" s="14"/>
      <c r="BZP56" s="14"/>
      <c r="BZQ56" s="14"/>
      <c r="BZR56" s="14"/>
      <c r="BZS56" s="14"/>
      <c r="BZT56" s="14"/>
      <c r="BZU56" s="14"/>
      <c r="BZV56" s="14"/>
      <c r="BZW56" s="14"/>
      <c r="BZX56" s="14"/>
      <c r="BZY56" s="14"/>
      <c r="BZZ56" s="14"/>
      <c r="CAA56" s="14"/>
      <c r="CAB56" s="14"/>
      <c r="CAC56" s="14"/>
      <c r="CAD56" s="14"/>
      <c r="CAE56" s="14"/>
      <c r="CAF56" s="14"/>
      <c r="CAG56" s="14"/>
      <c r="CAH56" s="14"/>
      <c r="CAI56" s="14"/>
      <c r="CAJ56" s="14"/>
      <c r="CAK56" s="14"/>
      <c r="CAL56" s="14"/>
      <c r="CAM56" s="14"/>
      <c r="CAN56" s="14"/>
      <c r="CAO56" s="14"/>
      <c r="CAP56" s="14"/>
      <c r="CAQ56" s="14"/>
      <c r="CAR56" s="14"/>
      <c r="CAS56" s="14"/>
      <c r="CAT56" s="14"/>
      <c r="CAU56" s="14"/>
      <c r="CAV56" s="14"/>
      <c r="CAW56" s="14"/>
      <c r="CAX56" s="14"/>
      <c r="CAY56" s="14"/>
      <c r="CAZ56" s="14"/>
      <c r="CBA56" s="14"/>
      <c r="CBB56" s="14"/>
      <c r="CBC56" s="14"/>
      <c r="CBD56" s="14"/>
      <c r="CBE56" s="14"/>
      <c r="CBF56" s="14"/>
      <c r="CBG56" s="14"/>
      <c r="CBH56" s="14"/>
      <c r="CBI56" s="14"/>
      <c r="CBJ56" s="14"/>
      <c r="CBK56" s="14"/>
      <c r="CBL56" s="14"/>
      <c r="CBM56" s="14"/>
      <c r="CBN56" s="14"/>
      <c r="CBO56" s="14"/>
      <c r="CBP56" s="14"/>
      <c r="CBQ56" s="14"/>
      <c r="CBR56" s="14"/>
      <c r="CBS56" s="14"/>
      <c r="CBT56" s="14"/>
      <c r="CBU56" s="14"/>
      <c r="CBV56" s="14"/>
      <c r="CBW56" s="14"/>
      <c r="CBX56" s="14"/>
      <c r="CBY56" s="14"/>
      <c r="CBZ56" s="14"/>
      <c r="CCA56" s="14"/>
      <c r="CCB56" s="14"/>
      <c r="CCC56" s="14"/>
      <c r="CCD56" s="14"/>
      <c r="CCE56" s="14"/>
      <c r="CCF56" s="14"/>
      <c r="CCG56" s="14"/>
      <c r="CCH56" s="14"/>
      <c r="CCI56" s="14"/>
      <c r="CCJ56" s="14"/>
      <c r="CCK56" s="14"/>
      <c r="CCL56" s="14"/>
      <c r="CCM56" s="14"/>
      <c r="CCN56" s="14"/>
      <c r="CCO56" s="14"/>
      <c r="CCP56" s="14"/>
      <c r="CCQ56" s="14"/>
      <c r="CCR56" s="14"/>
      <c r="CCS56" s="14"/>
      <c r="CCT56" s="14"/>
      <c r="CCU56" s="14"/>
      <c r="CCV56" s="14"/>
      <c r="CCW56" s="14"/>
      <c r="CCX56" s="14"/>
      <c r="CCY56" s="14"/>
      <c r="CCZ56" s="14"/>
      <c r="CDA56" s="14"/>
      <c r="CDB56" s="14"/>
      <c r="CDC56" s="14"/>
      <c r="CDD56" s="14"/>
      <c r="CDE56" s="14"/>
      <c r="CDF56" s="14"/>
      <c r="CDG56" s="14"/>
      <c r="CDH56" s="14"/>
      <c r="CDI56" s="14"/>
      <c r="CDJ56" s="14"/>
      <c r="CDK56" s="14"/>
      <c r="CDL56" s="14"/>
      <c r="CDM56" s="14"/>
      <c r="CDN56" s="14"/>
      <c r="CDO56" s="14"/>
      <c r="CDP56" s="14"/>
      <c r="CDQ56" s="14"/>
      <c r="CDR56" s="14"/>
      <c r="CDS56" s="14"/>
      <c r="CDT56" s="14"/>
      <c r="CDU56" s="14"/>
      <c r="CDV56" s="14"/>
      <c r="CDW56" s="14"/>
      <c r="CDX56" s="14"/>
      <c r="CDY56" s="14"/>
      <c r="CDZ56" s="14"/>
      <c r="CEA56" s="14"/>
      <c r="CEB56" s="14"/>
      <c r="CEC56" s="14"/>
      <c r="CED56" s="14"/>
      <c r="CEE56" s="14"/>
      <c r="CEF56" s="14"/>
      <c r="CEG56" s="14"/>
      <c r="CEH56" s="14"/>
      <c r="CEI56" s="14"/>
      <c r="CEJ56" s="14"/>
      <c r="CEK56" s="14"/>
      <c r="CEL56" s="14"/>
      <c r="CEM56" s="14"/>
      <c r="CEN56" s="14"/>
      <c r="CEO56" s="14"/>
      <c r="CEP56" s="14"/>
      <c r="CEQ56" s="14"/>
      <c r="CER56" s="14"/>
      <c r="CES56" s="14"/>
      <c r="CET56" s="14"/>
      <c r="CEU56" s="14"/>
      <c r="CEV56" s="14"/>
      <c r="CEW56" s="14"/>
      <c r="CEX56" s="14"/>
      <c r="CEY56" s="14"/>
      <c r="CEZ56" s="14"/>
      <c r="CFA56" s="14"/>
      <c r="CFB56" s="14"/>
      <c r="CFC56" s="14"/>
      <c r="CFD56" s="14"/>
      <c r="CFE56" s="14"/>
      <c r="CFF56" s="14"/>
      <c r="CFG56" s="14"/>
      <c r="CFH56" s="14"/>
      <c r="CFI56" s="14"/>
      <c r="CFJ56" s="14"/>
      <c r="CFK56" s="14"/>
      <c r="CFL56" s="14"/>
      <c r="CFM56" s="14"/>
      <c r="CFN56" s="14"/>
      <c r="CFO56" s="14"/>
      <c r="CFP56" s="14"/>
      <c r="CFQ56" s="14"/>
      <c r="CFR56" s="14"/>
      <c r="CFS56" s="14"/>
      <c r="CFT56" s="14"/>
      <c r="CFU56" s="14"/>
      <c r="CFV56" s="14"/>
      <c r="CFW56" s="14"/>
      <c r="CFX56" s="14"/>
      <c r="CFY56" s="14"/>
      <c r="CFZ56" s="14"/>
      <c r="CGA56" s="14"/>
      <c r="CGB56" s="14"/>
      <c r="CGC56" s="14"/>
      <c r="CGD56" s="14"/>
      <c r="CGE56" s="14"/>
      <c r="CGF56" s="14"/>
      <c r="CGG56" s="14"/>
      <c r="CGH56" s="14"/>
      <c r="CGI56" s="14"/>
      <c r="CGJ56" s="14"/>
      <c r="CGK56" s="14"/>
      <c r="CGL56" s="14"/>
      <c r="CGM56" s="14"/>
      <c r="CGN56" s="14"/>
      <c r="CGO56" s="14"/>
      <c r="CGP56" s="14"/>
      <c r="CGQ56" s="14"/>
      <c r="CGR56" s="14"/>
      <c r="CGS56" s="14"/>
      <c r="CGT56" s="14"/>
      <c r="CGU56" s="14"/>
      <c r="CGV56" s="14"/>
      <c r="CGW56" s="14"/>
      <c r="CGX56" s="14"/>
      <c r="CGY56" s="14"/>
      <c r="CGZ56" s="14"/>
      <c r="CHA56" s="14"/>
      <c r="CHB56" s="14"/>
      <c r="CHC56" s="14"/>
      <c r="CHD56" s="14"/>
      <c r="CHE56" s="14"/>
      <c r="CHF56" s="14"/>
      <c r="CHG56" s="14"/>
      <c r="CHH56" s="14"/>
      <c r="CHI56" s="14"/>
      <c r="CHJ56" s="14"/>
      <c r="CHK56" s="14"/>
      <c r="CHL56" s="14"/>
      <c r="CHM56" s="14"/>
      <c r="CHN56" s="14"/>
      <c r="CHO56" s="14"/>
      <c r="CHP56" s="14"/>
      <c r="CHQ56" s="14"/>
      <c r="CHR56" s="14"/>
      <c r="CHS56" s="14"/>
      <c r="CHT56" s="14"/>
      <c r="CHU56" s="14"/>
      <c r="CHV56" s="14"/>
      <c r="CHW56" s="14"/>
      <c r="CHX56" s="14"/>
      <c r="CHY56" s="14"/>
      <c r="CHZ56" s="14"/>
      <c r="CIA56" s="14"/>
      <c r="CIB56" s="14"/>
      <c r="CIC56" s="14"/>
      <c r="CID56" s="14"/>
      <c r="CIE56" s="14"/>
      <c r="CIF56" s="14"/>
      <c r="CIG56" s="14"/>
      <c r="CIH56" s="14"/>
      <c r="CII56" s="14"/>
      <c r="CIJ56" s="14"/>
      <c r="CIK56" s="14"/>
      <c r="CIL56" s="14"/>
      <c r="CIM56" s="14"/>
      <c r="CIN56" s="14"/>
      <c r="CIO56" s="14"/>
      <c r="CIP56" s="14"/>
      <c r="CIQ56" s="14"/>
      <c r="CIR56" s="14"/>
      <c r="CIS56" s="14"/>
      <c r="CIT56" s="14"/>
      <c r="CIU56" s="14"/>
      <c r="CIV56" s="14"/>
      <c r="CIW56" s="14"/>
      <c r="CIX56" s="14"/>
      <c r="CIY56" s="14"/>
      <c r="CIZ56" s="14"/>
      <c r="CJA56" s="14"/>
      <c r="CJB56" s="14"/>
      <c r="CJC56" s="14"/>
      <c r="CJD56" s="14"/>
      <c r="CJE56" s="14"/>
      <c r="CJF56" s="14"/>
      <c r="CJG56" s="14"/>
      <c r="CJH56" s="14"/>
      <c r="CJI56" s="14"/>
      <c r="CJJ56" s="14"/>
      <c r="CJK56" s="14"/>
      <c r="CJL56" s="14"/>
      <c r="CJM56" s="14"/>
      <c r="CJN56" s="14"/>
      <c r="CJO56" s="14"/>
      <c r="CJP56" s="14"/>
      <c r="CJQ56" s="14"/>
      <c r="CJR56" s="14"/>
      <c r="CJS56" s="14"/>
      <c r="CJT56" s="14"/>
      <c r="CJU56" s="14"/>
      <c r="CJV56" s="14"/>
      <c r="CJW56" s="14"/>
      <c r="CJX56" s="14"/>
      <c r="CJY56" s="14"/>
      <c r="CJZ56" s="14"/>
      <c r="CKA56" s="14"/>
      <c r="CKB56" s="14"/>
      <c r="CKC56" s="14"/>
      <c r="CKD56" s="14"/>
      <c r="CKE56" s="14"/>
      <c r="CKF56" s="14"/>
      <c r="CKG56" s="14"/>
      <c r="CKH56" s="14"/>
      <c r="CKI56" s="14"/>
      <c r="CKJ56" s="14"/>
      <c r="CKK56" s="14"/>
      <c r="CKL56" s="14"/>
      <c r="CKM56" s="14"/>
      <c r="CKN56" s="14"/>
      <c r="CKO56" s="14"/>
      <c r="CKP56" s="14"/>
      <c r="CKQ56" s="14"/>
      <c r="CKR56" s="14"/>
      <c r="CKS56" s="14"/>
      <c r="CKT56" s="14"/>
      <c r="CKU56" s="14"/>
      <c r="CKV56" s="14"/>
      <c r="CKW56" s="14"/>
      <c r="CKX56" s="14"/>
      <c r="CKY56" s="14"/>
      <c r="CKZ56" s="14"/>
      <c r="CLA56" s="14"/>
      <c r="CLB56" s="14"/>
      <c r="CLC56" s="14"/>
      <c r="CLD56" s="14"/>
      <c r="CLE56" s="14"/>
      <c r="CLF56" s="14"/>
      <c r="CLG56" s="14"/>
      <c r="CLH56" s="14"/>
      <c r="CLI56" s="14"/>
      <c r="CLJ56" s="14"/>
      <c r="CLK56" s="14"/>
      <c r="CLL56" s="14"/>
      <c r="CLM56" s="14"/>
      <c r="CLN56" s="14"/>
      <c r="CLO56" s="14"/>
      <c r="CLP56" s="14"/>
      <c r="CLQ56" s="14"/>
      <c r="CLR56" s="14"/>
      <c r="CLS56" s="14"/>
      <c r="CLT56" s="14"/>
      <c r="CLU56" s="14"/>
      <c r="CLV56" s="14"/>
      <c r="CLW56" s="14"/>
      <c r="CLX56" s="14"/>
      <c r="CLY56" s="14"/>
      <c r="CLZ56" s="14"/>
      <c r="CMA56" s="14"/>
      <c r="CMB56" s="14"/>
      <c r="CMC56" s="14"/>
      <c r="CMD56" s="14"/>
      <c r="CME56" s="14"/>
      <c r="CMF56" s="14"/>
      <c r="CMG56" s="14"/>
      <c r="CMH56" s="14"/>
      <c r="CMI56" s="14"/>
      <c r="CMJ56" s="14"/>
      <c r="CMK56" s="14"/>
      <c r="CML56" s="14"/>
      <c r="CMM56" s="14"/>
      <c r="CMN56" s="14"/>
      <c r="CMO56" s="14"/>
      <c r="CMP56" s="14"/>
      <c r="CMQ56" s="14"/>
      <c r="CMR56" s="14"/>
      <c r="CMS56" s="14"/>
      <c r="CMT56" s="14"/>
      <c r="CMU56" s="14"/>
      <c r="CMV56" s="14"/>
      <c r="CMW56" s="14"/>
      <c r="CMX56" s="14"/>
      <c r="CMY56" s="14"/>
      <c r="CMZ56" s="14"/>
      <c r="CNA56" s="14"/>
      <c r="CNB56" s="14"/>
      <c r="CNC56" s="14"/>
      <c r="CND56" s="14"/>
      <c r="CNE56" s="14"/>
      <c r="CNF56" s="14"/>
      <c r="CNG56" s="14"/>
      <c r="CNH56" s="14"/>
      <c r="CNI56" s="14"/>
      <c r="CNJ56" s="14"/>
      <c r="CNK56" s="14"/>
      <c r="CNL56" s="14"/>
      <c r="CNM56" s="14"/>
      <c r="CNN56" s="14"/>
      <c r="CNO56" s="14"/>
      <c r="CNP56" s="14"/>
      <c r="CNQ56" s="14"/>
      <c r="CNR56" s="14"/>
      <c r="CNS56" s="14"/>
      <c r="CNT56" s="14"/>
      <c r="CNU56" s="14"/>
      <c r="CNV56" s="14"/>
      <c r="CNW56" s="14"/>
      <c r="CNX56" s="14"/>
      <c r="CNY56" s="14"/>
      <c r="CNZ56" s="14"/>
      <c r="COA56" s="14"/>
      <c r="COB56" s="14"/>
      <c r="COC56" s="14"/>
      <c r="COD56" s="14"/>
      <c r="COE56" s="14"/>
      <c r="COF56" s="14"/>
      <c r="COG56" s="14"/>
      <c r="COH56" s="14"/>
      <c r="COI56" s="14"/>
      <c r="COJ56" s="14"/>
      <c r="COK56" s="14"/>
      <c r="COL56" s="14"/>
      <c r="COM56" s="14"/>
      <c r="CON56" s="14"/>
      <c r="COO56" s="14"/>
      <c r="COP56" s="14"/>
      <c r="COQ56" s="14"/>
      <c r="COR56" s="14"/>
      <c r="COS56" s="14"/>
      <c r="COT56" s="14"/>
      <c r="COU56" s="14"/>
      <c r="COV56" s="14"/>
      <c r="COW56" s="14"/>
      <c r="COX56" s="14"/>
      <c r="COY56" s="14"/>
      <c r="COZ56" s="14"/>
      <c r="CPA56" s="14"/>
      <c r="CPB56" s="14"/>
      <c r="CPC56" s="14"/>
      <c r="CPD56" s="14"/>
      <c r="CPE56" s="14"/>
      <c r="CPF56" s="14"/>
      <c r="CPG56" s="14"/>
      <c r="CPH56" s="14"/>
      <c r="CPI56" s="14"/>
      <c r="CPJ56" s="14"/>
      <c r="CPK56" s="14"/>
      <c r="CPL56" s="14"/>
      <c r="CPM56" s="14"/>
      <c r="CPN56" s="14"/>
      <c r="CPO56" s="14"/>
      <c r="CPP56" s="14"/>
      <c r="CPQ56" s="14"/>
      <c r="CPR56" s="14"/>
      <c r="CPS56" s="14"/>
      <c r="CPT56" s="14"/>
      <c r="CPU56" s="14"/>
      <c r="CPV56" s="14"/>
      <c r="CPW56" s="14"/>
      <c r="CPX56" s="14"/>
      <c r="CPY56" s="14"/>
      <c r="CPZ56" s="14"/>
      <c r="CQA56" s="14"/>
      <c r="CQB56" s="14"/>
      <c r="CQC56" s="14"/>
      <c r="CQD56" s="14"/>
      <c r="CQE56" s="14"/>
      <c r="CQF56" s="14"/>
      <c r="CQG56" s="14"/>
      <c r="CQH56" s="14"/>
      <c r="CQI56" s="14"/>
      <c r="CQJ56" s="14"/>
      <c r="CQK56" s="14"/>
      <c r="CQL56" s="14"/>
      <c r="CQM56" s="14"/>
      <c r="CQN56" s="14"/>
      <c r="CQO56" s="14"/>
      <c r="CQP56" s="14"/>
      <c r="CQQ56" s="14"/>
      <c r="CQR56" s="14"/>
      <c r="CQS56" s="14"/>
      <c r="CQT56" s="14"/>
      <c r="CQU56" s="14"/>
      <c r="CQV56" s="14"/>
      <c r="CQW56" s="14"/>
      <c r="CQX56" s="14"/>
      <c r="CQY56" s="14"/>
      <c r="CQZ56" s="14"/>
      <c r="CRA56" s="14"/>
      <c r="CRB56" s="14"/>
      <c r="CRC56" s="14"/>
      <c r="CRD56" s="14"/>
      <c r="CRE56" s="14"/>
      <c r="CRF56" s="14"/>
      <c r="CRG56" s="14"/>
      <c r="CRH56" s="14"/>
      <c r="CRI56" s="14"/>
      <c r="CRJ56" s="14"/>
      <c r="CRK56" s="14"/>
      <c r="CRL56" s="14"/>
      <c r="CRM56" s="14"/>
      <c r="CRN56" s="14"/>
      <c r="CRO56" s="14"/>
      <c r="CRP56" s="14"/>
      <c r="CRQ56" s="14"/>
      <c r="CRR56" s="14"/>
      <c r="CRS56" s="14"/>
      <c r="CRT56" s="14"/>
      <c r="CRU56" s="14"/>
      <c r="CRV56" s="14"/>
      <c r="CRW56" s="14"/>
      <c r="CRX56" s="14"/>
      <c r="CRY56" s="14"/>
      <c r="CRZ56" s="14"/>
      <c r="CSA56" s="14"/>
      <c r="CSB56" s="14"/>
      <c r="CSC56" s="14"/>
      <c r="CSD56" s="14"/>
      <c r="CSE56" s="14"/>
      <c r="CSF56" s="14"/>
      <c r="CSG56" s="14"/>
      <c r="CSH56" s="14"/>
      <c r="CSI56" s="14"/>
      <c r="CSJ56" s="14"/>
      <c r="CSK56" s="14"/>
      <c r="CSL56" s="14"/>
      <c r="CSM56" s="14"/>
      <c r="CSN56" s="14"/>
      <c r="CSO56" s="14"/>
      <c r="CSP56" s="14"/>
      <c r="CSQ56" s="14"/>
      <c r="CSR56" s="14"/>
      <c r="CSS56" s="14"/>
      <c r="CST56" s="14"/>
      <c r="CSU56" s="14"/>
      <c r="CSV56" s="14"/>
      <c r="CSW56" s="14"/>
      <c r="CSX56" s="14"/>
      <c r="CSY56" s="14"/>
      <c r="CSZ56" s="14"/>
      <c r="CTA56" s="14"/>
      <c r="CTB56" s="14"/>
      <c r="CTC56" s="14"/>
      <c r="CTD56" s="14"/>
      <c r="CTE56" s="14"/>
      <c r="CTF56" s="14"/>
      <c r="CTG56" s="14"/>
      <c r="CTH56" s="14"/>
      <c r="CTI56" s="14"/>
      <c r="CTJ56" s="14"/>
      <c r="CTK56" s="14"/>
      <c r="CTL56" s="14"/>
      <c r="CTM56" s="14"/>
      <c r="CTN56" s="14"/>
      <c r="CTO56" s="14"/>
      <c r="CTP56" s="14"/>
      <c r="CTQ56" s="14"/>
      <c r="CTR56" s="14"/>
      <c r="CTS56" s="14"/>
      <c r="CTT56" s="14"/>
      <c r="CTU56" s="14"/>
      <c r="CTV56" s="14"/>
      <c r="CTW56" s="14"/>
      <c r="CTX56" s="14"/>
      <c r="CTY56" s="14"/>
      <c r="CTZ56" s="14"/>
      <c r="CUA56" s="14"/>
      <c r="CUB56" s="14"/>
      <c r="CUC56" s="14"/>
      <c r="CUD56" s="14"/>
      <c r="CUE56" s="14"/>
      <c r="CUF56" s="14"/>
      <c r="CUG56" s="14"/>
      <c r="CUH56" s="14"/>
      <c r="CUI56" s="14"/>
      <c r="CUJ56" s="14"/>
      <c r="CUK56" s="14"/>
      <c r="CUL56" s="14"/>
      <c r="CUM56" s="14"/>
      <c r="CUN56" s="14"/>
      <c r="CUO56" s="14"/>
      <c r="CUP56" s="14"/>
      <c r="CUQ56" s="14"/>
      <c r="CUR56" s="14"/>
      <c r="CUS56" s="14"/>
      <c r="CUT56" s="14"/>
      <c r="CUU56" s="14"/>
    </row>
    <row r="57" spans="1:2595" s="98" customFormat="1" ht="15" customHeight="1" x14ac:dyDescent="0.2">
      <c r="A57" s="475" t="s">
        <v>140</v>
      </c>
      <c r="B57" s="320" t="s">
        <v>141</v>
      </c>
      <c r="C57" s="704" t="s">
        <v>74</v>
      </c>
      <c r="D57" s="1049"/>
      <c r="E57" s="43">
        <v>21.95</v>
      </c>
      <c r="F57" s="43">
        <v>22674</v>
      </c>
      <c r="G57" s="43">
        <f>G58+G63+G64+G69</f>
        <v>27.54</v>
      </c>
      <c r="H57" s="43">
        <f>H58+H63+H64+H69</f>
        <v>24491.9</v>
      </c>
      <c r="I57" s="43">
        <v>0.3</v>
      </c>
      <c r="J57" s="116">
        <v>246.1</v>
      </c>
      <c r="K57" s="43">
        <v>2</v>
      </c>
      <c r="L57" s="116">
        <v>1172</v>
      </c>
      <c r="M57" s="164"/>
      <c r="N57" s="165"/>
      <c r="O57" s="1111" t="str">
        <f t="shared" si="11"/>
        <v>12</v>
      </c>
      <c r="P57" s="97" t="str">
        <f t="shared" si="12"/>
        <v>БУМАГА И КАРТОН</v>
      </c>
      <c r="Q57" s="708" t="s">
        <v>74</v>
      </c>
      <c r="R57" s="247">
        <f>E57-(E58+E63+E64+E69)</f>
        <v>0</v>
      </c>
      <c r="S57" s="159">
        <f t="shared" ref="S57:Y57" si="39">F57-(F58+F63+F64+F69)</f>
        <v>9.9999999998544808E-2</v>
      </c>
      <c r="T57" s="159">
        <f t="shared" si="39"/>
        <v>0</v>
      </c>
      <c r="U57" s="159">
        <f t="shared" si="39"/>
        <v>0</v>
      </c>
      <c r="V57" s="159">
        <f t="shared" si="39"/>
        <v>4.9999999999999989E-2</v>
      </c>
      <c r="W57" s="159">
        <f t="shared" si="39"/>
        <v>9.9999999999994316E-2</v>
      </c>
      <c r="X57" s="159">
        <f t="shared" si="39"/>
        <v>0</v>
      </c>
      <c r="Y57" s="658">
        <f t="shared" si="39"/>
        <v>0</v>
      </c>
      <c r="Z57" s="179"/>
      <c r="AA57" s="187" t="str">
        <f t="shared" si="19"/>
        <v>12</v>
      </c>
      <c r="AB57" s="97" t="str">
        <f t="shared" si="28"/>
        <v>БУМАГА И КАРТОН</v>
      </c>
      <c r="AC57" s="704" t="s">
        <v>74</v>
      </c>
      <c r="AD57" s="194">
        <f>IF(ISNUMBER('CB1-Производство'!D69+E57-I57),'CB1-Производство'!D69+E57-I57,IF(ISNUMBER(I57-E57),"NT " &amp; I57-E57,"…"))</f>
        <v>21.65</v>
      </c>
      <c r="AE57" s="192">
        <f>IF(ISNUMBER('CB1-Производство'!E69+G57-K57),'CB1-Производство'!E69+G57-K57,IF(ISNUMBER(K57-G57),"NT " &amp; K57-G57,"…"))</f>
        <v>25.54</v>
      </c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  <c r="ALK57" s="14"/>
      <c r="ALL57" s="14"/>
      <c r="ALM57" s="14"/>
      <c r="ALN57" s="14"/>
      <c r="ALO57" s="14"/>
      <c r="ALP57" s="14"/>
      <c r="ALQ57" s="14"/>
      <c r="ALR57" s="14"/>
      <c r="ALS57" s="14"/>
      <c r="ALT57" s="14"/>
      <c r="ALU57" s="14"/>
      <c r="ALV57" s="14"/>
      <c r="ALW57" s="14"/>
      <c r="ALX57" s="14"/>
      <c r="ALY57" s="14"/>
      <c r="ALZ57" s="14"/>
      <c r="AMA57" s="14"/>
      <c r="AMB57" s="14"/>
      <c r="AMC57" s="14"/>
      <c r="AMD57" s="14"/>
      <c r="AME57" s="14"/>
      <c r="AMF57" s="14"/>
      <c r="AMG57" s="14"/>
      <c r="AMH57" s="14"/>
      <c r="AMI57" s="14"/>
      <c r="AMJ57" s="14"/>
      <c r="AMK57" s="14"/>
      <c r="AML57" s="14"/>
      <c r="AMM57" s="14"/>
      <c r="AMN57" s="14"/>
      <c r="AMO57" s="14"/>
      <c r="AMP57" s="14"/>
      <c r="AMQ57" s="14"/>
      <c r="AMR57" s="14"/>
      <c r="AMS57" s="14"/>
      <c r="AMT57" s="14"/>
      <c r="AMU57" s="14"/>
      <c r="AMV57" s="14"/>
      <c r="AMW57" s="14"/>
      <c r="AMX57" s="14"/>
      <c r="AMY57" s="14"/>
      <c r="AMZ57" s="14"/>
      <c r="ANA57" s="14"/>
      <c r="ANB57" s="14"/>
      <c r="ANC57" s="14"/>
      <c r="AND57" s="14"/>
      <c r="ANE57" s="14"/>
      <c r="ANF57" s="14"/>
      <c r="ANG57" s="14"/>
      <c r="ANH57" s="14"/>
      <c r="ANI57" s="14"/>
      <c r="ANJ57" s="14"/>
      <c r="ANK57" s="14"/>
      <c r="ANL57" s="14"/>
      <c r="ANM57" s="14"/>
      <c r="ANN57" s="14"/>
      <c r="ANO57" s="14"/>
      <c r="ANP57" s="14"/>
      <c r="ANQ57" s="14"/>
      <c r="ANR57" s="14"/>
      <c r="ANS57" s="14"/>
      <c r="ANT57" s="14"/>
      <c r="ANU57" s="14"/>
      <c r="ANV57" s="14"/>
      <c r="ANW57" s="14"/>
      <c r="ANX57" s="14"/>
      <c r="ANY57" s="14"/>
      <c r="ANZ57" s="14"/>
      <c r="AOA57" s="14"/>
      <c r="AOB57" s="14"/>
      <c r="AOC57" s="14"/>
      <c r="AOD57" s="14"/>
      <c r="AOE57" s="14"/>
      <c r="AOF57" s="14"/>
      <c r="AOG57" s="14"/>
      <c r="AOH57" s="14"/>
      <c r="AOI57" s="14"/>
      <c r="AOJ57" s="14"/>
      <c r="AOK57" s="14"/>
      <c r="AOL57" s="14"/>
      <c r="AOM57" s="14"/>
      <c r="AON57" s="14"/>
      <c r="AOO57" s="14"/>
      <c r="AOP57" s="14"/>
      <c r="AOQ57" s="14"/>
      <c r="AOR57" s="14"/>
      <c r="AOS57" s="14"/>
      <c r="AOT57" s="14"/>
      <c r="AOU57" s="14"/>
      <c r="AOV57" s="14"/>
      <c r="AOW57" s="14"/>
      <c r="AOX57" s="14"/>
      <c r="AOY57" s="14"/>
      <c r="AOZ57" s="14"/>
      <c r="APA57" s="14"/>
      <c r="APB57" s="14"/>
      <c r="APC57" s="14"/>
      <c r="APD57" s="14"/>
      <c r="APE57" s="14"/>
      <c r="APF57" s="14"/>
      <c r="APG57" s="14"/>
      <c r="APH57" s="14"/>
      <c r="API57" s="14"/>
      <c r="APJ57" s="14"/>
      <c r="APK57" s="14"/>
      <c r="APL57" s="14"/>
      <c r="APM57" s="14"/>
      <c r="APN57" s="14"/>
      <c r="APO57" s="14"/>
      <c r="APP57" s="14"/>
      <c r="APQ57" s="14"/>
      <c r="APR57" s="14"/>
      <c r="APS57" s="14"/>
      <c r="APT57" s="14"/>
      <c r="APU57" s="14"/>
      <c r="APV57" s="14"/>
      <c r="APW57" s="14"/>
      <c r="APX57" s="14"/>
      <c r="APY57" s="14"/>
      <c r="APZ57" s="14"/>
      <c r="AQA57" s="14"/>
      <c r="AQB57" s="14"/>
      <c r="AQC57" s="14"/>
      <c r="AQD57" s="14"/>
      <c r="AQE57" s="14"/>
      <c r="AQF57" s="14"/>
      <c r="AQG57" s="14"/>
      <c r="AQH57" s="14"/>
      <c r="AQI57" s="14"/>
      <c r="AQJ57" s="14"/>
      <c r="AQK57" s="14"/>
      <c r="AQL57" s="14"/>
      <c r="AQM57" s="14"/>
      <c r="AQN57" s="14"/>
      <c r="AQO57" s="14"/>
      <c r="AQP57" s="14"/>
      <c r="AQQ57" s="14"/>
      <c r="AQR57" s="14"/>
      <c r="AQS57" s="14"/>
      <c r="AQT57" s="14"/>
      <c r="AQU57" s="14"/>
      <c r="AQV57" s="14"/>
      <c r="AQW57" s="14"/>
      <c r="AQX57" s="14"/>
      <c r="AQY57" s="14"/>
      <c r="AQZ57" s="14"/>
      <c r="ARA57" s="14"/>
      <c r="ARB57" s="14"/>
      <c r="ARC57" s="14"/>
      <c r="ARD57" s="14"/>
      <c r="ARE57" s="14"/>
      <c r="ARF57" s="14"/>
      <c r="ARG57" s="14"/>
      <c r="ARH57" s="14"/>
      <c r="ARI57" s="14"/>
      <c r="ARJ57" s="14"/>
      <c r="ARK57" s="14"/>
      <c r="ARL57" s="14"/>
      <c r="ARM57" s="14"/>
      <c r="ARN57" s="14"/>
      <c r="ARO57" s="14"/>
      <c r="ARP57" s="14"/>
      <c r="ARQ57" s="14"/>
      <c r="ARR57" s="14"/>
      <c r="ARS57" s="14"/>
      <c r="ART57" s="14"/>
      <c r="ARU57" s="14"/>
      <c r="ARV57" s="14"/>
      <c r="ARW57" s="14"/>
      <c r="ARX57" s="14"/>
      <c r="ARY57" s="14"/>
      <c r="ARZ57" s="14"/>
      <c r="ASA57" s="14"/>
      <c r="ASB57" s="14"/>
      <c r="ASC57" s="14"/>
      <c r="ASD57" s="14"/>
      <c r="ASE57" s="14"/>
      <c r="ASF57" s="14"/>
      <c r="ASG57" s="14"/>
      <c r="ASH57" s="14"/>
      <c r="ASI57" s="14"/>
      <c r="ASJ57" s="14"/>
      <c r="ASK57" s="14"/>
      <c r="ASL57" s="14"/>
      <c r="ASM57" s="14"/>
      <c r="ASN57" s="14"/>
      <c r="ASO57" s="14"/>
      <c r="ASP57" s="14"/>
      <c r="ASQ57" s="14"/>
      <c r="ASR57" s="14"/>
      <c r="ASS57" s="14"/>
      <c r="AST57" s="14"/>
      <c r="ASU57" s="14"/>
      <c r="ASV57" s="14"/>
      <c r="ASW57" s="14"/>
      <c r="ASX57" s="14"/>
      <c r="ASY57" s="14"/>
      <c r="ASZ57" s="14"/>
      <c r="ATA57" s="14"/>
      <c r="ATB57" s="14"/>
      <c r="ATC57" s="14"/>
      <c r="ATD57" s="14"/>
      <c r="ATE57" s="14"/>
      <c r="ATF57" s="14"/>
      <c r="ATG57" s="14"/>
      <c r="ATH57" s="14"/>
      <c r="ATI57" s="14"/>
      <c r="ATJ57" s="14"/>
      <c r="ATK57" s="14"/>
      <c r="ATL57" s="14"/>
      <c r="ATM57" s="14"/>
      <c r="ATN57" s="14"/>
      <c r="ATO57" s="14"/>
      <c r="ATP57" s="14"/>
      <c r="ATQ57" s="14"/>
      <c r="ATR57" s="14"/>
      <c r="ATS57" s="14"/>
      <c r="ATT57" s="14"/>
      <c r="ATU57" s="14"/>
      <c r="ATV57" s="14"/>
      <c r="ATW57" s="14"/>
      <c r="ATX57" s="14"/>
      <c r="ATY57" s="14"/>
      <c r="ATZ57" s="14"/>
      <c r="AUA57" s="14"/>
      <c r="AUB57" s="14"/>
      <c r="AUC57" s="14"/>
      <c r="AUD57" s="14"/>
      <c r="AUE57" s="14"/>
      <c r="AUF57" s="14"/>
      <c r="AUG57" s="14"/>
      <c r="AUH57" s="14"/>
      <c r="AUI57" s="14"/>
      <c r="AUJ57" s="14"/>
      <c r="AUK57" s="14"/>
      <c r="AUL57" s="14"/>
      <c r="AUM57" s="14"/>
      <c r="AUN57" s="14"/>
      <c r="AUO57" s="14"/>
      <c r="AUP57" s="14"/>
      <c r="AUQ57" s="14"/>
      <c r="AUR57" s="14"/>
      <c r="AUS57" s="14"/>
      <c r="AUT57" s="14"/>
      <c r="AUU57" s="14"/>
      <c r="AUV57" s="14"/>
      <c r="AUW57" s="14"/>
      <c r="AUX57" s="14"/>
      <c r="AUY57" s="14"/>
      <c r="AUZ57" s="14"/>
      <c r="AVA57" s="14"/>
      <c r="AVB57" s="14"/>
      <c r="AVC57" s="14"/>
      <c r="AVD57" s="14"/>
      <c r="AVE57" s="14"/>
      <c r="AVF57" s="14"/>
      <c r="AVG57" s="14"/>
      <c r="AVH57" s="14"/>
      <c r="AVI57" s="14"/>
      <c r="AVJ57" s="14"/>
      <c r="AVK57" s="14"/>
      <c r="AVL57" s="14"/>
      <c r="AVM57" s="14"/>
      <c r="AVN57" s="14"/>
      <c r="AVO57" s="14"/>
      <c r="AVP57" s="14"/>
      <c r="AVQ57" s="14"/>
      <c r="AVR57" s="14"/>
      <c r="AVS57" s="14"/>
      <c r="AVT57" s="14"/>
      <c r="AVU57" s="14"/>
      <c r="AVV57" s="14"/>
      <c r="AVW57" s="14"/>
      <c r="AVX57" s="14"/>
      <c r="AVY57" s="14"/>
      <c r="AVZ57" s="14"/>
      <c r="AWA57" s="14"/>
      <c r="AWB57" s="14"/>
      <c r="AWC57" s="14"/>
      <c r="AWD57" s="14"/>
      <c r="AWE57" s="14"/>
      <c r="AWF57" s="14"/>
      <c r="AWG57" s="14"/>
      <c r="AWH57" s="14"/>
      <c r="AWI57" s="14"/>
      <c r="AWJ57" s="14"/>
      <c r="AWK57" s="14"/>
      <c r="AWL57" s="14"/>
      <c r="AWM57" s="14"/>
      <c r="AWN57" s="14"/>
      <c r="AWO57" s="14"/>
      <c r="AWP57" s="14"/>
      <c r="AWQ57" s="14"/>
      <c r="AWR57" s="14"/>
      <c r="AWS57" s="14"/>
      <c r="AWT57" s="14"/>
      <c r="AWU57" s="14"/>
      <c r="AWV57" s="14"/>
      <c r="AWW57" s="14"/>
      <c r="AWX57" s="14"/>
      <c r="AWY57" s="14"/>
      <c r="AWZ57" s="14"/>
      <c r="AXA57" s="14"/>
      <c r="AXB57" s="14"/>
      <c r="AXC57" s="14"/>
      <c r="AXD57" s="14"/>
      <c r="AXE57" s="14"/>
      <c r="AXF57" s="14"/>
      <c r="AXG57" s="14"/>
      <c r="AXH57" s="14"/>
      <c r="AXI57" s="14"/>
      <c r="AXJ57" s="14"/>
      <c r="AXK57" s="14"/>
      <c r="AXL57" s="14"/>
      <c r="AXM57" s="14"/>
      <c r="AXN57" s="14"/>
      <c r="AXO57" s="14"/>
      <c r="AXP57" s="14"/>
      <c r="AXQ57" s="14"/>
      <c r="AXR57" s="14"/>
      <c r="AXS57" s="14"/>
      <c r="AXT57" s="14"/>
      <c r="AXU57" s="14"/>
      <c r="AXV57" s="14"/>
      <c r="AXW57" s="14"/>
      <c r="AXX57" s="14"/>
      <c r="AXY57" s="14"/>
      <c r="AXZ57" s="14"/>
      <c r="AYA57" s="14"/>
      <c r="AYB57" s="14"/>
      <c r="AYC57" s="14"/>
      <c r="AYD57" s="14"/>
      <c r="AYE57" s="14"/>
      <c r="AYF57" s="14"/>
      <c r="AYG57" s="14"/>
      <c r="AYH57" s="14"/>
      <c r="AYI57" s="14"/>
      <c r="AYJ57" s="14"/>
      <c r="AYK57" s="14"/>
      <c r="AYL57" s="14"/>
      <c r="AYM57" s="14"/>
      <c r="AYN57" s="14"/>
      <c r="AYO57" s="14"/>
      <c r="AYP57" s="14"/>
      <c r="AYQ57" s="14"/>
      <c r="AYR57" s="14"/>
      <c r="AYS57" s="14"/>
      <c r="AYT57" s="14"/>
      <c r="AYU57" s="14"/>
      <c r="AYV57" s="14"/>
      <c r="AYW57" s="14"/>
      <c r="AYX57" s="14"/>
      <c r="AYY57" s="14"/>
      <c r="AYZ57" s="14"/>
      <c r="AZA57" s="14"/>
      <c r="AZB57" s="14"/>
      <c r="AZC57" s="14"/>
      <c r="AZD57" s="14"/>
      <c r="AZE57" s="14"/>
      <c r="AZF57" s="14"/>
      <c r="AZG57" s="14"/>
      <c r="AZH57" s="14"/>
      <c r="AZI57" s="14"/>
      <c r="AZJ57" s="14"/>
      <c r="AZK57" s="14"/>
      <c r="AZL57" s="14"/>
      <c r="AZM57" s="14"/>
      <c r="AZN57" s="14"/>
      <c r="AZO57" s="14"/>
      <c r="AZP57" s="14"/>
      <c r="AZQ57" s="14"/>
      <c r="AZR57" s="14"/>
      <c r="AZS57" s="14"/>
      <c r="AZT57" s="14"/>
      <c r="AZU57" s="14"/>
      <c r="AZV57" s="14"/>
      <c r="AZW57" s="14"/>
      <c r="AZX57" s="14"/>
      <c r="AZY57" s="14"/>
      <c r="AZZ57" s="14"/>
      <c r="BAA57" s="14"/>
      <c r="BAB57" s="14"/>
      <c r="BAC57" s="14"/>
      <c r="BAD57" s="14"/>
      <c r="BAE57" s="14"/>
      <c r="BAF57" s="14"/>
      <c r="BAG57" s="14"/>
      <c r="BAH57" s="14"/>
      <c r="BAI57" s="14"/>
      <c r="BAJ57" s="14"/>
      <c r="BAK57" s="14"/>
      <c r="BAL57" s="14"/>
      <c r="BAM57" s="14"/>
      <c r="BAN57" s="14"/>
      <c r="BAO57" s="14"/>
      <c r="BAP57" s="14"/>
      <c r="BAQ57" s="14"/>
      <c r="BAR57" s="14"/>
      <c r="BAS57" s="14"/>
      <c r="BAT57" s="14"/>
      <c r="BAU57" s="14"/>
      <c r="BAV57" s="14"/>
      <c r="BAW57" s="14"/>
      <c r="BAX57" s="14"/>
      <c r="BAY57" s="14"/>
      <c r="BAZ57" s="14"/>
      <c r="BBA57" s="14"/>
      <c r="BBB57" s="14"/>
      <c r="BBC57" s="14"/>
      <c r="BBD57" s="14"/>
      <c r="BBE57" s="14"/>
      <c r="BBF57" s="14"/>
      <c r="BBG57" s="14"/>
      <c r="BBH57" s="14"/>
      <c r="BBI57" s="14"/>
      <c r="BBJ57" s="14"/>
      <c r="BBK57" s="14"/>
      <c r="BBL57" s="14"/>
      <c r="BBM57" s="14"/>
      <c r="BBN57" s="14"/>
      <c r="BBO57" s="14"/>
      <c r="BBP57" s="14"/>
      <c r="BBQ57" s="14"/>
      <c r="BBR57" s="14"/>
      <c r="BBS57" s="14"/>
      <c r="BBT57" s="14"/>
      <c r="BBU57" s="14"/>
      <c r="BBV57" s="14"/>
      <c r="BBW57" s="14"/>
      <c r="BBX57" s="14"/>
      <c r="BBY57" s="14"/>
      <c r="BBZ57" s="14"/>
      <c r="BCA57" s="14"/>
      <c r="BCB57" s="14"/>
      <c r="BCC57" s="14"/>
      <c r="BCD57" s="14"/>
      <c r="BCE57" s="14"/>
      <c r="BCF57" s="14"/>
      <c r="BCG57" s="14"/>
      <c r="BCH57" s="14"/>
      <c r="BCI57" s="14"/>
      <c r="BCJ57" s="14"/>
      <c r="BCK57" s="14"/>
      <c r="BCL57" s="14"/>
      <c r="BCM57" s="14"/>
      <c r="BCN57" s="14"/>
      <c r="BCO57" s="14"/>
      <c r="BCP57" s="14"/>
      <c r="BCQ57" s="14"/>
      <c r="BCR57" s="14"/>
      <c r="BCS57" s="14"/>
      <c r="BCT57" s="14"/>
      <c r="BCU57" s="14"/>
      <c r="BCV57" s="14"/>
      <c r="BCW57" s="14"/>
      <c r="BCX57" s="14"/>
      <c r="BCY57" s="14"/>
      <c r="BCZ57" s="14"/>
      <c r="BDA57" s="14"/>
      <c r="BDB57" s="14"/>
      <c r="BDC57" s="14"/>
      <c r="BDD57" s="14"/>
      <c r="BDE57" s="14"/>
      <c r="BDF57" s="14"/>
      <c r="BDG57" s="14"/>
      <c r="BDH57" s="14"/>
      <c r="BDI57" s="14"/>
      <c r="BDJ57" s="14"/>
      <c r="BDK57" s="14"/>
      <c r="BDL57" s="14"/>
      <c r="BDM57" s="14"/>
      <c r="BDN57" s="14"/>
      <c r="BDO57" s="14"/>
      <c r="BDP57" s="14"/>
      <c r="BDQ57" s="14"/>
      <c r="BDR57" s="14"/>
      <c r="BDS57" s="14"/>
      <c r="BDT57" s="14"/>
      <c r="BDU57" s="14"/>
      <c r="BDV57" s="14"/>
      <c r="BDW57" s="14"/>
      <c r="BDX57" s="14"/>
      <c r="BDY57" s="14"/>
      <c r="BDZ57" s="14"/>
      <c r="BEA57" s="14"/>
      <c r="BEB57" s="14"/>
      <c r="BEC57" s="14"/>
      <c r="BED57" s="14"/>
      <c r="BEE57" s="14"/>
      <c r="BEF57" s="14"/>
      <c r="BEG57" s="14"/>
      <c r="BEH57" s="14"/>
      <c r="BEI57" s="14"/>
      <c r="BEJ57" s="14"/>
      <c r="BEK57" s="14"/>
      <c r="BEL57" s="14"/>
      <c r="BEM57" s="14"/>
      <c r="BEN57" s="14"/>
      <c r="BEO57" s="14"/>
      <c r="BEP57" s="14"/>
      <c r="BEQ57" s="14"/>
      <c r="BER57" s="14"/>
      <c r="BES57" s="14"/>
      <c r="BET57" s="14"/>
      <c r="BEU57" s="14"/>
      <c r="BEV57" s="14"/>
      <c r="BEW57" s="14"/>
      <c r="BEX57" s="14"/>
      <c r="BEY57" s="14"/>
      <c r="BEZ57" s="14"/>
      <c r="BFA57" s="14"/>
      <c r="BFB57" s="14"/>
      <c r="BFC57" s="14"/>
      <c r="BFD57" s="14"/>
      <c r="BFE57" s="14"/>
      <c r="BFF57" s="14"/>
      <c r="BFG57" s="14"/>
      <c r="BFH57" s="14"/>
      <c r="BFI57" s="14"/>
      <c r="BFJ57" s="14"/>
      <c r="BFK57" s="14"/>
      <c r="BFL57" s="14"/>
      <c r="BFM57" s="14"/>
      <c r="BFN57" s="14"/>
      <c r="BFO57" s="14"/>
      <c r="BFP57" s="14"/>
      <c r="BFQ57" s="14"/>
      <c r="BFR57" s="14"/>
      <c r="BFS57" s="14"/>
      <c r="BFT57" s="14"/>
      <c r="BFU57" s="14"/>
      <c r="BFV57" s="14"/>
      <c r="BFW57" s="14"/>
      <c r="BFX57" s="14"/>
      <c r="BFY57" s="14"/>
      <c r="BFZ57" s="14"/>
      <c r="BGA57" s="14"/>
      <c r="BGB57" s="14"/>
      <c r="BGC57" s="14"/>
      <c r="BGD57" s="14"/>
      <c r="BGE57" s="14"/>
      <c r="BGF57" s="14"/>
      <c r="BGG57" s="14"/>
      <c r="BGH57" s="14"/>
      <c r="BGI57" s="14"/>
      <c r="BGJ57" s="14"/>
      <c r="BGK57" s="14"/>
      <c r="BGL57" s="14"/>
      <c r="BGM57" s="14"/>
      <c r="BGN57" s="14"/>
      <c r="BGO57" s="14"/>
      <c r="BGP57" s="14"/>
      <c r="BGQ57" s="14"/>
      <c r="BGR57" s="14"/>
      <c r="BGS57" s="14"/>
      <c r="BGT57" s="14"/>
      <c r="BGU57" s="14"/>
      <c r="BGV57" s="14"/>
      <c r="BGW57" s="14"/>
      <c r="BGX57" s="14"/>
      <c r="BGY57" s="14"/>
      <c r="BGZ57" s="14"/>
      <c r="BHA57" s="14"/>
      <c r="BHB57" s="14"/>
      <c r="BHC57" s="14"/>
      <c r="BHD57" s="14"/>
      <c r="BHE57" s="14"/>
      <c r="BHF57" s="14"/>
      <c r="BHG57" s="14"/>
      <c r="BHH57" s="14"/>
      <c r="BHI57" s="14"/>
      <c r="BHJ57" s="14"/>
      <c r="BHK57" s="14"/>
      <c r="BHL57" s="14"/>
      <c r="BHM57" s="14"/>
      <c r="BHN57" s="14"/>
      <c r="BHO57" s="14"/>
      <c r="BHP57" s="14"/>
      <c r="BHQ57" s="14"/>
      <c r="BHR57" s="14"/>
      <c r="BHS57" s="14"/>
      <c r="BHT57" s="14"/>
      <c r="BHU57" s="14"/>
      <c r="BHV57" s="14"/>
      <c r="BHW57" s="14"/>
      <c r="BHX57" s="14"/>
      <c r="BHY57" s="14"/>
      <c r="BHZ57" s="14"/>
      <c r="BIA57" s="14"/>
      <c r="BIB57" s="14"/>
      <c r="BIC57" s="14"/>
      <c r="BID57" s="14"/>
      <c r="BIE57" s="14"/>
      <c r="BIF57" s="14"/>
      <c r="BIG57" s="14"/>
      <c r="BIH57" s="14"/>
      <c r="BII57" s="14"/>
      <c r="BIJ57" s="14"/>
      <c r="BIK57" s="14"/>
      <c r="BIL57" s="14"/>
      <c r="BIM57" s="14"/>
      <c r="BIN57" s="14"/>
      <c r="BIO57" s="14"/>
      <c r="BIP57" s="14"/>
      <c r="BIQ57" s="14"/>
      <c r="BIR57" s="14"/>
      <c r="BIS57" s="14"/>
      <c r="BIT57" s="14"/>
      <c r="BIU57" s="14"/>
      <c r="BIV57" s="14"/>
      <c r="BIW57" s="14"/>
      <c r="BIX57" s="14"/>
      <c r="BIY57" s="14"/>
      <c r="BIZ57" s="14"/>
      <c r="BJA57" s="14"/>
      <c r="BJB57" s="14"/>
      <c r="BJC57" s="14"/>
      <c r="BJD57" s="14"/>
      <c r="BJE57" s="14"/>
      <c r="BJF57" s="14"/>
      <c r="BJG57" s="14"/>
      <c r="BJH57" s="14"/>
      <c r="BJI57" s="14"/>
      <c r="BJJ57" s="14"/>
      <c r="BJK57" s="14"/>
      <c r="BJL57" s="14"/>
      <c r="BJM57" s="14"/>
      <c r="BJN57" s="14"/>
      <c r="BJO57" s="14"/>
      <c r="BJP57" s="14"/>
      <c r="BJQ57" s="14"/>
      <c r="BJR57" s="14"/>
      <c r="BJS57" s="14"/>
      <c r="BJT57" s="14"/>
      <c r="BJU57" s="14"/>
      <c r="BJV57" s="14"/>
      <c r="BJW57" s="14"/>
      <c r="BJX57" s="14"/>
      <c r="BJY57" s="14"/>
      <c r="BJZ57" s="14"/>
      <c r="BKA57" s="14"/>
      <c r="BKB57" s="14"/>
      <c r="BKC57" s="14"/>
      <c r="BKD57" s="14"/>
      <c r="BKE57" s="14"/>
      <c r="BKF57" s="14"/>
      <c r="BKG57" s="14"/>
      <c r="BKH57" s="14"/>
      <c r="BKI57" s="14"/>
      <c r="BKJ57" s="14"/>
      <c r="BKK57" s="14"/>
      <c r="BKL57" s="14"/>
      <c r="BKM57" s="14"/>
      <c r="BKN57" s="14"/>
      <c r="BKO57" s="14"/>
      <c r="BKP57" s="14"/>
      <c r="BKQ57" s="14"/>
      <c r="BKR57" s="14"/>
      <c r="BKS57" s="14"/>
      <c r="BKT57" s="14"/>
      <c r="BKU57" s="14"/>
      <c r="BKV57" s="14"/>
      <c r="BKW57" s="14"/>
      <c r="BKX57" s="14"/>
      <c r="BKY57" s="14"/>
      <c r="BKZ57" s="14"/>
      <c r="BLA57" s="14"/>
      <c r="BLB57" s="14"/>
      <c r="BLC57" s="14"/>
      <c r="BLD57" s="14"/>
      <c r="BLE57" s="14"/>
      <c r="BLF57" s="14"/>
      <c r="BLG57" s="14"/>
      <c r="BLH57" s="14"/>
      <c r="BLI57" s="14"/>
      <c r="BLJ57" s="14"/>
      <c r="BLK57" s="14"/>
      <c r="BLL57" s="14"/>
      <c r="BLM57" s="14"/>
      <c r="BLN57" s="14"/>
      <c r="BLO57" s="14"/>
      <c r="BLP57" s="14"/>
      <c r="BLQ57" s="14"/>
      <c r="BLR57" s="14"/>
      <c r="BLS57" s="14"/>
      <c r="BLT57" s="14"/>
      <c r="BLU57" s="14"/>
      <c r="BLV57" s="14"/>
      <c r="BLW57" s="14"/>
      <c r="BLX57" s="14"/>
      <c r="BLY57" s="14"/>
      <c r="BLZ57" s="14"/>
      <c r="BMA57" s="14"/>
      <c r="BMB57" s="14"/>
      <c r="BMC57" s="14"/>
      <c r="BMD57" s="14"/>
      <c r="BME57" s="14"/>
      <c r="BMF57" s="14"/>
      <c r="BMG57" s="14"/>
      <c r="BMH57" s="14"/>
      <c r="BMI57" s="14"/>
      <c r="BMJ57" s="14"/>
      <c r="BMK57" s="14"/>
      <c r="BML57" s="14"/>
      <c r="BMM57" s="14"/>
      <c r="BMN57" s="14"/>
      <c r="BMO57" s="14"/>
      <c r="BMP57" s="14"/>
      <c r="BMQ57" s="14"/>
      <c r="BMR57" s="14"/>
      <c r="BMS57" s="14"/>
      <c r="BMT57" s="14"/>
      <c r="BMU57" s="14"/>
      <c r="BMV57" s="14"/>
      <c r="BMW57" s="14"/>
      <c r="BMX57" s="14"/>
      <c r="BMY57" s="14"/>
      <c r="BMZ57" s="14"/>
      <c r="BNA57" s="14"/>
      <c r="BNB57" s="14"/>
      <c r="BNC57" s="14"/>
      <c r="BND57" s="14"/>
      <c r="BNE57" s="14"/>
      <c r="BNF57" s="14"/>
      <c r="BNG57" s="14"/>
      <c r="BNH57" s="14"/>
      <c r="BNI57" s="14"/>
      <c r="BNJ57" s="14"/>
      <c r="BNK57" s="14"/>
      <c r="BNL57" s="14"/>
      <c r="BNM57" s="14"/>
      <c r="BNN57" s="14"/>
      <c r="BNO57" s="14"/>
      <c r="BNP57" s="14"/>
      <c r="BNQ57" s="14"/>
      <c r="BNR57" s="14"/>
      <c r="BNS57" s="14"/>
      <c r="BNT57" s="14"/>
      <c r="BNU57" s="14"/>
      <c r="BNV57" s="14"/>
      <c r="BNW57" s="14"/>
      <c r="BNX57" s="14"/>
      <c r="BNY57" s="14"/>
      <c r="BNZ57" s="14"/>
      <c r="BOA57" s="14"/>
      <c r="BOB57" s="14"/>
      <c r="BOC57" s="14"/>
      <c r="BOD57" s="14"/>
      <c r="BOE57" s="14"/>
      <c r="BOF57" s="14"/>
      <c r="BOG57" s="14"/>
      <c r="BOH57" s="14"/>
      <c r="BOI57" s="14"/>
      <c r="BOJ57" s="14"/>
      <c r="BOK57" s="14"/>
      <c r="BOL57" s="14"/>
      <c r="BOM57" s="14"/>
      <c r="BON57" s="14"/>
      <c r="BOO57" s="14"/>
      <c r="BOP57" s="14"/>
      <c r="BOQ57" s="14"/>
      <c r="BOR57" s="14"/>
      <c r="BOS57" s="14"/>
      <c r="BOT57" s="14"/>
      <c r="BOU57" s="14"/>
      <c r="BOV57" s="14"/>
      <c r="BOW57" s="14"/>
      <c r="BOX57" s="14"/>
      <c r="BOY57" s="14"/>
      <c r="BOZ57" s="14"/>
      <c r="BPA57" s="14"/>
      <c r="BPB57" s="14"/>
      <c r="BPC57" s="14"/>
      <c r="BPD57" s="14"/>
      <c r="BPE57" s="14"/>
      <c r="BPF57" s="14"/>
      <c r="BPG57" s="14"/>
      <c r="BPH57" s="14"/>
      <c r="BPI57" s="14"/>
      <c r="BPJ57" s="14"/>
      <c r="BPK57" s="14"/>
      <c r="BPL57" s="14"/>
      <c r="BPM57" s="14"/>
      <c r="BPN57" s="14"/>
      <c r="BPO57" s="14"/>
      <c r="BPP57" s="14"/>
      <c r="BPQ57" s="14"/>
      <c r="BPR57" s="14"/>
      <c r="BPS57" s="14"/>
      <c r="BPT57" s="14"/>
      <c r="BPU57" s="14"/>
      <c r="BPV57" s="14"/>
      <c r="BPW57" s="14"/>
      <c r="BPX57" s="14"/>
      <c r="BPY57" s="14"/>
      <c r="BPZ57" s="14"/>
      <c r="BQA57" s="14"/>
      <c r="BQB57" s="14"/>
      <c r="BQC57" s="14"/>
      <c r="BQD57" s="14"/>
      <c r="BQE57" s="14"/>
      <c r="BQF57" s="14"/>
      <c r="BQG57" s="14"/>
      <c r="BQH57" s="14"/>
      <c r="BQI57" s="14"/>
      <c r="BQJ57" s="14"/>
      <c r="BQK57" s="14"/>
      <c r="BQL57" s="14"/>
      <c r="BQM57" s="14"/>
      <c r="BQN57" s="14"/>
      <c r="BQO57" s="14"/>
      <c r="BQP57" s="14"/>
      <c r="BQQ57" s="14"/>
      <c r="BQR57" s="14"/>
      <c r="BQS57" s="14"/>
      <c r="BQT57" s="14"/>
      <c r="BQU57" s="14"/>
      <c r="BQV57" s="14"/>
      <c r="BQW57" s="14"/>
      <c r="BQX57" s="14"/>
      <c r="BQY57" s="14"/>
      <c r="BQZ57" s="14"/>
      <c r="BRA57" s="14"/>
      <c r="BRB57" s="14"/>
      <c r="BRC57" s="14"/>
      <c r="BRD57" s="14"/>
      <c r="BRE57" s="14"/>
      <c r="BRF57" s="14"/>
      <c r="BRG57" s="14"/>
      <c r="BRH57" s="14"/>
      <c r="BRI57" s="14"/>
      <c r="BRJ57" s="14"/>
      <c r="BRK57" s="14"/>
      <c r="BRL57" s="14"/>
      <c r="BRM57" s="14"/>
      <c r="BRN57" s="14"/>
      <c r="BRO57" s="14"/>
      <c r="BRP57" s="14"/>
      <c r="BRQ57" s="14"/>
      <c r="BRR57" s="14"/>
      <c r="BRS57" s="14"/>
      <c r="BRT57" s="14"/>
      <c r="BRU57" s="14"/>
      <c r="BRV57" s="14"/>
      <c r="BRW57" s="14"/>
      <c r="BRX57" s="14"/>
      <c r="BRY57" s="14"/>
      <c r="BRZ57" s="14"/>
      <c r="BSA57" s="14"/>
      <c r="BSB57" s="14"/>
      <c r="BSC57" s="14"/>
      <c r="BSD57" s="14"/>
      <c r="BSE57" s="14"/>
      <c r="BSF57" s="14"/>
      <c r="BSG57" s="14"/>
      <c r="BSH57" s="14"/>
      <c r="BSI57" s="14"/>
      <c r="BSJ57" s="14"/>
      <c r="BSK57" s="14"/>
      <c r="BSL57" s="14"/>
      <c r="BSM57" s="14"/>
      <c r="BSN57" s="14"/>
      <c r="BSO57" s="14"/>
      <c r="BSP57" s="14"/>
      <c r="BSQ57" s="14"/>
      <c r="BSR57" s="14"/>
      <c r="BSS57" s="14"/>
      <c r="BST57" s="14"/>
      <c r="BSU57" s="14"/>
      <c r="BSV57" s="14"/>
      <c r="BSW57" s="14"/>
      <c r="BSX57" s="14"/>
      <c r="BSY57" s="14"/>
      <c r="BSZ57" s="14"/>
      <c r="BTA57" s="14"/>
      <c r="BTB57" s="14"/>
      <c r="BTC57" s="14"/>
      <c r="BTD57" s="14"/>
      <c r="BTE57" s="14"/>
      <c r="BTF57" s="14"/>
      <c r="BTG57" s="14"/>
      <c r="BTH57" s="14"/>
      <c r="BTI57" s="14"/>
      <c r="BTJ57" s="14"/>
      <c r="BTK57" s="14"/>
      <c r="BTL57" s="14"/>
      <c r="BTM57" s="14"/>
      <c r="BTN57" s="14"/>
      <c r="BTO57" s="14"/>
      <c r="BTP57" s="14"/>
      <c r="BTQ57" s="14"/>
      <c r="BTR57" s="14"/>
      <c r="BTS57" s="14"/>
      <c r="BTT57" s="14"/>
      <c r="BTU57" s="14"/>
      <c r="BTV57" s="14"/>
      <c r="BTW57" s="14"/>
      <c r="BTX57" s="14"/>
      <c r="BTY57" s="14"/>
      <c r="BTZ57" s="14"/>
      <c r="BUA57" s="14"/>
      <c r="BUB57" s="14"/>
      <c r="BUC57" s="14"/>
      <c r="BUD57" s="14"/>
      <c r="BUE57" s="14"/>
      <c r="BUF57" s="14"/>
      <c r="BUG57" s="14"/>
      <c r="BUH57" s="14"/>
      <c r="BUI57" s="14"/>
      <c r="BUJ57" s="14"/>
      <c r="BUK57" s="14"/>
      <c r="BUL57" s="14"/>
      <c r="BUM57" s="14"/>
      <c r="BUN57" s="14"/>
      <c r="BUO57" s="14"/>
      <c r="BUP57" s="14"/>
      <c r="BUQ57" s="14"/>
      <c r="BUR57" s="14"/>
      <c r="BUS57" s="14"/>
      <c r="BUT57" s="14"/>
      <c r="BUU57" s="14"/>
      <c r="BUV57" s="14"/>
      <c r="BUW57" s="14"/>
      <c r="BUX57" s="14"/>
      <c r="BUY57" s="14"/>
      <c r="BUZ57" s="14"/>
      <c r="BVA57" s="14"/>
      <c r="BVB57" s="14"/>
      <c r="BVC57" s="14"/>
      <c r="BVD57" s="14"/>
      <c r="BVE57" s="14"/>
      <c r="BVF57" s="14"/>
      <c r="BVG57" s="14"/>
      <c r="BVH57" s="14"/>
      <c r="BVI57" s="14"/>
      <c r="BVJ57" s="14"/>
      <c r="BVK57" s="14"/>
      <c r="BVL57" s="14"/>
      <c r="BVM57" s="14"/>
      <c r="BVN57" s="14"/>
      <c r="BVO57" s="14"/>
      <c r="BVP57" s="14"/>
      <c r="BVQ57" s="14"/>
      <c r="BVR57" s="14"/>
      <c r="BVS57" s="14"/>
      <c r="BVT57" s="14"/>
      <c r="BVU57" s="14"/>
      <c r="BVV57" s="14"/>
      <c r="BVW57" s="14"/>
      <c r="BVX57" s="14"/>
      <c r="BVY57" s="14"/>
      <c r="BVZ57" s="14"/>
      <c r="BWA57" s="14"/>
      <c r="BWB57" s="14"/>
      <c r="BWC57" s="14"/>
      <c r="BWD57" s="14"/>
      <c r="BWE57" s="14"/>
      <c r="BWF57" s="14"/>
      <c r="BWG57" s="14"/>
      <c r="BWH57" s="14"/>
      <c r="BWI57" s="14"/>
      <c r="BWJ57" s="14"/>
      <c r="BWK57" s="14"/>
      <c r="BWL57" s="14"/>
      <c r="BWM57" s="14"/>
      <c r="BWN57" s="14"/>
      <c r="BWO57" s="14"/>
      <c r="BWP57" s="14"/>
      <c r="BWQ57" s="14"/>
      <c r="BWR57" s="14"/>
      <c r="BWS57" s="14"/>
      <c r="BWT57" s="14"/>
      <c r="BWU57" s="14"/>
      <c r="BWV57" s="14"/>
      <c r="BWW57" s="14"/>
      <c r="BWX57" s="14"/>
      <c r="BWY57" s="14"/>
      <c r="BWZ57" s="14"/>
      <c r="BXA57" s="14"/>
      <c r="BXB57" s="14"/>
      <c r="BXC57" s="14"/>
      <c r="BXD57" s="14"/>
      <c r="BXE57" s="14"/>
      <c r="BXF57" s="14"/>
      <c r="BXG57" s="14"/>
      <c r="BXH57" s="14"/>
      <c r="BXI57" s="14"/>
      <c r="BXJ57" s="14"/>
      <c r="BXK57" s="14"/>
      <c r="BXL57" s="14"/>
      <c r="BXM57" s="14"/>
      <c r="BXN57" s="14"/>
      <c r="BXO57" s="14"/>
      <c r="BXP57" s="14"/>
      <c r="BXQ57" s="14"/>
      <c r="BXR57" s="14"/>
      <c r="BXS57" s="14"/>
      <c r="BXT57" s="14"/>
      <c r="BXU57" s="14"/>
      <c r="BXV57" s="14"/>
      <c r="BXW57" s="14"/>
      <c r="BXX57" s="14"/>
      <c r="BXY57" s="14"/>
      <c r="BXZ57" s="14"/>
      <c r="BYA57" s="14"/>
      <c r="BYB57" s="14"/>
      <c r="BYC57" s="14"/>
      <c r="BYD57" s="14"/>
      <c r="BYE57" s="14"/>
      <c r="BYF57" s="14"/>
      <c r="BYG57" s="14"/>
      <c r="BYH57" s="14"/>
      <c r="BYI57" s="14"/>
      <c r="BYJ57" s="14"/>
      <c r="BYK57" s="14"/>
      <c r="BYL57" s="14"/>
      <c r="BYM57" s="14"/>
      <c r="BYN57" s="14"/>
      <c r="BYO57" s="14"/>
      <c r="BYP57" s="14"/>
      <c r="BYQ57" s="14"/>
      <c r="BYR57" s="14"/>
      <c r="BYS57" s="14"/>
      <c r="BYT57" s="14"/>
      <c r="BYU57" s="14"/>
      <c r="BYV57" s="14"/>
      <c r="BYW57" s="14"/>
      <c r="BYX57" s="14"/>
      <c r="BYY57" s="14"/>
      <c r="BYZ57" s="14"/>
      <c r="BZA57" s="14"/>
      <c r="BZB57" s="14"/>
      <c r="BZC57" s="14"/>
      <c r="BZD57" s="14"/>
      <c r="BZE57" s="14"/>
      <c r="BZF57" s="14"/>
      <c r="BZG57" s="14"/>
      <c r="BZH57" s="14"/>
      <c r="BZI57" s="14"/>
      <c r="BZJ57" s="14"/>
      <c r="BZK57" s="14"/>
      <c r="BZL57" s="14"/>
      <c r="BZM57" s="14"/>
      <c r="BZN57" s="14"/>
      <c r="BZO57" s="14"/>
      <c r="BZP57" s="14"/>
      <c r="BZQ57" s="14"/>
      <c r="BZR57" s="14"/>
      <c r="BZS57" s="14"/>
      <c r="BZT57" s="14"/>
      <c r="BZU57" s="14"/>
      <c r="BZV57" s="14"/>
      <c r="BZW57" s="14"/>
      <c r="BZX57" s="14"/>
      <c r="BZY57" s="14"/>
      <c r="BZZ57" s="14"/>
      <c r="CAA57" s="14"/>
      <c r="CAB57" s="14"/>
      <c r="CAC57" s="14"/>
      <c r="CAD57" s="14"/>
      <c r="CAE57" s="14"/>
      <c r="CAF57" s="14"/>
      <c r="CAG57" s="14"/>
      <c r="CAH57" s="14"/>
      <c r="CAI57" s="14"/>
      <c r="CAJ57" s="14"/>
      <c r="CAK57" s="14"/>
      <c r="CAL57" s="14"/>
      <c r="CAM57" s="14"/>
      <c r="CAN57" s="14"/>
      <c r="CAO57" s="14"/>
      <c r="CAP57" s="14"/>
      <c r="CAQ57" s="14"/>
      <c r="CAR57" s="14"/>
      <c r="CAS57" s="14"/>
      <c r="CAT57" s="14"/>
      <c r="CAU57" s="14"/>
      <c r="CAV57" s="14"/>
      <c r="CAW57" s="14"/>
      <c r="CAX57" s="14"/>
      <c r="CAY57" s="14"/>
      <c r="CAZ57" s="14"/>
      <c r="CBA57" s="14"/>
      <c r="CBB57" s="14"/>
      <c r="CBC57" s="14"/>
      <c r="CBD57" s="14"/>
      <c r="CBE57" s="14"/>
      <c r="CBF57" s="14"/>
      <c r="CBG57" s="14"/>
      <c r="CBH57" s="14"/>
      <c r="CBI57" s="14"/>
      <c r="CBJ57" s="14"/>
      <c r="CBK57" s="14"/>
      <c r="CBL57" s="14"/>
      <c r="CBM57" s="14"/>
      <c r="CBN57" s="14"/>
      <c r="CBO57" s="14"/>
      <c r="CBP57" s="14"/>
      <c r="CBQ57" s="14"/>
      <c r="CBR57" s="14"/>
      <c r="CBS57" s="14"/>
      <c r="CBT57" s="14"/>
      <c r="CBU57" s="14"/>
      <c r="CBV57" s="14"/>
      <c r="CBW57" s="14"/>
      <c r="CBX57" s="14"/>
      <c r="CBY57" s="14"/>
      <c r="CBZ57" s="14"/>
      <c r="CCA57" s="14"/>
      <c r="CCB57" s="14"/>
      <c r="CCC57" s="14"/>
      <c r="CCD57" s="14"/>
      <c r="CCE57" s="14"/>
      <c r="CCF57" s="14"/>
      <c r="CCG57" s="14"/>
      <c r="CCH57" s="14"/>
      <c r="CCI57" s="14"/>
      <c r="CCJ57" s="14"/>
      <c r="CCK57" s="14"/>
      <c r="CCL57" s="14"/>
      <c r="CCM57" s="14"/>
      <c r="CCN57" s="14"/>
      <c r="CCO57" s="14"/>
      <c r="CCP57" s="14"/>
      <c r="CCQ57" s="14"/>
      <c r="CCR57" s="14"/>
      <c r="CCS57" s="14"/>
      <c r="CCT57" s="14"/>
      <c r="CCU57" s="14"/>
      <c r="CCV57" s="14"/>
      <c r="CCW57" s="14"/>
      <c r="CCX57" s="14"/>
      <c r="CCY57" s="14"/>
      <c r="CCZ57" s="14"/>
      <c r="CDA57" s="14"/>
      <c r="CDB57" s="14"/>
      <c r="CDC57" s="14"/>
      <c r="CDD57" s="14"/>
      <c r="CDE57" s="14"/>
      <c r="CDF57" s="14"/>
      <c r="CDG57" s="14"/>
      <c r="CDH57" s="14"/>
      <c r="CDI57" s="14"/>
      <c r="CDJ57" s="14"/>
      <c r="CDK57" s="14"/>
      <c r="CDL57" s="14"/>
      <c r="CDM57" s="14"/>
      <c r="CDN57" s="14"/>
      <c r="CDO57" s="14"/>
      <c r="CDP57" s="14"/>
      <c r="CDQ57" s="14"/>
      <c r="CDR57" s="14"/>
      <c r="CDS57" s="14"/>
      <c r="CDT57" s="14"/>
      <c r="CDU57" s="14"/>
      <c r="CDV57" s="14"/>
      <c r="CDW57" s="14"/>
      <c r="CDX57" s="14"/>
      <c r="CDY57" s="14"/>
      <c r="CDZ57" s="14"/>
      <c r="CEA57" s="14"/>
      <c r="CEB57" s="14"/>
      <c r="CEC57" s="14"/>
      <c r="CED57" s="14"/>
      <c r="CEE57" s="14"/>
      <c r="CEF57" s="14"/>
      <c r="CEG57" s="14"/>
      <c r="CEH57" s="14"/>
      <c r="CEI57" s="14"/>
      <c r="CEJ57" s="14"/>
      <c r="CEK57" s="14"/>
      <c r="CEL57" s="14"/>
      <c r="CEM57" s="14"/>
      <c r="CEN57" s="14"/>
      <c r="CEO57" s="14"/>
      <c r="CEP57" s="14"/>
      <c r="CEQ57" s="14"/>
      <c r="CER57" s="14"/>
      <c r="CES57" s="14"/>
      <c r="CET57" s="14"/>
      <c r="CEU57" s="14"/>
      <c r="CEV57" s="14"/>
      <c r="CEW57" s="14"/>
      <c r="CEX57" s="14"/>
      <c r="CEY57" s="14"/>
      <c r="CEZ57" s="14"/>
      <c r="CFA57" s="14"/>
      <c r="CFB57" s="14"/>
      <c r="CFC57" s="14"/>
      <c r="CFD57" s="14"/>
      <c r="CFE57" s="14"/>
      <c r="CFF57" s="14"/>
      <c r="CFG57" s="14"/>
      <c r="CFH57" s="14"/>
      <c r="CFI57" s="14"/>
      <c r="CFJ57" s="14"/>
      <c r="CFK57" s="14"/>
      <c r="CFL57" s="14"/>
      <c r="CFM57" s="14"/>
      <c r="CFN57" s="14"/>
      <c r="CFO57" s="14"/>
      <c r="CFP57" s="14"/>
      <c r="CFQ57" s="14"/>
      <c r="CFR57" s="14"/>
      <c r="CFS57" s="14"/>
      <c r="CFT57" s="14"/>
      <c r="CFU57" s="14"/>
      <c r="CFV57" s="14"/>
      <c r="CFW57" s="14"/>
      <c r="CFX57" s="14"/>
      <c r="CFY57" s="14"/>
      <c r="CFZ57" s="14"/>
      <c r="CGA57" s="14"/>
      <c r="CGB57" s="14"/>
      <c r="CGC57" s="14"/>
      <c r="CGD57" s="14"/>
      <c r="CGE57" s="14"/>
      <c r="CGF57" s="14"/>
      <c r="CGG57" s="14"/>
      <c r="CGH57" s="14"/>
      <c r="CGI57" s="14"/>
      <c r="CGJ57" s="14"/>
      <c r="CGK57" s="14"/>
      <c r="CGL57" s="14"/>
      <c r="CGM57" s="14"/>
      <c r="CGN57" s="14"/>
      <c r="CGO57" s="14"/>
      <c r="CGP57" s="14"/>
      <c r="CGQ57" s="14"/>
      <c r="CGR57" s="14"/>
      <c r="CGS57" s="14"/>
      <c r="CGT57" s="14"/>
      <c r="CGU57" s="14"/>
      <c r="CGV57" s="14"/>
      <c r="CGW57" s="14"/>
      <c r="CGX57" s="14"/>
      <c r="CGY57" s="14"/>
      <c r="CGZ57" s="14"/>
      <c r="CHA57" s="14"/>
      <c r="CHB57" s="14"/>
      <c r="CHC57" s="14"/>
      <c r="CHD57" s="14"/>
      <c r="CHE57" s="14"/>
      <c r="CHF57" s="14"/>
      <c r="CHG57" s="14"/>
      <c r="CHH57" s="14"/>
      <c r="CHI57" s="14"/>
      <c r="CHJ57" s="14"/>
      <c r="CHK57" s="14"/>
      <c r="CHL57" s="14"/>
      <c r="CHM57" s="14"/>
      <c r="CHN57" s="14"/>
      <c r="CHO57" s="14"/>
      <c r="CHP57" s="14"/>
      <c r="CHQ57" s="14"/>
      <c r="CHR57" s="14"/>
      <c r="CHS57" s="14"/>
      <c r="CHT57" s="14"/>
      <c r="CHU57" s="14"/>
      <c r="CHV57" s="14"/>
      <c r="CHW57" s="14"/>
      <c r="CHX57" s="14"/>
      <c r="CHY57" s="14"/>
      <c r="CHZ57" s="14"/>
      <c r="CIA57" s="14"/>
      <c r="CIB57" s="14"/>
      <c r="CIC57" s="14"/>
      <c r="CID57" s="14"/>
      <c r="CIE57" s="14"/>
      <c r="CIF57" s="14"/>
      <c r="CIG57" s="14"/>
      <c r="CIH57" s="14"/>
      <c r="CII57" s="14"/>
      <c r="CIJ57" s="14"/>
      <c r="CIK57" s="14"/>
      <c r="CIL57" s="14"/>
      <c r="CIM57" s="14"/>
      <c r="CIN57" s="14"/>
      <c r="CIO57" s="14"/>
      <c r="CIP57" s="14"/>
      <c r="CIQ57" s="14"/>
      <c r="CIR57" s="14"/>
      <c r="CIS57" s="14"/>
      <c r="CIT57" s="14"/>
      <c r="CIU57" s="14"/>
      <c r="CIV57" s="14"/>
      <c r="CIW57" s="14"/>
      <c r="CIX57" s="14"/>
      <c r="CIY57" s="14"/>
      <c r="CIZ57" s="14"/>
      <c r="CJA57" s="14"/>
      <c r="CJB57" s="14"/>
      <c r="CJC57" s="14"/>
      <c r="CJD57" s="14"/>
      <c r="CJE57" s="14"/>
      <c r="CJF57" s="14"/>
      <c r="CJG57" s="14"/>
      <c r="CJH57" s="14"/>
      <c r="CJI57" s="14"/>
      <c r="CJJ57" s="14"/>
      <c r="CJK57" s="14"/>
      <c r="CJL57" s="14"/>
      <c r="CJM57" s="14"/>
      <c r="CJN57" s="14"/>
      <c r="CJO57" s="14"/>
      <c r="CJP57" s="14"/>
      <c r="CJQ57" s="14"/>
      <c r="CJR57" s="14"/>
      <c r="CJS57" s="14"/>
      <c r="CJT57" s="14"/>
      <c r="CJU57" s="14"/>
      <c r="CJV57" s="14"/>
      <c r="CJW57" s="14"/>
      <c r="CJX57" s="14"/>
      <c r="CJY57" s="14"/>
      <c r="CJZ57" s="14"/>
      <c r="CKA57" s="14"/>
      <c r="CKB57" s="14"/>
      <c r="CKC57" s="14"/>
      <c r="CKD57" s="14"/>
      <c r="CKE57" s="14"/>
      <c r="CKF57" s="14"/>
      <c r="CKG57" s="14"/>
      <c r="CKH57" s="14"/>
      <c r="CKI57" s="14"/>
      <c r="CKJ57" s="14"/>
      <c r="CKK57" s="14"/>
      <c r="CKL57" s="14"/>
      <c r="CKM57" s="14"/>
      <c r="CKN57" s="14"/>
      <c r="CKO57" s="14"/>
      <c r="CKP57" s="14"/>
      <c r="CKQ57" s="14"/>
      <c r="CKR57" s="14"/>
      <c r="CKS57" s="14"/>
      <c r="CKT57" s="14"/>
      <c r="CKU57" s="14"/>
      <c r="CKV57" s="14"/>
      <c r="CKW57" s="14"/>
      <c r="CKX57" s="14"/>
      <c r="CKY57" s="14"/>
      <c r="CKZ57" s="14"/>
      <c r="CLA57" s="14"/>
      <c r="CLB57" s="14"/>
      <c r="CLC57" s="14"/>
      <c r="CLD57" s="14"/>
      <c r="CLE57" s="14"/>
      <c r="CLF57" s="14"/>
      <c r="CLG57" s="14"/>
      <c r="CLH57" s="14"/>
      <c r="CLI57" s="14"/>
      <c r="CLJ57" s="14"/>
      <c r="CLK57" s="14"/>
      <c r="CLL57" s="14"/>
      <c r="CLM57" s="14"/>
      <c r="CLN57" s="14"/>
      <c r="CLO57" s="14"/>
      <c r="CLP57" s="14"/>
      <c r="CLQ57" s="14"/>
      <c r="CLR57" s="14"/>
      <c r="CLS57" s="14"/>
      <c r="CLT57" s="14"/>
      <c r="CLU57" s="14"/>
      <c r="CLV57" s="14"/>
      <c r="CLW57" s="14"/>
      <c r="CLX57" s="14"/>
      <c r="CLY57" s="14"/>
      <c r="CLZ57" s="14"/>
      <c r="CMA57" s="14"/>
      <c r="CMB57" s="14"/>
      <c r="CMC57" s="14"/>
      <c r="CMD57" s="14"/>
      <c r="CME57" s="14"/>
      <c r="CMF57" s="14"/>
      <c r="CMG57" s="14"/>
      <c r="CMH57" s="14"/>
      <c r="CMI57" s="14"/>
      <c r="CMJ57" s="14"/>
      <c r="CMK57" s="14"/>
      <c r="CML57" s="14"/>
      <c r="CMM57" s="14"/>
      <c r="CMN57" s="14"/>
      <c r="CMO57" s="14"/>
      <c r="CMP57" s="14"/>
      <c r="CMQ57" s="14"/>
      <c r="CMR57" s="14"/>
      <c r="CMS57" s="14"/>
      <c r="CMT57" s="14"/>
      <c r="CMU57" s="14"/>
      <c r="CMV57" s="14"/>
      <c r="CMW57" s="14"/>
      <c r="CMX57" s="14"/>
      <c r="CMY57" s="14"/>
      <c r="CMZ57" s="14"/>
      <c r="CNA57" s="14"/>
      <c r="CNB57" s="14"/>
      <c r="CNC57" s="14"/>
      <c r="CND57" s="14"/>
      <c r="CNE57" s="14"/>
      <c r="CNF57" s="14"/>
      <c r="CNG57" s="14"/>
      <c r="CNH57" s="14"/>
      <c r="CNI57" s="14"/>
      <c r="CNJ57" s="14"/>
      <c r="CNK57" s="14"/>
      <c r="CNL57" s="14"/>
      <c r="CNM57" s="14"/>
      <c r="CNN57" s="14"/>
      <c r="CNO57" s="14"/>
      <c r="CNP57" s="14"/>
      <c r="CNQ57" s="14"/>
      <c r="CNR57" s="14"/>
      <c r="CNS57" s="14"/>
      <c r="CNT57" s="14"/>
      <c r="CNU57" s="14"/>
      <c r="CNV57" s="14"/>
      <c r="CNW57" s="14"/>
      <c r="CNX57" s="14"/>
      <c r="CNY57" s="14"/>
      <c r="CNZ57" s="14"/>
      <c r="COA57" s="14"/>
      <c r="COB57" s="14"/>
      <c r="COC57" s="14"/>
      <c r="COD57" s="14"/>
      <c r="COE57" s="14"/>
      <c r="COF57" s="14"/>
      <c r="COG57" s="14"/>
      <c r="COH57" s="14"/>
      <c r="COI57" s="14"/>
      <c r="COJ57" s="14"/>
      <c r="COK57" s="14"/>
      <c r="COL57" s="14"/>
      <c r="COM57" s="14"/>
      <c r="CON57" s="14"/>
      <c r="COO57" s="14"/>
      <c r="COP57" s="14"/>
      <c r="COQ57" s="14"/>
      <c r="COR57" s="14"/>
      <c r="COS57" s="14"/>
      <c r="COT57" s="14"/>
      <c r="COU57" s="14"/>
      <c r="COV57" s="14"/>
      <c r="COW57" s="14"/>
      <c r="COX57" s="14"/>
      <c r="COY57" s="14"/>
      <c r="COZ57" s="14"/>
      <c r="CPA57" s="14"/>
      <c r="CPB57" s="14"/>
      <c r="CPC57" s="14"/>
      <c r="CPD57" s="14"/>
      <c r="CPE57" s="14"/>
      <c r="CPF57" s="14"/>
      <c r="CPG57" s="14"/>
      <c r="CPH57" s="14"/>
      <c r="CPI57" s="14"/>
      <c r="CPJ57" s="14"/>
      <c r="CPK57" s="14"/>
      <c r="CPL57" s="14"/>
      <c r="CPM57" s="14"/>
      <c r="CPN57" s="14"/>
      <c r="CPO57" s="14"/>
      <c r="CPP57" s="14"/>
      <c r="CPQ57" s="14"/>
      <c r="CPR57" s="14"/>
      <c r="CPS57" s="14"/>
      <c r="CPT57" s="14"/>
      <c r="CPU57" s="14"/>
      <c r="CPV57" s="14"/>
      <c r="CPW57" s="14"/>
      <c r="CPX57" s="14"/>
      <c r="CPY57" s="14"/>
      <c r="CPZ57" s="14"/>
      <c r="CQA57" s="14"/>
      <c r="CQB57" s="14"/>
      <c r="CQC57" s="14"/>
      <c r="CQD57" s="14"/>
      <c r="CQE57" s="14"/>
      <c r="CQF57" s="14"/>
      <c r="CQG57" s="14"/>
      <c r="CQH57" s="14"/>
      <c r="CQI57" s="14"/>
      <c r="CQJ57" s="14"/>
      <c r="CQK57" s="14"/>
      <c r="CQL57" s="14"/>
      <c r="CQM57" s="14"/>
      <c r="CQN57" s="14"/>
      <c r="CQO57" s="14"/>
      <c r="CQP57" s="14"/>
      <c r="CQQ57" s="14"/>
      <c r="CQR57" s="14"/>
      <c r="CQS57" s="14"/>
      <c r="CQT57" s="14"/>
      <c r="CQU57" s="14"/>
      <c r="CQV57" s="14"/>
      <c r="CQW57" s="14"/>
      <c r="CQX57" s="14"/>
      <c r="CQY57" s="14"/>
      <c r="CQZ57" s="14"/>
      <c r="CRA57" s="14"/>
      <c r="CRB57" s="14"/>
      <c r="CRC57" s="14"/>
      <c r="CRD57" s="14"/>
      <c r="CRE57" s="14"/>
      <c r="CRF57" s="14"/>
      <c r="CRG57" s="14"/>
      <c r="CRH57" s="14"/>
      <c r="CRI57" s="14"/>
      <c r="CRJ57" s="14"/>
      <c r="CRK57" s="14"/>
      <c r="CRL57" s="14"/>
      <c r="CRM57" s="14"/>
      <c r="CRN57" s="14"/>
      <c r="CRO57" s="14"/>
      <c r="CRP57" s="14"/>
      <c r="CRQ57" s="14"/>
      <c r="CRR57" s="14"/>
      <c r="CRS57" s="14"/>
      <c r="CRT57" s="14"/>
      <c r="CRU57" s="14"/>
      <c r="CRV57" s="14"/>
      <c r="CRW57" s="14"/>
      <c r="CRX57" s="14"/>
      <c r="CRY57" s="14"/>
      <c r="CRZ57" s="14"/>
      <c r="CSA57" s="14"/>
      <c r="CSB57" s="14"/>
      <c r="CSC57" s="14"/>
      <c r="CSD57" s="14"/>
      <c r="CSE57" s="14"/>
      <c r="CSF57" s="14"/>
      <c r="CSG57" s="14"/>
      <c r="CSH57" s="14"/>
      <c r="CSI57" s="14"/>
      <c r="CSJ57" s="14"/>
      <c r="CSK57" s="14"/>
      <c r="CSL57" s="14"/>
      <c r="CSM57" s="14"/>
      <c r="CSN57" s="14"/>
      <c r="CSO57" s="14"/>
      <c r="CSP57" s="14"/>
      <c r="CSQ57" s="14"/>
      <c r="CSR57" s="14"/>
      <c r="CSS57" s="14"/>
      <c r="CST57" s="14"/>
      <c r="CSU57" s="14"/>
      <c r="CSV57" s="14"/>
      <c r="CSW57" s="14"/>
      <c r="CSX57" s="14"/>
      <c r="CSY57" s="14"/>
      <c r="CSZ57" s="14"/>
      <c r="CTA57" s="14"/>
      <c r="CTB57" s="14"/>
      <c r="CTC57" s="14"/>
      <c r="CTD57" s="14"/>
      <c r="CTE57" s="14"/>
      <c r="CTF57" s="14"/>
      <c r="CTG57" s="14"/>
      <c r="CTH57" s="14"/>
      <c r="CTI57" s="14"/>
      <c r="CTJ57" s="14"/>
      <c r="CTK57" s="14"/>
      <c r="CTL57" s="14"/>
      <c r="CTM57" s="14"/>
      <c r="CTN57" s="14"/>
      <c r="CTO57" s="14"/>
      <c r="CTP57" s="14"/>
      <c r="CTQ57" s="14"/>
      <c r="CTR57" s="14"/>
      <c r="CTS57" s="14"/>
      <c r="CTT57" s="14"/>
      <c r="CTU57" s="14"/>
      <c r="CTV57" s="14"/>
      <c r="CTW57" s="14"/>
      <c r="CTX57" s="14"/>
      <c r="CTY57" s="14"/>
      <c r="CTZ57" s="14"/>
      <c r="CUA57" s="14"/>
      <c r="CUB57" s="14"/>
      <c r="CUC57" s="14"/>
      <c r="CUD57" s="14"/>
      <c r="CUE57" s="14"/>
      <c r="CUF57" s="14"/>
      <c r="CUG57" s="14"/>
      <c r="CUH57" s="14"/>
      <c r="CUI57" s="14"/>
      <c r="CUJ57" s="14"/>
      <c r="CUK57" s="14"/>
      <c r="CUL57" s="14"/>
      <c r="CUM57" s="14"/>
      <c r="CUN57" s="14"/>
      <c r="CUO57" s="14"/>
      <c r="CUP57" s="14"/>
      <c r="CUQ57" s="14"/>
      <c r="CUR57" s="14"/>
      <c r="CUS57" s="14"/>
      <c r="CUT57" s="14"/>
      <c r="CUU57" s="14"/>
    </row>
    <row r="58" spans="1:2595" s="14" customFormat="1" ht="15" customHeight="1" x14ac:dyDescent="0.2">
      <c r="A58" s="476" t="s">
        <v>142</v>
      </c>
      <c r="B58" s="90" t="s">
        <v>143</v>
      </c>
      <c r="C58" s="703" t="s">
        <v>74</v>
      </c>
      <c r="D58" s="1052"/>
      <c r="E58" s="42">
        <v>13.5</v>
      </c>
      <c r="F58" s="42">
        <v>15776</v>
      </c>
      <c r="G58" s="42">
        <v>15</v>
      </c>
      <c r="H58" s="42">
        <v>15140</v>
      </c>
      <c r="I58" s="42">
        <v>0.2</v>
      </c>
      <c r="J58" s="117">
        <v>219.1</v>
      </c>
      <c r="K58" s="42"/>
      <c r="L58" s="117"/>
      <c r="M58" s="164"/>
      <c r="N58" s="165"/>
      <c r="O58" s="1112" t="str">
        <f t="shared" si="11"/>
        <v>12.1</v>
      </c>
      <c r="P58" s="34" t="str">
        <f t="shared" si="12"/>
        <v>ПОЛИГРАФИЧЕСКАЯ БУМАГА</v>
      </c>
      <c r="Q58" s="715" t="s">
        <v>74</v>
      </c>
      <c r="R58" s="426">
        <f>E58-(E59+E60+E61+E62)</f>
        <v>-0.30000000000000071</v>
      </c>
      <c r="S58" s="162">
        <f t="shared" ref="S58:Y58" si="40">F58-(F59+F60+F61+F62)</f>
        <v>0.2000000000007276</v>
      </c>
      <c r="T58" s="162">
        <f t="shared" si="40"/>
        <v>0.40000000000000036</v>
      </c>
      <c r="U58" s="162">
        <f t="shared" si="40"/>
        <v>0</v>
      </c>
      <c r="V58" s="162">
        <f t="shared" si="40"/>
        <v>0</v>
      </c>
      <c r="W58" s="162">
        <f t="shared" si="40"/>
        <v>0</v>
      </c>
      <c r="X58" s="162">
        <f t="shared" si="40"/>
        <v>0</v>
      </c>
      <c r="Y58" s="663">
        <f t="shared" si="40"/>
        <v>0</v>
      </c>
      <c r="Z58" s="179"/>
      <c r="AA58" s="220" t="str">
        <f t="shared" si="19"/>
        <v>12.1</v>
      </c>
      <c r="AB58" s="34" t="str">
        <f t="shared" si="28"/>
        <v>ПОЛИГРАФИЧЕСКАЯ БУМАГА</v>
      </c>
      <c r="AC58" s="703" t="s">
        <v>74</v>
      </c>
      <c r="AD58" s="218">
        <f>IF(ISNUMBER('CB1-Производство'!D70+E58-I58),'CB1-Производство'!D70+E58-I58,IF(ISNUMBER(I58-E58),"NT " &amp; I58-E58,"…"))</f>
        <v>13.3</v>
      </c>
      <c r="AE58" s="200">
        <f>IF(ISNUMBER('CB1-Производство'!E70+G58-K58),'CB1-Производство'!E70+G58-K58,IF(ISNUMBER(K58-G58),"NT " &amp; K58-G58,"…"))</f>
        <v>15</v>
      </c>
    </row>
    <row r="59" spans="1:2595" s="14" customFormat="1" ht="15" customHeight="1" x14ac:dyDescent="0.2">
      <c r="A59" s="476" t="s">
        <v>144</v>
      </c>
      <c r="B59" s="65" t="s">
        <v>145</v>
      </c>
      <c r="C59" s="702" t="s">
        <v>74</v>
      </c>
      <c r="D59" s="1049"/>
      <c r="E59" s="43">
        <v>1.6</v>
      </c>
      <c r="F59" s="43">
        <v>1331</v>
      </c>
      <c r="G59" s="43">
        <v>1.7</v>
      </c>
      <c r="H59" s="43">
        <v>987.1</v>
      </c>
      <c r="I59" s="43">
        <v>0</v>
      </c>
      <c r="J59" s="116">
        <v>0</v>
      </c>
      <c r="K59" s="43"/>
      <c r="L59" s="116"/>
      <c r="M59" s="164"/>
      <c r="N59" s="165"/>
      <c r="O59" s="1112" t="str">
        <f t="shared" si="11"/>
        <v>12.1.1</v>
      </c>
      <c r="P59" s="32" t="str">
        <f t="shared" si="12"/>
        <v>ГАЗЕТНАЯ БУМАГА</v>
      </c>
      <c r="Q59" s="709" t="s">
        <v>74</v>
      </c>
      <c r="R59" s="155"/>
      <c r="S59" s="155"/>
      <c r="T59" s="155"/>
      <c r="U59" s="155"/>
      <c r="V59" s="155"/>
      <c r="W59" s="155"/>
      <c r="X59" s="155"/>
      <c r="Y59" s="171"/>
      <c r="Z59" s="165"/>
      <c r="AA59" s="220" t="str">
        <f t="shared" si="19"/>
        <v>12.1.1</v>
      </c>
      <c r="AB59" s="32" t="str">
        <f t="shared" si="28"/>
        <v>ГАЗЕТНАЯ БУМАГА</v>
      </c>
      <c r="AC59" s="702" t="s">
        <v>74</v>
      </c>
      <c r="AD59" s="218">
        <f>IF(ISNUMBER('CB1-Производство'!D71+E59-I59),'CB1-Производство'!D71+E59-I59,IF(ISNUMBER(I59-E59),"NT " &amp; I59-E59,"…"))</f>
        <v>1.6</v>
      </c>
      <c r="AE59" s="200">
        <f>IF(ISNUMBER('CB1-Производство'!E71+G59-K59),'CB1-Производство'!E71+G59-K59,IF(ISNUMBER(K59-G59),"NT " &amp; K59-G59,"…"))</f>
        <v>1.7</v>
      </c>
    </row>
    <row r="60" spans="1:2595" s="14" customFormat="1" ht="15" customHeight="1" x14ac:dyDescent="0.2">
      <c r="A60" s="476" t="s">
        <v>146</v>
      </c>
      <c r="B60" s="65" t="s">
        <v>147</v>
      </c>
      <c r="C60" s="702" t="s">
        <v>74</v>
      </c>
      <c r="D60" s="1049"/>
      <c r="E60" s="43">
        <v>0.4</v>
      </c>
      <c r="F60" s="43">
        <v>516.9</v>
      </c>
      <c r="G60" s="43">
        <v>0.9</v>
      </c>
      <c r="H60" s="43">
        <v>729.3</v>
      </c>
      <c r="I60" s="43">
        <v>0</v>
      </c>
      <c r="J60" s="116">
        <v>0</v>
      </c>
      <c r="K60" s="43"/>
      <c r="L60" s="116"/>
      <c r="M60" s="164"/>
      <c r="N60" s="165"/>
      <c r="O60" s="1112" t="str">
        <f t="shared" si="11"/>
        <v>12.1.2</v>
      </c>
      <c r="P60" s="32" t="str">
        <f t="shared" si="12"/>
        <v>НЕМЕЛОВАННАЯ БУМАГА С СОДЕРЖАНИЕМ ДРЕВЕСНОЙ МАССЫ</v>
      </c>
      <c r="Q60" s="709" t="s">
        <v>74</v>
      </c>
      <c r="R60" s="155"/>
      <c r="S60" s="155"/>
      <c r="T60" s="155"/>
      <c r="U60" s="155"/>
      <c r="V60" s="155"/>
      <c r="W60" s="155"/>
      <c r="X60" s="155"/>
      <c r="Y60" s="171"/>
      <c r="Z60" s="165"/>
      <c r="AA60" s="220" t="str">
        <f t="shared" si="19"/>
        <v>12.1.2</v>
      </c>
      <c r="AB60" s="32" t="str">
        <f t="shared" si="28"/>
        <v>НЕМЕЛОВАННАЯ БУМАГА С СОДЕРЖАНИЕМ ДРЕВЕСНОЙ МАССЫ</v>
      </c>
      <c r="AC60" s="702" t="s">
        <v>74</v>
      </c>
      <c r="AD60" s="218">
        <f>IF(ISNUMBER('CB1-Производство'!D72+E60-I60),'CB1-Производство'!D72+E60-I60,IF(ISNUMBER(I60-E60),"NT " &amp; I60-E60,"…"))</f>
        <v>0.4</v>
      </c>
      <c r="AE60" s="200">
        <f>IF(ISNUMBER('CB1-Производство'!E72+G60-K60),'CB1-Производство'!E72+G60-K60,IF(ISNUMBER(K60-G60),"NT " &amp; K60-G60,"…"))</f>
        <v>0.9</v>
      </c>
    </row>
    <row r="61" spans="1:2595" s="14" customFormat="1" ht="15" customHeight="1" x14ac:dyDescent="0.2">
      <c r="A61" s="476" t="s">
        <v>148</v>
      </c>
      <c r="B61" s="65" t="s">
        <v>149</v>
      </c>
      <c r="C61" s="702" t="s">
        <v>74</v>
      </c>
      <c r="D61" s="1049"/>
      <c r="E61" s="43">
        <v>10</v>
      </c>
      <c r="F61" s="43">
        <v>12558</v>
      </c>
      <c r="G61" s="43">
        <v>11.2</v>
      </c>
      <c r="H61" s="43">
        <v>12747.3</v>
      </c>
      <c r="I61" s="43">
        <v>0.2</v>
      </c>
      <c r="J61" s="116">
        <v>219.1</v>
      </c>
      <c r="K61" s="43"/>
      <c r="L61" s="116"/>
      <c r="M61" s="164"/>
      <c r="N61" s="165"/>
      <c r="O61" s="1112" t="str">
        <f t="shared" si="11"/>
        <v>12.1.3</v>
      </c>
      <c r="P61" s="32" t="str">
        <f t="shared" si="12"/>
        <v>НЕМЕЛОВАННАЯ БУМАГА БЕЗ СОДЕРЖАНИЯ ДРЕВЕСНОЙ МАССЫ</v>
      </c>
      <c r="Q61" s="709" t="s">
        <v>74</v>
      </c>
      <c r="R61" s="155"/>
      <c r="S61" s="155"/>
      <c r="T61" s="155"/>
      <c r="U61" s="155"/>
      <c r="V61" s="155"/>
      <c r="W61" s="155"/>
      <c r="X61" s="155"/>
      <c r="Y61" s="171"/>
      <c r="Z61" s="165"/>
      <c r="AA61" s="220" t="str">
        <f t="shared" si="19"/>
        <v>12.1.3</v>
      </c>
      <c r="AB61" s="32" t="str">
        <f t="shared" si="28"/>
        <v>НЕМЕЛОВАННАЯ БУМАГА БЕЗ СОДЕРЖАНИЯ ДРЕВЕСНОЙ МАССЫ</v>
      </c>
      <c r="AC61" s="702" t="s">
        <v>74</v>
      </c>
      <c r="AD61" s="218">
        <f>IF(ISNUMBER('CB1-Производство'!D73+E61-I61),'CB1-Производство'!D73+E61-I61,IF(ISNUMBER(I61-E61),"NT " &amp; I61-E61,"…"))</f>
        <v>9.8000000000000007</v>
      </c>
      <c r="AE61" s="200">
        <f>IF(ISNUMBER('CB1-Производство'!E73+G61-K61),'CB1-Производство'!E73+G61-K61,IF(ISNUMBER(K61-G61),"NT " &amp; K61-G61,"…"))</f>
        <v>11.2</v>
      </c>
    </row>
    <row r="62" spans="1:2595" s="14" customFormat="1" ht="15" customHeight="1" x14ac:dyDescent="0.2">
      <c r="A62" s="476" t="s">
        <v>150</v>
      </c>
      <c r="B62" s="66" t="s">
        <v>151</v>
      </c>
      <c r="C62" s="702" t="s">
        <v>74</v>
      </c>
      <c r="D62" s="1049"/>
      <c r="E62" s="43">
        <v>1.8</v>
      </c>
      <c r="F62" s="43">
        <v>1369.9</v>
      </c>
      <c r="G62" s="43">
        <v>0.8</v>
      </c>
      <c r="H62" s="43">
        <v>676.3</v>
      </c>
      <c r="I62" s="43">
        <v>0</v>
      </c>
      <c r="J62" s="116">
        <v>0</v>
      </c>
      <c r="K62" s="43"/>
      <c r="L62" s="116"/>
      <c r="M62" s="164"/>
      <c r="N62" s="165"/>
      <c r="O62" s="1112" t="str">
        <f t="shared" si="11"/>
        <v>12.1.4</v>
      </c>
      <c r="P62" s="32" t="str">
        <f t="shared" si="12"/>
        <v>МЕЛОВАННАЯ БУМАГА</v>
      </c>
      <c r="Q62" s="709" t="s">
        <v>74</v>
      </c>
      <c r="R62" s="155"/>
      <c r="S62" s="155"/>
      <c r="T62" s="155"/>
      <c r="U62" s="155"/>
      <c r="V62" s="155"/>
      <c r="W62" s="155"/>
      <c r="X62" s="155"/>
      <c r="Y62" s="171"/>
      <c r="Z62" s="165"/>
      <c r="AA62" s="220" t="str">
        <f t="shared" si="19"/>
        <v>12.1.4</v>
      </c>
      <c r="AB62" s="32" t="str">
        <f t="shared" si="28"/>
        <v>МЕЛОВАННАЯ БУМАГА</v>
      </c>
      <c r="AC62" s="702" t="s">
        <v>74</v>
      </c>
      <c r="AD62" s="218">
        <f>IF(ISNUMBER('CB1-Производство'!D74+E62-I62),'CB1-Производство'!D74+E62-I62,IF(ISNUMBER(I62-E62),"NT " &amp; I62-E62,"…"))</f>
        <v>1.8</v>
      </c>
      <c r="AE62" s="200">
        <f>IF(ISNUMBER('CB1-Производство'!E74+G62-K62),'CB1-Производство'!E74+G62-K62,IF(ISNUMBER(K62-G62),"NT " &amp; K62-G62,"…"))</f>
        <v>0.8</v>
      </c>
    </row>
    <row r="63" spans="1:2595" s="14" customFormat="1" ht="15" customHeight="1" x14ac:dyDescent="0.2">
      <c r="A63" s="470">
        <v>12.2</v>
      </c>
      <c r="B63" s="67" t="s">
        <v>152</v>
      </c>
      <c r="C63" s="702" t="s">
        <v>74</v>
      </c>
      <c r="D63" s="1049"/>
      <c r="E63" s="43">
        <v>0.6</v>
      </c>
      <c r="F63" s="43">
        <v>426.9</v>
      </c>
      <c r="G63" s="43">
        <v>0.5</v>
      </c>
      <c r="H63" s="43">
        <v>520.20000000000005</v>
      </c>
      <c r="I63" s="43">
        <v>0</v>
      </c>
      <c r="J63" s="116">
        <v>0</v>
      </c>
      <c r="K63" s="43">
        <v>0</v>
      </c>
      <c r="L63" s="116">
        <v>0</v>
      </c>
      <c r="M63" s="164"/>
      <c r="N63" s="165"/>
      <c r="O63" s="659">
        <f t="shared" si="11"/>
        <v>12.2</v>
      </c>
      <c r="P63" s="34" t="str">
        <f t="shared" si="12"/>
        <v>БЫТОВАЯ И ГИГИЕНИЧЕСКАЯ БУМАГА</v>
      </c>
      <c r="Q63" s="709" t="s">
        <v>74</v>
      </c>
      <c r="R63" s="155"/>
      <c r="S63" s="155"/>
      <c r="T63" s="155"/>
      <c r="U63" s="155"/>
      <c r="V63" s="155"/>
      <c r="W63" s="155"/>
      <c r="X63" s="155"/>
      <c r="Y63" s="171"/>
      <c r="Z63" s="165"/>
      <c r="AA63" s="220">
        <f t="shared" si="19"/>
        <v>12.2</v>
      </c>
      <c r="AB63" s="34" t="str">
        <f t="shared" si="28"/>
        <v>БЫТОВАЯ И ГИГИЕНИЧЕСКАЯ БУМАГА</v>
      </c>
      <c r="AC63" s="702" t="s">
        <v>74</v>
      </c>
      <c r="AD63" s="218">
        <f>IF(ISNUMBER('CB1-Производство'!D75+E63-I63),'CB1-Производство'!D75+E63-I63,IF(ISNUMBER(I63-E63),"NT " &amp; I63-E63,"…"))</f>
        <v>0.6</v>
      </c>
      <c r="AE63" s="200">
        <f>IF(ISNUMBER('CB1-Производство'!E75+G63-K63),'CB1-Производство'!E75+G63-K63,IF(ISNUMBER(K63-G63),"NT " &amp; K63-G63,"…"))</f>
        <v>0.5</v>
      </c>
    </row>
    <row r="64" spans="1:2595" s="14" customFormat="1" ht="15" customHeight="1" x14ac:dyDescent="0.2">
      <c r="A64" s="476">
        <v>12.3</v>
      </c>
      <c r="B64" s="90" t="s">
        <v>153</v>
      </c>
      <c r="C64" s="703" t="s">
        <v>74</v>
      </c>
      <c r="D64" s="1052"/>
      <c r="E64" s="42">
        <v>7.8</v>
      </c>
      <c r="F64" s="42">
        <v>6309</v>
      </c>
      <c r="G64" s="42">
        <v>12</v>
      </c>
      <c r="H64" s="42">
        <v>8664</v>
      </c>
      <c r="I64" s="42">
        <v>0.05</v>
      </c>
      <c r="J64" s="117">
        <v>26.1</v>
      </c>
      <c r="K64" s="42">
        <v>2</v>
      </c>
      <c r="L64" s="117">
        <v>1172</v>
      </c>
      <c r="M64" s="164"/>
      <c r="N64" s="165"/>
      <c r="O64" s="1112">
        <f t="shared" si="11"/>
        <v>12.3</v>
      </c>
      <c r="P64" s="34" t="str">
        <f t="shared" si="12"/>
        <v>УПАКОВОЧНЫЕ МАТЕРИАЛЫ</v>
      </c>
      <c r="Q64" s="713" t="s">
        <v>74</v>
      </c>
      <c r="R64" s="425">
        <f>E64-(E65+E66+E67+E68)</f>
        <v>-0.29999999999999982</v>
      </c>
      <c r="S64" s="157">
        <f t="shared" ref="S64:Y64" si="41">F64-(F65+F66+F67+F68)</f>
        <v>-0.1999999999998181</v>
      </c>
      <c r="T64" s="157">
        <f t="shared" si="41"/>
        <v>0</v>
      </c>
      <c r="U64" s="157">
        <f t="shared" si="41"/>
        <v>0.1000000000003638</v>
      </c>
      <c r="V64" s="157">
        <f t="shared" si="41"/>
        <v>1.0000000000000002E-2</v>
      </c>
      <c r="W64" s="157">
        <f t="shared" si="41"/>
        <v>0.10000000000000142</v>
      </c>
      <c r="X64" s="157">
        <f t="shared" si="41"/>
        <v>0</v>
      </c>
      <c r="Y64" s="656">
        <f t="shared" si="41"/>
        <v>0.20000000000004547</v>
      </c>
      <c r="Z64" s="179"/>
      <c r="AA64" s="220">
        <f t="shared" si="19"/>
        <v>12.3</v>
      </c>
      <c r="AB64" s="34" t="str">
        <f t="shared" si="28"/>
        <v>УПАКОВОЧНЫЕ МАТЕРИАЛЫ</v>
      </c>
      <c r="AC64" s="703" t="s">
        <v>74</v>
      </c>
      <c r="AD64" s="218">
        <f>IF(ISNUMBER('CB1-Производство'!D76+E64-I64),'CB1-Производство'!D76+E64-I64,IF(ISNUMBER(I64-E64),"NT " &amp; I64-E64,"…"))</f>
        <v>7.75</v>
      </c>
      <c r="AE64" s="200">
        <f>IF(ISNUMBER('CB1-Производство'!E76+G64-K64),'CB1-Производство'!E76+G64-K64,IF(ISNUMBER(K64-G64),"NT " &amp; K64-G64,"…"))</f>
        <v>10</v>
      </c>
    </row>
    <row r="65" spans="1:31" s="14" customFormat="1" ht="15" customHeight="1" x14ac:dyDescent="0.2">
      <c r="A65" s="476" t="s">
        <v>154</v>
      </c>
      <c r="B65" s="65" t="s">
        <v>155</v>
      </c>
      <c r="C65" s="703" t="s">
        <v>74</v>
      </c>
      <c r="D65" s="1052"/>
      <c r="E65" s="42">
        <v>2.2999999999999998</v>
      </c>
      <c r="F65" s="1028">
        <v>1083</v>
      </c>
      <c r="G65" s="42">
        <v>3.6</v>
      </c>
      <c r="H65" s="1028">
        <v>1969.9</v>
      </c>
      <c r="I65" s="43">
        <v>0</v>
      </c>
      <c r="J65" s="116">
        <v>0</v>
      </c>
      <c r="K65" s="43">
        <v>2</v>
      </c>
      <c r="L65" s="116">
        <v>1171.8</v>
      </c>
      <c r="M65" s="164"/>
      <c r="N65" s="165"/>
      <c r="O65" s="1112" t="str">
        <f t="shared" si="11"/>
        <v>12.3.1</v>
      </c>
      <c r="P65" s="32" t="str">
        <f t="shared" si="12"/>
        <v>КАРТОНАЖНЫЕ МАТЕРИАЛЫ</v>
      </c>
      <c r="Q65" s="709" t="s">
        <v>74</v>
      </c>
      <c r="R65" s="155"/>
      <c r="S65" s="155"/>
      <c r="T65" s="155"/>
      <c r="U65" s="155"/>
      <c r="V65" s="155"/>
      <c r="W65" s="155"/>
      <c r="X65" s="155"/>
      <c r="Y65" s="171"/>
      <c r="Z65" s="165"/>
      <c r="AA65" s="220" t="str">
        <f t="shared" si="19"/>
        <v>12.3.1</v>
      </c>
      <c r="AB65" s="32" t="str">
        <f t="shared" si="28"/>
        <v>КАРТОНАЖНЫЕ МАТЕРИАЛЫ</v>
      </c>
      <c r="AC65" s="703" t="s">
        <v>74</v>
      </c>
      <c r="AD65" s="218">
        <f>IF(ISNUMBER('CB1-Производство'!D77+E65-I65),'CB1-Производство'!D77+E65-I65,IF(ISNUMBER(I65-E65),"NT " &amp; I65-E65,"…"))</f>
        <v>2.2999999999999998</v>
      </c>
      <c r="AE65" s="200">
        <f>IF(ISNUMBER('CB1-Производство'!E77+G65-K65),'CB1-Производство'!E77+G65-K65,IF(ISNUMBER(K65-G65),"NT " &amp; K65-G65,"…"))</f>
        <v>1.6</v>
      </c>
    </row>
    <row r="66" spans="1:31" s="14" customFormat="1" ht="15" customHeight="1" x14ac:dyDescent="0.2">
      <c r="A66" s="476" t="s">
        <v>156</v>
      </c>
      <c r="B66" s="65" t="s">
        <v>157</v>
      </c>
      <c r="C66" s="703" t="s">
        <v>74</v>
      </c>
      <c r="D66" s="1052"/>
      <c r="E66" s="42">
        <v>3.8</v>
      </c>
      <c r="F66" s="1028">
        <v>3509.4</v>
      </c>
      <c r="G66" s="42">
        <v>4.3</v>
      </c>
      <c r="H66" s="1028">
        <v>3382.6</v>
      </c>
      <c r="I66" s="43">
        <v>0</v>
      </c>
      <c r="J66" s="116">
        <v>1.8</v>
      </c>
      <c r="K66" s="43">
        <v>0</v>
      </c>
      <c r="L66" s="116">
        <v>0</v>
      </c>
      <c r="M66" s="164"/>
      <c r="N66" s="165"/>
      <c r="O66" s="1112" t="str">
        <f t="shared" si="11"/>
        <v>12.3.2</v>
      </c>
      <c r="P66" s="32" t="str">
        <f t="shared" si="12"/>
        <v>КОРОБОЧНЫЙ КАРТОН</v>
      </c>
      <c r="Q66" s="709" t="s">
        <v>74</v>
      </c>
      <c r="R66" s="155"/>
      <c r="S66" s="155"/>
      <c r="T66" s="155"/>
      <c r="U66" s="155"/>
      <c r="V66" s="155"/>
      <c r="W66" s="155"/>
      <c r="X66" s="155"/>
      <c r="Y66" s="171"/>
      <c r="Z66" s="165"/>
      <c r="AA66" s="220" t="str">
        <f t="shared" si="19"/>
        <v>12.3.2</v>
      </c>
      <c r="AB66" s="32" t="str">
        <f t="shared" si="28"/>
        <v>КОРОБОЧНЫЙ КАРТОН</v>
      </c>
      <c r="AC66" s="703" t="s">
        <v>74</v>
      </c>
      <c r="AD66" s="218">
        <f>IF(ISNUMBER('CB1-Производство'!D78+E66-I66),'CB1-Производство'!D78+E66-I66,IF(ISNUMBER(I66-E66),"NT " &amp; I66-E66,"…"))</f>
        <v>3.8</v>
      </c>
      <c r="AE66" s="200">
        <f>IF(ISNUMBER('CB1-Производство'!E78+G66-K66),'CB1-Производство'!E78+G66-K66,IF(ISNUMBER(K66-G66),"NT " &amp; K66-G66,"…"))</f>
        <v>4.3</v>
      </c>
    </row>
    <row r="67" spans="1:31" s="14" customFormat="1" ht="15" customHeight="1" x14ac:dyDescent="0.2">
      <c r="A67" s="476" t="s">
        <v>158</v>
      </c>
      <c r="B67" s="65" t="s">
        <v>159</v>
      </c>
      <c r="C67" s="702" t="s">
        <v>74</v>
      </c>
      <c r="D67" s="1049"/>
      <c r="E67" s="43">
        <v>1.7</v>
      </c>
      <c r="F67" s="43">
        <v>1531.7</v>
      </c>
      <c r="G67" s="43">
        <v>3.9</v>
      </c>
      <c r="H67" s="43">
        <v>3190</v>
      </c>
      <c r="I67" s="46">
        <v>0.04</v>
      </c>
      <c r="J67" s="118">
        <v>17.600000000000001</v>
      </c>
      <c r="K67" s="46">
        <v>0</v>
      </c>
      <c r="L67" s="118">
        <v>0</v>
      </c>
      <c r="M67" s="164"/>
      <c r="N67" s="165"/>
      <c r="O67" s="1112" t="str">
        <f t="shared" si="11"/>
        <v>12.3.3</v>
      </c>
      <c r="P67" s="32" t="str">
        <f t="shared" si="12"/>
        <v>ОБЕРТОЧНАЯ БУМАГА</v>
      </c>
      <c r="Q67" s="709" t="s">
        <v>74</v>
      </c>
      <c r="R67" s="155"/>
      <c r="S67" s="155"/>
      <c r="T67" s="155"/>
      <c r="U67" s="155"/>
      <c r="V67" s="155"/>
      <c r="W67" s="155"/>
      <c r="X67" s="155"/>
      <c r="Y67" s="171"/>
      <c r="Z67" s="165"/>
      <c r="AA67" s="220" t="str">
        <f t="shared" si="19"/>
        <v>12.3.3</v>
      </c>
      <c r="AB67" s="32" t="str">
        <f t="shared" si="28"/>
        <v>ОБЕРТОЧНАЯ БУМАГА</v>
      </c>
      <c r="AC67" s="702" t="s">
        <v>74</v>
      </c>
      <c r="AD67" s="218">
        <f>IF(ISNUMBER('CB1-Производство'!D79+E67-I67),'CB1-Производство'!D79+E67-I67,IF(ISNUMBER(I67-E67),"NT " &amp; I67-E67,"…"))</f>
        <v>1.66</v>
      </c>
      <c r="AE67" s="200">
        <f>IF(ISNUMBER('CB1-Производство'!E79+G67-K67),'CB1-Производство'!E79+G67-K67,IF(ISNUMBER(K67-G67),"NT " &amp; K67-G67,"…"))</f>
        <v>3.9</v>
      </c>
    </row>
    <row r="68" spans="1:31" s="14" customFormat="1" ht="79.2" x14ac:dyDescent="0.2">
      <c r="A68" s="476" t="s">
        <v>160</v>
      </c>
      <c r="B68" s="699" t="s">
        <v>161</v>
      </c>
      <c r="C68" s="702" t="s">
        <v>74</v>
      </c>
      <c r="D68" s="1049"/>
      <c r="E68" s="43">
        <v>0.3</v>
      </c>
      <c r="F68" s="1027">
        <v>185.1</v>
      </c>
      <c r="G68" s="43">
        <v>0.2</v>
      </c>
      <c r="H68" s="43">
        <v>121.4</v>
      </c>
      <c r="I68" s="43">
        <v>0</v>
      </c>
      <c r="J68" s="116">
        <v>6.6</v>
      </c>
      <c r="K68" s="43"/>
      <c r="L68" s="116"/>
      <c r="M68" s="164"/>
      <c r="N68" s="165"/>
      <c r="O68" s="1112" t="str">
        <f t="shared" si="11"/>
        <v>12.3.4</v>
      </c>
      <c r="P68" s="712" t="str">
        <f t="shared" si="12"/>
        <v>ПРОЧИЕ СОРТА БУМАГИ, ИСПОЛЬЗУЕМЫЕ ГЛАВНЫМ ОБРАЗОМ ДЛЯ УПАКОВКИ</v>
      </c>
      <c r="Q68" s="709" t="s">
        <v>74</v>
      </c>
      <c r="R68" s="155"/>
      <c r="S68" s="155"/>
      <c r="T68" s="155"/>
      <c r="U68" s="155"/>
      <c r="V68" s="155"/>
      <c r="W68" s="155"/>
      <c r="X68" s="155"/>
      <c r="Y68" s="171"/>
      <c r="Z68" s="165"/>
      <c r="AA68" s="220" t="str">
        <f t="shared" si="19"/>
        <v>12.3.4</v>
      </c>
      <c r="AB68" s="712" t="str">
        <f t="shared" si="28"/>
        <v>ПРОЧИЕ СОРТА БУМАГИ, ИСПОЛЬЗУЕМЫЕ ГЛАВНЫМ ОБРАЗОМ ДЛЯ УПАКОВКИ</v>
      </c>
      <c r="AC68" s="702" t="s">
        <v>74</v>
      </c>
      <c r="AD68" s="218">
        <f>IF(ISNUMBER('CB1-Производство'!D80+E68-I68),'CB1-Производство'!D80+E68-I68,IF(ISNUMBER(I68-E68),"NT " &amp; I68-E68,"…"))</f>
        <v>0.3</v>
      </c>
      <c r="AE68" s="200">
        <f>IF(ISNUMBER('CB1-Производство'!E80+G68-K68),'CB1-Производство'!E80+G68-K68,IF(ISNUMBER(K68-G68),"NT " &amp; K68-G68,"…"))</f>
        <v>0.2</v>
      </c>
    </row>
    <row r="69" spans="1:31" s="14" customFormat="1" ht="27.75" customHeight="1" thickBot="1" x14ac:dyDescent="0.25">
      <c r="A69" s="478">
        <v>12.4</v>
      </c>
      <c r="B69" s="698" t="s">
        <v>162</v>
      </c>
      <c r="C69" s="705" t="s">
        <v>74</v>
      </c>
      <c r="D69" s="1055" t="s">
        <v>0</v>
      </c>
      <c r="E69" s="1029">
        <v>0.05</v>
      </c>
      <c r="F69" s="1029">
        <v>162</v>
      </c>
      <c r="G69" s="119">
        <v>0.04</v>
      </c>
      <c r="H69" s="119">
        <v>167.7</v>
      </c>
      <c r="I69" s="119">
        <v>0</v>
      </c>
      <c r="J69" s="120">
        <v>0.8</v>
      </c>
      <c r="K69" s="119">
        <v>0</v>
      </c>
      <c r="L69" s="120">
        <v>0</v>
      </c>
      <c r="M69" s="164"/>
      <c r="N69" s="165"/>
      <c r="O69" s="1114">
        <f t="shared" si="11"/>
        <v>12.4</v>
      </c>
      <c r="P69" s="37" t="str">
        <f t="shared" si="12"/>
        <v>ПРОЧИЕ СОРТА БУМАГИ И КАРТОНА (НЕ ВКЛЮЧЕННЫЕ В ДРУГИЕ КАТЕГОРИИ)</v>
      </c>
      <c r="Q69" s="710" t="s">
        <v>74</v>
      </c>
      <c r="R69" s="160"/>
      <c r="S69" s="160"/>
      <c r="T69" s="160"/>
      <c r="U69" s="160"/>
      <c r="V69" s="160"/>
      <c r="W69" s="160"/>
      <c r="X69" s="160"/>
      <c r="Y69" s="251"/>
      <c r="Z69" s="165"/>
      <c r="AA69" s="222">
        <f t="shared" si="19"/>
        <v>12.4</v>
      </c>
      <c r="AB69" s="39" t="str">
        <f t="shared" si="28"/>
        <v>ПРОЧИЕ СОРТА БУМАГИ И КАРТОНА (НЕ ВКЛЮЧЕННЫЕ В ДРУГИЕ КАТЕГОРИИ)</v>
      </c>
      <c r="AC69" s="705" t="s">
        <v>74</v>
      </c>
      <c r="AD69" s="198">
        <f>IF(ISNUMBER('CB1-Производство'!D81+E69-I69),'CB1-Производство'!D81+E69-I69,IF(ISNUMBER(I69-E69),"NT " &amp; I69-E69,"…"))</f>
        <v>0.05</v>
      </c>
      <c r="AE69" s="246">
        <f>IF(ISNUMBER('CB1-Производство'!E81+G69-K69),'CB1-Производство'!E81+G69-K69,IF(ISNUMBER(K69-G69),"NT " &amp; K69-G69,"…"))</f>
        <v>0.04</v>
      </c>
    </row>
    <row r="70" spans="1:31" ht="21" customHeight="1" thickTop="1" x14ac:dyDescent="0.25">
      <c r="A70" s="81"/>
      <c r="B70" s="165" t="s">
        <v>163</v>
      </c>
      <c r="C70" s="706"/>
      <c r="D70" s="1056"/>
      <c r="E70" s="78"/>
      <c r="F70" s="78"/>
      <c r="G70" s="78"/>
      <c r="H70" s="78"/>
      <c r="I70" s="78"/>
      <c r="J70" s="78"/>
      <c r="K70" s="78"/>
      <c r="L70" s="78"/>
      <c r="N70" s="16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31" ht="12.75" customHeight="1" x14ac:dyDescent="0.25">
      <c r="A71" s="79"/>
      <c r="B71" s="206"/>
      <c r="E71" s="79"/>
      <c r="F71" s="79"/>
      <c r="G71" s="79"/>
      <c r="H71" s="79"/>
      <c r="I71" s="79"/>
      <c r="J71" s="79"/>
      <c r="K71" s="79"/>
      <c r="L71" s="79"/>
      <c r="N71" s="16"/>
      <c r="O71" s="164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31" ht="12.75" customHeight="1" x14ac:dyDescent="0.25">
      <c r="A72" s="79"/>
      <c r="B72" s="79"/>
      <c r="E72" s="79"/>
      <c r="F72" s="79"/>
      <c r="G72" s="79"/>
      <c r="H72" s="79"/>
      <c r="I72" s="79"/>
      <c r="J72" s="79"/>
      <c r="K72" s="79"/>
      <c r="L72" s="79"/>
      <c r="N72" s="16"/>
      <c r="O72" s="164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31" ht="12.75" customHeight="1" x14ac:dyDescent="0.25">
      <c r="A73" s="79"/>
      <c r="B73" s="79"/>
      <c r="E73" s="79"/>
      <c r="F73" s="79"/>
      <c r="G73" s="79"/>
      <c r="H73" s="79"/>
      <c r="I73" s="79"/>
      <c r="J73" s="79"/>
      <c r="K73" s="79"/>
      <c r="L73" s="79"/>
      <c r="N73" s="16"/>
      <c r="O73" s="164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31" ht="12.75" customHeight="1" x14ac:dyDescent="0.25">
      <c r="A74" s="79"/>
      <c r="E74" s="79"/>
      <c r="F74" s="79"/>
      <c r="G74" s="79"/>
      <c r="H74" s="79"/>
      <c r="I74" s="79"/>
      <c r="J74" s="79"/>
      <c r="K74" s="79"/>
      <c r="L74" s="79"/>
      <c r="N74" s="16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31" ht="12.75" customHeight="1" x14ac:dyDescent="0.25">
      <c r="A75" s="79"/>
      <c r="B75" s="79"/>
      <c r="E75" s="79"/>
      <c r="F75" s="79"/>
      <c r="G75" s="79"/>
      <c r="H75" s="79"/>
      <c r="I75" s="79"/>
      <c r="J75" s="79"/>
      <c r="K75" s="79"/>
      <c r="L75" s="79"/>
      <c r="N75" s="16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1" ht="12.75" customHeight="1" x14ac:dyDescent="0.25">
      <c r="A76" s="79"/>
      <c r="B76" s="79"/>
      <c r="E76" s="79"/>
      <c r="F76" s="79"/>
      <c r="G76" s="79"/>
      <c r="H76" s="79"/>
      <c r="I76" s="79"/>
      <c r="J76" s="79"/>
      <c r="K76" s="79"/>
      <c r="L76" s="79"/>
      <c r="N76" s="16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31" ht="12.75" customHeight="1" x14ac:dyDescent="0.25">
      <c r="A77" s="79"/>
      <c r="B77" s="79"/>
      <c r="E77" s="79"/>
      <c r="F77" s="79"/>
      <c r="G77" s="79"/>
      <c r="H77" s="79"/>
      <c r="I77" s="79"/>
      <c r="J77" s="79"/>
      <c r="K77" s="79"/>
      <c r="L77" s="79"/>
      <c r="N77" s="16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31" ht="12.75" customHeight="1" x14ac:dyDescent="0.25">
      <c r="A78" s="79"/>
      <c r="B78" s="79"/>
      <c r="E78" s="79"/>
      <c r="F78" s="79"/>
      <c r="G78" s="79"/>
      <c r="H78" s="79"/>
      <c r="I78" s="79"/>
      <c r="J78" s="79"/>
      <c r="K78" s="79"/>
      <c r="L78" s="79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31" ht="12.75" customHeight="1" x14ac:dyDescent="0.25">
      <c r="A79" s="79"/>
      <c r="B79" s="79"/>
      <c r="E79" s="79"/>
      <c r="F79" s="79"/>
      <c r="G79" s="79"/>
      <c r="H79" s="79"/>
      <c r="I79" s="79"/>
      <c r="J79" s="79"/>
      <c r="K79" s="79"/>
      <c r="L79" s="79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31" ht="12.75" customHeight="1" x14ac:dyDescent="0.25">
      <c r="A80" s="79"/>
      <c r="B80" s="79"/>
      <c r="E80" s="79"/>
      <c r="F80" s="79"/>
      <c r="G80" s="79"/>
      <c r="H80" s="79"/>
      <c r="I80" s="79"/>
      <c r="J80" s="79"/>
      <c r="K80" s="79"/>
      <c r="L80" s="79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12.75" customHeight="1" x14ac:dyDescent="0.25">
      <c r="A81" s="79"/>
      <c r="B81" s="79"/>
      <c r="E81" s="79"/>
      <c r="F81" s="79"/>
      <c r="G81" s="79"/>
      <c r="H81" s="79"/>
      <c r="I81" s="79"/>
      <c r="J81" s="79"/>
      <c r="K81" s="79"/>
      <c r="L81" s="79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</row>
    <row r="82" spans="1:28" ht="12.75" customHeight="1" x14ac:dyDescent="0.25">
      <c r="A82" s="79"/>
      <c r="B82" s="79"/>
      <c r="E82" s="79"/>
      <c r="F82" s="79"/>
      <c r="G82" s="79"/>
      <c r="H82" s="79"/>
      <c r="I82" s="79"/>
      <c r="J82" s="79"/>
      <c r="K82" s="79"/>
      <c r="L82" s="79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</row>
    <row r="83" spans="1:28" ht="12.75" customHeight="1" x14ac:dyDescent="0.25">
      <c r="A83" s="79"/>
      <c r="B83" s="79"/>
      <c r="E83" s="79"/>
      <c r="F83" s="79"/>
      <c r="G83" s="79"/>
      <c r="H83" s="79"/>
      <c r="I83" s="79"/>
      <c r="J83" s="79"/>
      <c r="K83" s="79"/>
      <c r="L83" s="79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1:28" ht="12.75" customHeight="1" x14ac:dyDescent="0.25">
      <c r="A84" s="79"/>
      <c r="B84" s="79"/>
      <c r="E84" s="79"/>
      <c r="F84" s="79"/>
      <c r="G84" s="79"/>
      <c r="H84" s="79"/>
      <c r="I84" s="79"/>
      <c r="J84" s="79"/>
      <c r="K84" s="79"/>
      <c r="L84" s="79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8" ht="12.75" customHeight="1" x14ac:dyDescent="0.25">
      <c r="A85" s="79"/>
      <c r="B85" s="79"/>
      <c r="E85" s="79"/>
      <c r="F85" s="79"/>
      <c r="G85" s="79"/>
      <c r="H85" s="79"/>
      <c r="I85" s="79"/>
      <c r="J85" s="79"/>
      <c r="K85" s="79"/>
      <c r="L85" s="79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8" ht="12.75" customHeight="1" x14ac:dyDescent="0.25">
      <c r="A86" s="79"/>
      <c r="B86" s="79"/>
      <c r="E86" s="79"/>
      <c r="F86" s="79"/>
      <c r="G86" s="79"/>
      <c r="H86" s="79"/>
      <c r="I86" s="79"/>
      <c r="J86" s="79"/>
      <c r="K86" s="79"/>
      <c r="L86" s="79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8" ht="12.75" customHeight="1" x14ac:dyDescent="0.25">
      <c r="A87" s="79"/>
      <c r="B87" s="79"/>
      <c r="E87" s="79"/>
      <c r="F87" s="79"/>
      <c r="G87" s="79"/>
      <c r="H87" s="79"/>
      <c r="I87" s="79"/>
      <c r="J87" s="79"/>
      <c r="K87" s="79"/>
      <c r="L87" s="79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8" ht="12.75" customHeight="1" x14ac:dyDescent="0.25">
      <c r="A88" s="79"/>
      <c r="B88" s="79"/>
      <c r="E88" s="79"/>
      <c r="F88" s="79"/>
      <c r="G88" s="79"/>
      <c r="H88" s="79"/>
      <c r="I88" s="79"/>
      <c r="J88" s="79"/>
      <c r="K88" s="79"/>
      <c r="L88" s="79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</row>
    <row r="89" spans="1:28" ht="12.75" customHeight="1" x14ac:dyDescent="0.25">
      <c r="A89" s="79"/>
      <c r="B89" s="79"/>
      <c r="E89" s="79"/>
      <c r="F89" s="79"/>
      <c r="G89" s="79"/>
      <c r="H89" s="79"/>
      <c r="I89" s="79"/>
      <c r="J89" s="79"/>
      <c r="K89" s="79"/>
      <c r="L89" s="79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</row>
    <row r="90" spans="1:28" ht="12.75" customHeight="1" x14ac:dyDescent="0.25">
      <c r="A90" s="79"/>
      <c r="B90" s="79"/>
      <c r="E90" s="79"/>
      <c r="F90" s="79"/>
      <c r="G90" s="79"/>
      <c r="H90" s="79"/>
      <c r="I90" s="79"/>
      <c r="J90" s="79"/>
      <c r="K90" s="79"/>
      <c r="L90" s="79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</row>
    <row r="91" spans="1:28" ht="12.75" customHeight="1" x14ac:dyDescent="0.25">
      <c r="A91" s="79"/>
      <c r="B91" s="79"/>
      <c r="E91" s="79"/>
      <c r="F91" s="79"/>
      <c r="G91" s="79"/>
      <c r="H91" s="79"/>
      <c r="I91" s="79"/>
      <c r="J91" s="79"/>
      <c r="K91" s="79"/>
      <c r="L91" s="79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</row>
    <row r="92" spans="1:28" ht="12.75" customHeight="1" x14ac:dyDescent="0.25">
      <c r="A92" s="79"/>
      <c r="B92" s="79"/>
      <c r="E92" s="79"/>
      <c r="F92" s="79"/>
      <c r="G92" s="79"/>
      <c r="H92" s="79"/>
      <c r="I92" s="79"/>
      <c r="J92" s="79"/>
      <c r="K92" s="79"/>
      <c r="L92" s="79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</row>
    <row r="93" spans="1:28" ht="12.75" customHeight="1" x14ac:dyDescent="0.25">
      <c r="A93" s="79"/>
      <c r="B93" s="79"/>
      <c r="E93" s="79"/>
      <c r="F93" s="79"/>
      <c r="G93" s="79"/>
      <c r="H93" s="79"/>
      <c r="I93" s="79"/>
      <c r="J93" s="79"/>
      <c r="K93" s="79"/>
      <c r="L93" s="79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</row>
    <row r="94" spans="1:28" ht="12.75" customHeight="1" x14ac:dyDescent="0.25">
      <c r="A94" s="79"/>
      <c r="B94" s="79"/>
      <c r="E94" s="79"/>
      <c r="F94" s="79"/>
      <c r="G94" s="79"/>
      <c r="H94" s="79"/>
      <c r="I94" s="79"/>
      <c r="J94" s="79"/>
      <c r="K94" s="79"/>
      <c r="L94" s="79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</row>
    <row r="95" spans="1:28" ht="12.75" customHeight="1" x14ac:dyDescent="0.25">
      <c r="A95" s="79"/>
      <c r="B95" s="79"/>
      <c r="E95" s="79"/>
      <c r="F95" s="79"/>
      <c r="G95" s="79"/>
      <c r="H95" s="79"/>
      <c r="I95" s="79"/>
      <c r="J95" s="79"/>
      <c r="K95" s="79"/>
      <c r="L95" s="79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</row>
    <row r="96" spans="1:28" ht="12.75" customHeight="1" x14ac:dyDescent="0.25">
      <c r="A96" s="79"/>
      <c r="B96" s="79"/>
      <c r="E96" s="79"/>
      <c r="F96" s="79"/>
      <c r="G96" s="79"/>
      <c r="H96" s="79"/>
      <c r="I96" s="79"/>
      <c r="J96" s="79"/>
      <c r="K96" s="79"/>
      <c r="L96" s="79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</row>
    <row r="97" spans="1:51" ht="12.75" customHeight="1" x14ac:dyDescent="0.25">
      <c r="A97" s="79"/>
      <c r="B97" s="79"/>
      <c r="E97" s="79"/>
      <c r="F97" s="79"/>
      <c r="G97" s="79"/>
      <c r="H97" s="79"/>
      <c r="I97" s="79"/>
      <c r="J97" s="79"/>
      <c r="K97" s="79"/>
      <c r="L97" s="79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</row>
    <row r="98" spans="1:51" ht="12.75" customHeight="1" x14ac:dyDescent="0.25">
      <c r="A98" s="79"/>
      <c r="B98" s="79"/>
      <c r="E98" s="79"/>
      <c r="F98" s="79"/>
      <c r="G98" s="79"/>
      <c r="H98" s="79"/>
      <c r="I98" s="79"/>
      <c r="J98" s="79"/>
      <c r="K98" s="79"/>
      <c r="L98" s="79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</row>
    <row r="99" spans="1:51" ht="12.75" customHeight="1" x14ac:dyDescent="0.25">
      <c r="A99" s="79"/>
      <c r="B99" s="79"/>
      <c r="E99" s="79"/>
      <c r="F99" s="79"/>
      <c r="G99" s="79"/>
      <c r="H99" s="79"/>
      <c r="I99" s="79"/>
      <c r="J99" s="79"/>
      <c r="K99" s="79"/>
      <c r="L99" s="79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</row>
    <row r="100" spans="1:51" ht="12.75" customHeight="1" x14ac:dyDescent="0.25">
      <c r="A100" s="79"/>
      <c r="B100" s="79"/>
      <c r="E100" s="79"/>
      <c r="F100" s="79"/>
      <c r="G100" s="79"/>
      <c r="H100" s="79"/>
      <c r="I100" s="79"/>
      <c r="J100" s="79"/>
      <c r="K100" s="79"/>
      <c r="L100" s="79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V100" s="12" t="s">
        <v>0</v>
      </c>
      <c r="AW100" s="12" t="s">
        <v>0</v>
      </c>
      <c r="AX100" s="12" t="s">
        <v>0</v>
      </c>
      <c r="AY100" s="12" t="s">
        <v>0</v>
      </c>
    </row>
    <row r="101" spans="1:51" ht="12.75" customHeight="1" x14ac:dyDescent="0.25">
      <c r="A101" s="79"/>
      <c r="B101" s="79"/>
      <c r="E101" s="79"/>
      <c r="F101" s="79"/>
      <c r="G101" s="79"/>
      <c r="H101" s="79"/>
      <c r="I101" s="79"/>
      <c r="J101" s="79"/>
      <c r="K101" s="79"/>
      <c r="L101" s="79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2">
    <mergeCell ref="V8:Y8"/>
    <mergeCell ref="K9:L9"/>
    <mergeCell ref="E9:F9"/>
    <mergeCell ref="I9:J9"/>
    <mergeCell ref="G9:H9"/>
    <mergeCell ref="R8:U8"/>
    <mergeCell ref="I2:J2"/>
    <mergeCell ref="I8:L8"/>
    <mergeCell ref="AD8:AE8"/>
    <mergeCell ref="C2:G3"/>
    <mergeCell ref="C4:G4"/>
    <mergeCell ref="C5:G5"/>
    <mergeCell ref="V6:Y6"/>
    <mergeCell ref="R7:Y7"/>
    <mergeCell ref="B7:E7"/>
    <mergeCell ref="AA4:AC5"/>
    <mergeCell ref="D8:D10"/>
    <mergeCell ref="R9:S9"/>
    <mergeCell ref="T9:U9"/>
    <mergeCell ref="V9:W9"/>
    <mergeCell ref="X9:Y9"/>
    <mergeCell ref="E8:H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6" pageOrder="overThenDown" orientation="landscape" r:id="rId2"/>
  <headerFooter alignWithMargins="0"/>
  <colBreaks count="2" manualBreakCount="2">
    <brk id="12" max="1048575" man="1"/>
    <brk id="2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="90" zoomScaleNormal="90" zoomScaleSheetLayoutView="100" workbookViewId="0">
      <selection activeCell="F9" sqref="F9"/>
    </sheetView>
  </sheetViews>
  <sheetFormatPr defaultColWidth="9.6640625" defaultRowHeight="12.75" customHeight="1" x14ac:dyDescent="0.25"/>
  <cols>
    <col min="1" max="1" width="11.21875" style="5" customWidth="1"/>
    <col min="2" max="2" width="68.21875" style="6" customWidth="1"/>
    <col min="3" max="6" width="22.109375" style="6" customWidth="1"/>
    <col min="7" max="7" width="14.33203125" style="6" customWidth="1"/>
    <col min="8" max="8" width="13.33203125" style="6" customWidth="1"/>
    <col min="9" max="9" width="12.6640625" style="82" customWidth="1"/>
    <col min="10" max="10" width="69.33203125" style="82" customWidth="1"/>
    <col min="11" max="14" width="14.77734375" style="82" customWidth="1"/>
    <col min="15" max="16384" width="9.6640625" style="6"/>
  </cols>
  <sheetData>
    <row r="1" spans="1:14" s="49" customFormat="1" ht="12.75" customHeight="1" thickBot="1" x14ac:dyDescent="0.3">
      <c r="A1" s="83"/>
      <c r="B1" s="84"/>
      <c r="C1" s="73"/>
      <c r="D1" s="73">
        <v>62</v>
      </c>
      <c r="E1" s="73">
        <v>91</v>
      </c>
      <c r="F1" s="73">
        <v>91</v>
      </c>
      <c r="I1" s="151"/>
      <c r="J1" s="151"/>
      <c r="K1" s="151"/>
      <c r="L1" s="151"/>
      <c r="M1" s="151"/>
      <c r="N1" s="151"/>
    </row>
    <row r="2" spans="1:14" ht="17.100000000000001" customHeight="1" x14ac:dyDescent="0.25">
      <c r="A2" s="74"/>
      <c r="B2" s="213"/>
      <c r="C2" s="15"/>
      <c r="D2" s="1115" t="s">
        <v>1</v>
      </c>
      <c r="E2" s="982" t="s">
        <v>2</v>
      </c>
      <c r="F2" s="624" t="s">
        <v>186</v>
      </c>
      <c r="G2" s="7"/>
      <c r="H2" s="8"/>
      <c r="L2" s="224" t="str">
        <f>D2</f>
        <v>Страна:</v>
      </c>
      <c r="M2" s="223"/>
    </row>
    <row r="3" spans="1:14" ht="17.100000000000001" customHeight="1" x14ac:dyDescent="0.25">
      <c r="A3" s="75"/>
      <c r="B3" s="16"/>
      <c r="C3" s="16"/>
      <c r="D3" s="630" t="s">
        <v>187</v>
      </c>
      <c r="E3" s="985"/>
      <c r="F3" s="984"/>
      <c r="G3" s="7"/>
      <c r="H3" s="9"/>
    </row>
    <row r="4" spans="1:14" ht="17.100000000000001" customHeight="1" x14ac:dyDescent="0.25">
      <c r="A4" s="75"/>
      <c r="B4" s="16"/>
      <c r="C4" s="1072"/>
      <c r="D4" s="983"/>
      <c r="E4" s="985"/>
      <c r="F4" s="984"/>
      <c r="G4" s="7"/>
      <c r="H4" s="9"/>
    </row>
    <row r="5" spans="1:14" ht="17.100000000000001" customHeight="1" x14ac:dyDescent="0.25">
      <c r="A5" s="75"/>
      <c r="B5" s="16"/>
      <c r="C5" s="16"/>
      <c r="D5" s="630" t="s">
        <v>5</v>
      </c>
      <c r="E5" s="985"/>
      <c r="F5" s="984"/>
      <c r="G5" s="7"/>
      <c r="H5" s="10"/>
    </row>
    <row r="6" spans="1:14" ht="17.100000000000001" customHeight="1" x14ac:dyDescent="0.25">
      <c r="A6" s="75"/>
      <c r="B6" s="1269" t="s">
        <v>188</v>
      </c>
      <c r="C6" s="1270"/>
      <c r="D6" s="983"/>
      <c r="E6" s="985"/>
      <c r="F6" s="984"/>
      <c r="G6" s="7"/>
      <c r="H6" s="10"/>
    </row>
    <row r="7" spans="1:14" ht="17.100000000000001" customHeight="1" x14ac:dyDescent="0.25">
      <c r="A7" s="75"/>
      <c r="B7" s="1269"/>
      <c r="C7" s="1270"/>
      <c r="D7" s="983"/>
      <c r="E7" s="985"/>
      <c r="F7" s="984"/>
      <c r="G7" s="7"/>
      <c r="H7" s="10"/>
    </row>
    <row r="8" spans="1:14" ht="17.100000000000001" customHeight="1" x14ac:dyDescent="0.25">
      <c r="A8" s="75"/>
      <c r="B8" s="1299" t="s">
        <v>189</v>
      </c>
      <c r="C8" s="1300"/>
      <c r="D8" s="630" t="s">
        <v>190</v>
      </c>
      <c r="E8" s="985"/>
      <c r="F8" s="626" t="s">
        <v>873</v>
      </c>
      <c r="G8" s="7"/>
      <c r="H8" s="10"/>
    </row>
    <row r="9" spans="1:14" ht="21" customHeight="1" x14ac:dyDescent="0.25">
      <c r="A9" s="75"/>
      <c r="B9" s="1271" t="s">
        <v>169</v>
      </c>
      <c r="C9" s="1271"/>
      <c r="D9" s="631" t="s">
        <v>191</v>
      </c>
      <c r="E9" s="980"/>
      <c r="F9" s="984"/>
      <c r="G9" s="7"/>
      <c r="H9" s="10"/>
    </row>
    <row r="10" spans="1:14" ht="17.100000000000001" customHeight="1" x14ac:dyDescent="0.25">
      <c r="A10" s="75"/>
      <c r="B10" s="1067"/>
      <c r="C10" s="1067"/>
      <c r="D10" s="166"/>
      <c r="E10" s="167"/>
      <c r="F10" s="168"/>
      <c r="G10" s="7"/>
      <c r="H10" s="10"/>
      <c r="I10" s="1278" t="s">
        <v>192</v>
      </c>
      <c r="J10" s="1278"/>
    </row>
    <row r="11" spans="1:14" ht="21" x14ac:dyDescent="0.3">
      <c r="A11" s="75"/>
      <c r="B11" s="1067"/>
      <c r="C11" s="201" t="s">
        <v>171</v>
      </c>
      <c r="D11" s="202" t="s">
        <v>193</v>
      </c>
      <c r="E11" s="103" t="s">
        <v>0</v>
      </c>
      <c r="F11" s="104"/>
      <c r="G11" s="7"/>
      <c r="H11" s="10"/>
      <c r="I11" s="1278"/>
      <c r="J11" s="1278"/>
      <c r="K11" s="1294" t="s">
        <v>12</v>
      </c>
      <c r="L11" s="1295"/>
      <c r="M11" s="16"/>
    </row>
    <row r="12" spans="1:14" ht="17.100000000000001" customHeight="1" thickBot="1" x14ac:dyDescent="0.3">
      <c r="A12" s="76"/>
      <c r="B12" s="214"/>
      <c r="C12" s="85"/>
      <c r="D12" s="169" t="s">
        <v>0</v>
      </c>
      <c r="E12" s="16"/>
      <c r="F12" s="88"/>
      <c r="G12" s="7"/>
      <c r="H12" s="10"/>
    </row>
    <row r="13" spans="1:14" s="77" customFormat="1" ht="17.399999999999999" customHeight="1" x14ac:dyDescent="0.3">
      <c r="A13" s="646" t="s">
        <v>16</v>
      </c>
      <c r="B13" s="648" t="s">
        <v>17</v>
      </c>
      <c r="C13" s="1285" t="s">
        <v>194</v>
      </c>
      <c r="D13" s="1296"/>
      <c r="E13" s="1285" t="s">
        <v>195</v>
      </c>
      <c r="F13" s="1297"/>
      <c r="G13" s="1116"/>
      <c r="H13" s="1117"/>
      <c r="I13" s="233" t="s">
        <v>16</v>
      </c>
      <c r="J13" s="234" t="str">
        <f>B13</f>
        <v>Товар</v>
      </c>
      <c r="K13" s="1292" t="str">
        <f>C13</f>
        <v>И М П О Р Т  СТОИМОСТЬ</v>
      </c>
      <c r="L13" s="1298"/>
      <c r="M13" s="1292" t="str">
        <f>E13</f>
        <v>Э К С П О Р Т   СТОИМОСТЬ</v>
      </c>
      <c r="N13" s="1293"/>
    </row>
    <row r="14" spans="1:14" s="79" customFormat="1" ht="20.25" customHeight="1" x14ac:dyDescent="0.25">
      <c r="A14" s="205" t="s">
        <v>21</v>
      </c>
      <c r="B14" s="1070" t="s">
        <v>0</v>
      </c>
      <c r="C14" s="203">
        <v>2018</v>
      </c>
      <c r="D14" s="203">
        <f>C14+1</f>
        <v>2019</v>
      </c>
      <c r="E14" s="203">
        <f>C14</f>
        <v>2018</v>
      </c>
      <c r="F14" s="204">
        <f>D14</f>
        <v>2019</v>
      </c>
      <c r="G14" s="78"/>
      <c r="H14" s="78"/>
      <c r="I14" s="3" t="s">
        <v>21</v>
      </c>
      <c r="J14" s="199"/>
      <c r="K14" s="106">
        <f>C14</f>
        <v>2018</v>
      </c>
      <c r="L14" s="106">
        <f>D14</f>
        <v>2019</v>
      </c>
      <c r="M14" s="106">
        <f>E14</f>
        <v>2018</v>
      </c>
      <c r="N14" s="235">
        <f>F14</f>
        <v>2019</v>
      </c>
    </row>
    <row r="15" spans="1:14" s="79" customFormat="1" ht="21.75" customHeight="1" x14ac:dyDescent="0.25">
      <c r="A15" s="430">
        <v>13</v>
      </c>
      <c r="B15" s="1289" t="s">
        <v>189</v>
      </c>
      <c r="C15" s="1290"/>
      <c r="D15" s="1290"/>
      <c r="E15" s="1290"/>
      <c r="F15" s="1291"/>
      <c r="G15" s="78"/>
      <c r="H15" s="78"/>
      <c r="I15" s="431">
        <f t="shared" ref="I15:J34" si="0">A15</f>
        <v>13</v>
      </c>
      <c r="J15" s="1289" t="str">
        <f t="shared" si="0"/>
        <v>ИЗДЕЛИЯ ИЗ ДРЕВЕСИНЫ, ПРОШЕДШИЕ ВТОРИЧНУЮ ОБРАБОТКУ</v>
      </c>
      <c r="K15" s="1290"/>
      <c r="L15" s="1290"/>
      <c r="M15" s="1290"/>
      <c r="N15" s="1291"/>
    </row>
    <row r="16" spans="1:14" s="14" customFormat="1" ht="21.75" customHeight="1" x14ac:dyDescent="0.2">
      <c r="A16" s="479">
        <v>13.1</v>
      </c>
      <c r="B16" s="30" t="s">
        <v>196</v>
      </c>
      <c r="C16" s="480">
        <v>1488.6</v>
      </c>
      <c r="D16" s="480">
        <v>1799.5</v>
      </c>
      <c r="E16" s="481">
        <v>5.6</v>
      </c>
      <c r="F16" s="481">
        <v>305.10000000000002</v>
      </c>
      <c r="G16" s="13"/>
      <c r="H16" s="13"/>
      <c r="I16" s="236">
        <f t="shared" si="0"/>
        <v>13.1</v>
      </c>
      <c r="J16" s="30" t="str">
        <f t="shared" si="0"/>
        <v>ПИЛОМАТЕРИАЛЫ, ПРОШЕДШИЕ ДОПОЛНИТЕЛЬНУЮ ОБРАБОТКУ</v>
      </c>
      <c r="K16" s="428" t="e">
        <f>#REF!-(#REF!+#REF!)</f>
        <v>#REF!</v>
      </c>
      <c r="L16" s="428">
        <f>C16-(C17+C18)</f>
        <v>0</v>
      </c>
      <c r="M16" s="428">
        <f>E16-(E17+E18)</f>
        <v>0</v>
      </c>
      <c r="N16" s="429">
        <f>F16-(F17+F18)</f>
        <v>0</v>
      </c>
    </row>
    <row r="17" spans="1:14" s="14" customFormat="1" ht="21.75" customHeight="1" x14ac:dyDescent="0.2">
      <c r="A17" s="479" t="s">
        <v>197</v>
      </c>
      <c r="B17" s="31" t="s">
        <v>36</v>
      </c>
      <c r="C17" s="482">
        <v>1415.4</v>
      </c>
      <c r="D17" s="482">
        <v>1516.7</v>
      </c>
      <c r="E17" s="483">
        <v>2.4</v>
      </c>
      <c r="F17" s="483">
        <v>304.89999999999998</v>
      </c>
      <c r="G17" s="13"/>
      <c r="H17" s="13"/>
      <c r="I17" s="236" t="str">
        <f t="shared" si="0"/>
        <v>13.1.C</v>
      </c>
      <c r="J17" s="622" t="str">
        <f t="shared" si="0"/>
        <v>Хвойные породы</v>
      </c>
      <c r="K17" s="170" t="s">
        <v>0</v>
      </c>
      <c r="L17" s="171"/>
      <c r="M17" s="171"/>
      <c r="N17" s="156"/>
    </row>
    <row r="18" spans="1:14" s="14" customFormat="1" ht="21.75" customHeight="1" x14ac:dyDescent="0.2">
      <c r="A18" s="479" t="s">
        <v>198</v>
      </c>
      <c r="B18" s="31" t="s">
        <v>39</v>
      </c>
      <c r="C18" s="484">
        <v>73.2</v>
      </c>
      <c r="D18" s="484">
        <v>282.8</v>
      </c>
      <c r="E18" s="481">
        <v>3.2</v>
      </c>
      <c r="F18" s="481">
        <v>0.2</v>
      </c>
      <c r="G18" s="13"/>
      <c r="H18" s="13"/>
      <c r="I18" s="236" t="str">
        <f t="shared" si="0"/>
        <v>13.1.NC</v>
      </c>
      <c r="J18" s="622" t="str">
        <f t="shared" si="0"/>
        <v>Лиственные породы</v>
      </c>
      <c r="K18" s="170" t="s">
        <v>0</v>
      </c>
      <c r="L18" s="171"/>
      <c r="M18" s="171"/>
      <c r="N18" s="156"/>
    </row>
    <row r="19" spans="1:14" s="14" customFormat="1" ht="21.75" customHeight="1" x14ac:dyDescent="0.2">
      <c r="A19" s="479" t="s">
        <v>199</v>
      </c>
      <c r="B19" s="35" t="s">
        <v>48</v>
      </c>
      <c r="C19" s="480">
        <v>0</v>
      </c>
      <c r="D19" s="480">
        <v>0</v>
      </c>
      <c r="E19" s="481">
        <v>0</v>
      </c>
      <c r="F19" s="481">
        <v>0</v>
      </c>
      <c r="G19" s="13"/>
      <c r="H19" s="13"/>
      <c r="I19" s="236" t="str">
        <f t="shared" si="0"/>
        <v>13.1.NC.T</v>
      </c>
      <c r="J19" s="35" t="str">
        <f t="shared" si="0"/>
        <v>в том числе тропические породы</v>
      </c>
      <c r="K19" s="177" t="e">
        <f>IF(AND(ISNUMBER(#REF!/#REF!),#REF!&gt;#REF!),"&gt; 11.1.NC !!","")</f>
        <v>#REF!</v>
      </c>
      <c r="L19" s="251" t="str">
        <f>IF(AND(ISNUMBER(C19/C18),C19&gt;C18),"&gt; 11.1.NC !!","")</f>
        <v/>
      </c>
      <c r="M19" s="251" t="str">
        <f>IF(AND(ISNUMBER(E19/E18),E19&gt;E18),"&gt; 11.1.NC !!","")</f>
        <v/>
      </c>
      <c r="N19" s="161" t="str">
        <f>IF(AND(ISNUMBER(F19/F18),F19&gt;F18),"&gt; 11.1.NC !!","")</f>
        <v/>
      </c>
    </row>
    <row r="20" spans="1:14" s="79" customFormat="1" ht="21.75" customHeight="1" x14ac:dyDescent="0.25">
      <c r="A20" s="430">
        <v>13.2</v>
      </c>
      <c r="B20" s="1289" t="s">
        <v>200</v>
      </c>
      <c r="C20" s="1290">
        <v>1276.8</v>
      </c>
      <c r="D20" s="1290">
        <v>205.6</v>
      </c>
      <c r="E20" s="1290">
        <v>4.7</v>
      </c>
      <c r="F20" s="1291">
        <v>24.8</v>
      </c>
      <c r="G20" s="78"/>
      <c r="H20" s="78"/>
      <c r="I20" s="431">
        <f t="shared" si="0"/>
        <v>13.2</v>
      </c>
      <c r="J20" s="1289" t="str">
        <f t="shared" si="0"/>
        <v>ДЕРЕВЯННАЯ ТАРА</v>
      </c>
      <c r="K20" s="1290"/>
      <c r="L20" s="1290"/>
      <c r="M20" s="1290"/>
      <c r="N20" s="1291"/>
    </row>
    <row r="21" spans="1:14" s="14" customFormat="1" ht="21.75" customHeight="1" x14ac:dyDescent="0.2">
      <c r="A21" s="479">
        <v>13.3</v>
      </c>
      <c r="B21" s="95" t="s">
        <v>201</v>
      </c>
      <c r="C21" s="480">
        <v>586.6</v>
      </c>
      <c r="D21" s="480">
        <v>1906.6</v>
      </c>
      <c r="E21" s="481">
        <v>4.5999999999999996</v>
      </c>
      <c r="F21" s="481">
        <v>6.5</v>
      </c>
      <c r="G21" s="13"/>
      <c r="H21" s="13"/>
      <c r="I21" s="236">
        <f t="shared" si="0"/>
        <v>13.3</v>
      </c>
      <c r="J21" s="80" t="str">
        <f t="shared" si="0"/>
        <v>ИЗДЕЛИЯ ИЗ ДРЕВЕСИНЫ БЫТОВОГО/ДЕКОРАТИВНОГО НАЗНАЧЕНИЯ</v>
      </c>
      <c r="K21" s="155"/>
      <c r="L21" s="171"/>
      <c r="M21" s="171"/>
      <c r="N21" s="156"/>
    </row>
    <row r="22" spans="1:14" s="14" customFormat="1" ht="21.75" customHeight="1" x14ac:dyDescent="0.2">
      <c r="A22" s="479">
        <v>13.4</v>
      </c>
      <c r="B22" s="632" t="s">
        <v>202</v>
      </c>
      <c r="C22" s="480">
        <v>4732.3</v>
      </c>
      <c r="D22" s="480">
        <v>21515.1</v>
      </c>
      <c r="E22" s="481">
        <v>20.5</v>
      </c>
      <c r="F22" s="481">
        <v>164.5</v>
      </c>
      <c r="G22" s="13"/>
      <c r="H22" s="13"/>
      <c r="I22" s="1030">
        <f t="shared" si="0"/>
        <v>13.4</v>
      </c>
      <c r="J22" s="80" t="str">
        <f t="shared" si="0"/>
        <v>ПЛОТНИЧНЫЕ И СТОЛЯРНЫЕ СТРОИТЕЛЬНЫЕ ДЕРЕВЯННЫЕ ИЗДЕЛИЯ</v>
      </c>
      <c r="K22" s="155"/>
      <c r="L22" s="171"/>
      <c r="M22" s="171"/>
      <c r="N22" s="156"/>
    </row>
    <row r="23" spans="1:14" s="14" customFormat="1" ht="21.75" customHeight="1" x14ac:dyDescent="0.2">
      <c r="A23" s="479">
        <v>13.5</v>
      </c>
      <c r="B23" s="95" t="s">
        <v>203</v>
      </c>
      <c r="C23" s="480">
        <v>10729.9</v>
      </c>
      <c r="D23" s="480">
        <v>9538.7999999999993</v>
      </c>
      <c r="E23" s="481">
        <v>459.7</v>
      </c>
      <c r="F23" s="481">
        <v>371.8</v>
      </c>
      <c r="G23" s="13"/>
      <c r="H23" s="13"/>
      <c r="I23" s="236">
        <f t="shared" si="0"/>
        <v>13.5</v>
      </c>
      <c r="J23" s="95" t="str">
        <f t="shared" si="0"/>
        <v>ДЕРЕВЯННАЯ МЕБЕЛЬ</v>
      </c>
      <c r="K23" s="160"/>
      <c r="L23" s="251"/>
      <c r="M23" s="251"/>
      <c r="N23" s="161"/>
    </row>
    <row r="24" spans="1:14" s="14" customFormat="1" ht="21.75" customHeight="1" x14ac:dyDescent="0.2">
      <c r="A24" s="479">
        <v>13.6</v>
      </c>
      <c r="B24" s="80" t="s">
        <v>204</v>
      </c>
      <c r="C24" s="480">
        <v>55.8</v>
      </c>
      <c r="D24" s="480">
        <v>45.8</v>
      </c>
      <c r="E24" s="481">
        <v>39.5</v>
      </c>
      <c r="F24" s="481">
        <v>650.20000000000005</v>
      </c>
      <c r="G24" s="13"/>
      <c r="H24" s="13"/>
      <c r="I24" s="236">
        <f t="shared" si="0"/>
        <v>13.6</v>
      </c>
      <c r="J24" s="80" t="str">
        <f t="shared" si="0"/>
        <v>СБОРНЫЕ СТРОИТЕЛЬНЫЕ КОНСТРУКЦИИ ИЗ ДРЕВЕСИНЫ</v>
      </c>
      <c r="K24" s="155"/>
      <c r="L24" s="171"/>
      <c r="M24" s="171"/>
      <c r="N24" s="156"/>
    </row>
    <row r="25" spans="1:14" s="14" customFormat="1" ht="21.75" customHeight="1" x14ac:dyDescent="0.2">
      <c r="A25" s="479">
        <v>13.7</v>
      </c>
      <c r="B25" s="632" t="s">
        <v>205</v>
      </c>
      <c r="C25" s="480">
        <v>346.4</v>
      </c>
      <c r="D25" s="480">
        <v>623.5</v>
      </c>
      <c r="E25" s="481">
        <v>11.8</v>
      </c>
      <c r="F25" s="481">
        <v>22.2</v>
      </c>
      <c r="G25" s="13"/>
      <c r="H25" s="13"/>
      <c r="I25" s="236">
        <f>A25</f>
        <v>13.7</v>
      </c>
      <c r="J25" s="80" t="str">
        <f>B25</f>
        <v>ПРОЧИЕ ГОТОВЫЕ ДЕРЕВЯННЫЕ ИЗДЕЛИЯ</v>
      </c>
      <c r="K25" s="155"/>
      <c r="L25" s="171"/>
      <c r="M25" s="171"/>
      <c r="N25" s="156"/>
    </row>
    <row r="26" spans="1:14" s="14" customFormat="1" ht="21.75" customHeight="1" x14ac:dyDescent="0.2">
      <c r="A26" s="485">
        <v>14</v>
      </c>
      <c r="B26" s="1289" t="s">
        <v>206</v>
      </c>
      <c r="C26" s="1290"/>
      <c r="D26" s="1290"/>
      <c r="E26" s="1290"/>
      <c r="F26" s="1291"/>
      <c r="G26" s="13"/>
      <c r="H26" s="13"/>
      <c r="I26" s="430">
        <f t="shared" si="0"/>
        <v>14</v>
      </c>
      <c r="J26" s="1289" t="str">
        <f t="shared" si="0"/>
        <v>БУМАЖНЫЕ ИЗДЕЛИЯ ВТОРИЧНОЙ ОБРАБОТКИ</v>
      </c>
      <c r="K26" s="1290" t="s">
        <v>0</v>
      </c>
      <c r="L26" s="1290" t="s">
        <v>0</v>
      </c>
      <c r="M26" s="1290" t="s">
        <v>0</v>
      </c>
      <c r="N26" s="1291" t="s">
        <v>0</v>
      </c>
    </row>
    <row r="27" spans="1:14" s="14" customFormat="1" ht="21.75" customHeight="1" x14ac:dyDescent="0.2">
      <c r="A27" s="479">
        <v>14.1</v>
      </c>
      <c r="B27" s="38" t="s">
        <v>207</v>
      </c>
      <c r="C27" s="480">
        <v>44.8</v>
      </c>
      <c r="D27" s="480">
        <v>143.80000000000001</v>
      </c>
      <c r="E27" s="481">
        <v>0</v>
      </c>
      <c r="F27" s="481">
        <v>14.1</v>
      </c>
      <c r="G27" s="13"/>
      <c r="H27" s="13"/>
      <c r="I27" s="236">
        <f t="shared" si="0"/>
        <v>14.1</v>
      </c>
      <c r="J27" s="30" t="str">
        <f t="shared" si="0"/>
        <v>МНОГОСЛОЙНЫЕ БУМАГА И КАРТОН</v>
      </c>
      <c r="K27" s="155"/>
      <c r="L27" s="171"/>
      <c r="M27" s="171"/>
      <c r="N27" s="156"/>
    </row>
    <row r="28" spans="1:14" s="14" customFormat="1" ht="28.8" x14ac:dyDescent="0.2">
      <c r="A28" s="479">
        <v>14.2</v>
      </c>
      <c r="B28" s="716" t="s">
        <v>208</v>
      </c>
      <c r="C28" s="480">
        <v>0</v>
      </c>
      <c r="D28" s="480">
        <v>13</v>
      </c>
      <c r="E28" s="481">
        <v>0</v>
      </c>
      <c r="F28" s="481"/>
      <c r="G28" s="13"/>
      <c r="H28" s="13"/>
      <c r="I28" s="236">
        <f t="shared" si="0"/>
        <v>14.2</v>
      </c>
      <c r="J28" s="379" t="str">
        <f t="shared" si="0"/>
        <v>ИЗДЕЛИЯ ИЗ БУМАГИ И ЦЕЛЛЮЛОЗНОЙ МАССЫ СО СПЕЦИАЛЬНЫМ ПОКРЫТИЕМ</v>
      </c>
      <c r="K28" s="155"/>
      <c r="L28" s="171"/>
      <c r="M28" s="171"/>
      <c r="N28" s="156"/>
    </row>
    <row r="29" spans="1:14" s="14" customFormat="1" ht="21.75" customHeight="1" x14ac:dyDescent="0.2">
      <c r="A29" s="479">
        <v>14.3</v>
      </c>
      <c r="B29" s="270" t="s">
        <v>209</v>
      </c>
      <c r="C29" s="480">
        <v>3839.4</v>
      </c>
      <c r="D29" s="480">
        <v>4411.8999999999996</v>
      </c>
      <c r="E29" s="481">
        <v>59.2</v>
      </c>
      <c r="F29" s="481">
        <v>12.3</v>
      </c>
      <c r="G29" s="13"/>
      <c r="H29" s="13"/>
      <c r="I29" s="236">
        <f t="shared" si="0"/>
        <v>14.3</v>
      </c>
      <c r="J29" s="30" t="str">
        <f t="shared" si="0"/>
        <v>БЫТОВАЯ И ГИГИЕНИЧЕСКАЯ БУМАГА, ГОТОВАЯ К ИСПОЛЬЗОВАНИЮ</v>
      </c>
      <c r="K29" s="155"/>
      <c r="L29" s="171"/>
      <c r="M29" s="171"/>
      <c r="N29" s="156"/>
    </row>
    <row r="30" spans="1:14" s="14" customFormat="1" ht="21.75" customHeight="1" x14ac:dyDescent="0.2">
      <c r="A30" s="479">
        <v>14.4</v>
      </c>
      <c r="B30" s="38" t="s">
        <v>210</v>
      </c>
      <c r="C30" s="480">
        <v>14846.5</v>
      </c>
      <c r="D30" s="480">
        <v>12589.7</v>
      </c>
      <c r="E30" s="481">
        <v>480.9</v>
      </c>
      <c r="F30" s="481">
        <v>1261.5999999999999</v>
      </c>
      <c r="G30" s="13"/>
      <c r="H30" s="13"/>
      <c r="I30" s="1030">
        <f t="shared" si="0"/>
        <v>14.4</v>
      </c>
      <c r="J30" s="38" t="str">
        <f t="shared" si="0"/>
        <v>УПАКОВОЧНЫЕ КОРОБКИ, ЯЩИКИ И Т.Д.</v>
      </c>
      <c r="K30" s="160"/>
      <c r="L30" s="251"/>
      <c r="M30" s="251"/>
      <c r="N30" s="161"/>
    </row>
    <row r="31" spans="1:14" s="14" customFormat="1" ht="28.8" x14ac:dyDescent="0.2">
      <c r="A31" s="1034">
        <v>14.5</v>
      </c>
      <c r="B31" s="1035" t="s">
        <v>211</v>
      </c>
      <c r="C31" s="480">
        <v>20757.5</v>
      </c>
      <c r="D31" s="480">
        <v>22827.3</v>
      </c>
      <c r="E31" s="481">
        <v>1787.9</v>
      </c>
      <c r="F31" s="481">
        <v>1761.4</v>
      </c>
      <c r="G31" s="13"/>
      <c r="H31" s="13"/>
      <c r="I31" s="1030">
        <f t="shared" si="0"/>
        <v>14.5</v>
      </c>
      <c r="J31" s="1035" t="str">
        <f t="shared" si="0"/>
        <v>ПРОЧИЕ ИЗДЕЛИЯ ИЗ БУМАГИ И КАРТОНА, ГОТОВЫЕ К ИСПОЛЬЗОВАНИЮ</v>
      </c>
      <c r="K31" s="155" t="str">
        <f>IF(AND(ISNUMBER(SUM(C32:C34)),ISNUMBER(C31)),IF(C31&lt;SUM(C32:C34),"&lt; subitems!","OK"),"")</f>
        <v>OK</v>
      </c>
      <c r="L31" s="171" t="str">
        <f>IF(AND(ISNUMBER(SUM(D32:D34)),ISNUMBER(D31)),IF(D31&lt;SUM(D32:D34),"&lt; subitems!","OK"),"")</f>
        <v>OK</v>
      </c>
      <c r="M31" s="171" t="str">
        <f>IF(AND(ISNUMBER(SUM(E32:E34)),ISNUMBER(E31)),IF(E31&lt;SUM(E32:E34),"&lt; subitems!","OK"),"")</f>
        <v>OK</v>
      </c>
      <c r="N31" s="156" t="str">
        <f>IF(AND(ISNUMBER(SUM(F32:F34)),ISNUMBER(F31)),IF(F31&lt;SUM(F32:F34),"&lt; subitems!","OK"),"")</f>
        <v>OK</v>
      </c>
    </row>
    <row r="32" spans="1:14" s="14" customFormat="1" ht="28.8" x14ac:dyDescent="0.2">
      <c r="A32" s="479" t="s">
        <v>212</v>
      </c>
      <c r="B32" s="711" t="s">
        <v>213</v>
      </c>
      <c r="C32" s="480">
        <v>140.19999999999999</v>
      </c>
      <c r="D32" s="480">
        <v>120.3</v>
      </c>
      <c r="E32" s="481">
        <v>0</v>
      </c>
      <c r="F32" s="481">
        <v>0.2</v>
      </c>
      <c r="G32" s="13"/>
      <c r="H32" s="13"/>
      <c r="I32" s="1030" t="str">
        <f t="shared" si="0"/>
        <v>14.5.1</v>
      </c>
      <c r="J32" s="711" t="str">
        <f t="shared" si="0"/>
        <v>в том числе ПЕЧАТНАЯ И ПИСЧАЯ БУМАГА, ГОТОВАЯ К ИСПОЛЬЗОВАНИЮ</v>
      </c>
      <c r="K32" s="155"/>
      <c r="L32" s="171"/>
      <c r="M32" s="171"/>
      <c r="N32" s="156"/>
    </row>
    <row r="33" spans="1:14" s="14" customFormat="1" ht="28.8" x14ac:dyDescent="0.2">
      <c r="A33" s="479" t="s">
        <v>214</v>
      </c>
      <c r="B33" s="711" t="s">
        <v>215</v>
      </c>
      <c r="C33" s="480">
        <v>80.400000000000006</v>
      </c>
      <c r="D33" s="480">
        <v>69.099999999999994</v>
      </c>
      <c r="E33" s="481">
        <v>5.8</v>
      </c>
      <c r="F33" s="481">
        <v>0.1</v>
      </c>
      <c r="G33" s="13"/>
      <c r="H33" s="13"/>
      <c r="I33" s="1030" t="str">
        <f t="shared" si="0"/>
        <v>14.5.2</v>
      </c>
      <c r="J33" s="711" t="str">
        <f t="shared" si="0"/>
        <v>в том числе ЛИТЫЕ ИЛИ ПРЕССОВАННЫЕ ИЗДЕЛИЯ ИЗ БУМАЖНОЙ МАССЫ</v>
      </c>
      <c r="K33" s="155"/>
      <c r="L33" s="171"/>
      <c r="M33" s="171"/>
      <c r="N33" s="156"/>
    </row>
    <row r="34" spans="1:14" s="14" customFormat="1" ht="29.4" thickBot="1" x14ac:dyDescent="0.25">
      <c r="A34" s="1036" t="s">
        <v>216</v>
      </c>
      <c r="B34" s="1037" t="s">
        <v>217</v>
      </c>
      <c r="C34" s="1038">
        <v>40.6</v>
      </c>
      <c r="D34" s="1038">
        <v>68.599999999999994</v>
      </c>
      <c r="E34" s="1039">
        <v>0.7</v>
      </c>
      <c r="F34" s="1039">
        <v>0</v>
      </c>
      <c r="G34" s="13"/>
      <c r="H34" s="13"/>
      <c r="I34" s="1040" t="str">
        <f t="shared" si="0"/>
        <v>14.5.3</v>
      </c>
      <c r="J34" s="1037" t="str">
        <f t="shared" si="0"/>
        <v>в том числе ФИЛЬТРОВАЛЬНЫЕ БУМАГА И КАРТОН, ГОТОВЫЕ К ИСПОЛЬЗОВАНИЮ</v>
      </c>
      <c r="K34" s="1041"/>
      <c r="L34" s="1042"/>
      <c r="M34" s="1042"/>
      <c r="N34" s="1043"/>
    </row>
    <row r="35" spans="1:14" ht="15" customHeight="1" x14ac:dyDescent="0.3">
      <c r="A35" s="81"/>
      <c r="B35" s="647"/>
      <c r="C35" s="647"/>
      <c r="D35" s="78"/>
      <c r="E35" s="78"/>
      <c r="F35" s="78"/>
      <c r="G35" s="7"/>
      <c r="H35" s="7"/>
      <c r="I35" s="126" t="s">
        <v>0</v>
      </c>
    </row>
    <row r="36" spans="1:14" ht="12.75" customHeight="1" x14ac:dyDescent="0.25">
      <c r="A36" s="81"/>
      <c r="B36" s="206"/>
      <c r="C36" s="79"/>
      <c r="D36" s="79"/>
      <c r="E36" s="79"/>
      <c r="F36" s="79"/>
      <c r="G36" s="7"/>
      <c r="H36" s="7"/>
    </row>
    <row r="37" spans="1:14" ht="12.75" customHeight="1" x14ac:dyDescent="0.25">
      <c r="A37" s="81"/>
      <c r="B37" s="79"/>
      <c r="C37" s="79"/>
      <c r="D37" s="79"/>
      <c r="E37" s="79"/>
      <c r="F37" s="79"/>
      <c r="G37" s="7"/>
      <c r="H37" s="7"/>
    </row>
    <row r="38" spans="1:14" ht="12.75" customHeight="1" x14ac:dyDescent="0.25">
      <c r="A38" s="81"/>
      <c r="B38" s="79"/>
      <c r="C38" s="79"/>
      <c r="D38" s="79"/>
      <c r="E38" s="79"/>
      <c r="F38" s="79"/>
      <c r="G38" s="7"/>
      <c r="H38" s="7"/>
    </row>
    <row r="39" spans="1:14" ht="12.75" customHeight="1" x14ac:dyDescent="0.25">
      <c r="A39" s="81"/>
      <c r="B39" s="79"/>
      <c r="C39" s="79"/>
      <c r="D39" s="79"/>
      <c r="E39" s="79"/>
      <c r="F39" s="79"/>
      <c r="G39" s="7"/>
      <c r="H39" s="7"/>
    </row>
    <row r="40" spans="1:14" ht="12.75" customHeight="1" x14ac:dyDescent="0.25">
      <c r="A40" s="81"/>
      <c r="B40" s="79"/>
      <c r="C40" s="79"/>
      <c r="D40" s="79"/>
      <c r="E40" s="79"/>
      <c r="F40" s="79"/>
      <c r="G40" s="7"/>
      <c r="H40" s="7"/>
    </row>
    <row r="41" spans="1:14" ht="12.75" customHeight="1" x14ac:dyDescent="0.25">
      <c r="A41" s="81"/>
      <c r="B41" s="79"/>
      <c r="C41" s="79"/>
      <c r="D41" s="79"/>
      <c r="E41" s="79"/>
      <c r="F41" s="79"/>
      <c r="G41" s="7"/>
      <c r="H41" s="7"/>
    </row>
    <row r="42" spans="1:14" ht="12.75" customHeight="1" x14ac:dyDescent="0.25">
      <c r="A42" s="81"/>
      <c r="B42" s="79"/>
      <c r="C42" s="79"/>
      <c r="D42" s="79"/>
      <c r="E42" s="79"/>
      <c r="F42" s="79"/>
      <c r="G42" s="7"/>
      <c r="H42" s="7"/>
    </row>
    <row r="43" spans="1:14" ht="12.75" customHeight="1" x14ac:dyDescent="0.25">
      <c r="A43" s="81"/>
      <c r="B43" s="79"/>
      <c r="C43" s="79"/>
      <c r="D43" s="79"/>
      <c r="E43" s="79"/>
      <c r="F43" s="79"/>
    </row>
    <row r="44" spans="1:14" ht="12.75" customHeight="1" x14ac:dyDescent="0.25">
      <c r="A44" s="81"/>
      <c r="B44" s="79"/>
      <c r="C44" s="79"/>
      <c r="D44" s="79"/>
      <c r="E44" s="79"/>
      <c r="F44" s="79"/>
    </row>
    <row r="45" spans="1:14" ht="12.75" customHeight="1" x14ac:dyDescent="0.25">
      <c r="A45" s="81"/>
      <c r="B45" s="79"/>
      <c r="C45" s="79"/>
      <c r="D45" s="79"/>
      <c r="E45" s="79"/>
      <c r="F45" s="79"/>
    </row>
    <row r="65" spans="13:16" ht="12.75" customHeight="1" x14ac:dyDescent="0.25">
      <c r="M65" s="172" t="s">
        <v>0</v>
      </c>
      <c r="N65" s="172" t="s">
        <v>0</v>
      </c>
      <c r="O65" s="12" t="s">
        <v>0</v>
      </c>
      <c r="P65" s="12" t="s">
        <v>0</v>
      </c>
    </row>
  </sheetData>
  <mergeCells count="15">
    <mergeCell ref="B6:C7"/>
    <mergeCell ref="B8:C8"/>
    <mergeCell ref="B9:C9"/>
    <mergeCell ref="B15:F15"/>
    <mergeCell ref="J15:N15"/>
    <mergeCell ref="J26:N26"/>
    <mergeCell ref="M13:N13"/>
    <mergeCell ref="K11:L11"/>
    <mergeCell ref="C13:D13"/>
    <mergeCell ref="E13:F13"/>
    <mergeCell ref="K13:L13"/>
    <mergeCell ref="I10:J11"/>
    <mergeCell ref="B26:F26"/>
    <mergeCell ref="B20:F20"/>
    <mergeCell ref="J20:N20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9"/>
  <sheetViews>
    <sheetView showGridLines="0" topLeftCell="E1" zoomScale="90" zoomScaleNormal="90" zoomScaleSheetLayoutView="100" workbookViewId="0">
      <selection activeCell="H31" sqref="H31"/>
    </sheetView>
  </sheetViews>
  <sheetFormatPr defaultRowHeight="12" x14ac:dyDescent="0.2"/>
  <cols>
    <col min="1" max="1" width="9.77734375" customWidth="1"/>
    <col min="2" max="2" width="28.44140625" customWidth="1"/>
    <col min="3" max="3" width="16.44140625" customWidth="1"/>
    <col min="4" max="4" width="54.6640625" customWidth="1"/>
    <col min="5" max="5" width="11.6640625" customWidth="1"/>
    <col min="6" max="13" width="15.109375" customWidth="1"/>
    <col min="14" max="19" width="1.6640625" hidden="1" customWidth="1"/>
    <col min="20" max="23" width="2.33203125" hidden="1" customWidth="1"/>
    <col min="24" max="24" width="1.77734375" hidden="1" customWidth="1"/>
    <col min="25" max="25" width="13.33203125" hidden="1" customWidth="1"/>
    <col min="26" max="26" width="5.6640625" customWidth="1"/>
    <col min="27" max="27" width="13.33203125" customWidth="1"/>
    <col min="28" max="28" width="23.33203125" customWidth="1"/>
    <col min="29" max="29" width="16" customWidth="1"/>
    <col min="30" max="30" width="69.77734375" bestFit="1" customWidth="1"/>
    <col min="31" max="31" width="10.77734375" bestFit="1" customWidth="1"/>
    <col min="32" max="38" width="13.33203125" customWidth="1"/>
    <col min="39" max="39" width="19" customWidth="1"/>
  </cols>
  <sheetData>
    <row r="1" spans="1:39" ht="16.2" thickBot="1" x14ac:dyDescent="0.35">
      <c r="A1" s="1118" t="s">
        <v>0</v>
      </c>
      <c r="B1" s="1119"/>
      <c r="C1" s="1119" t="s">
        <v>0</v>
      </c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1"/>
      <c r="O1" s="1121"/>
      <c r="P1" s="1121"/>
      <c r="Q1" s="1121"/>
      <c r="R1" s="1121"/>
      <c r="S1" s="1121"/>
      <c r="T1" s="1121"/>
      <c r="U1" s="1121"/>
      <c r="V1" s="1121"/>
      <c r="W1" s="1121"/>
      <c r="X1" s="1121"/>
      <c r="Y1" s="1121"/>
      <c r="Z1" s="1121"/>
      <c r="AA1" s="1121"/>
      <c r="AB1" s="1121"/>
      <c r="AC1" s="1121"/>
      <c r="AD1" s="1121"/>
      <c r="AE1" s="1121"/>
      <c r="AF1" s="1121"/>
      <c r="AG1" s="1121"/>
      <c r="AH1" s="1121"/>
      <c r="AI1" s="1121"/>
      <c r="AJ1" s="1121"/>
      <c r="AK1" s="1121"/>
      <c r="AL1" s="1121"/>
      <c r="AM1" s="1121"/>
    </row>
    <row r="2" spans="1:39" ht="17.100000000000001" customHeight="1" x14ac:dyDescent="0.3">
      <c r="A2" s="1122" t="s">
        <v>0</v>
      </c>
      <c r="B2" s="1123"/>
      <c r="C2" s="1123"/>
      <c r="D2" s="1124"/>
      <c r="E2" s="1124"/>
      <c r="F2" s="1124"/>
      <c r="G2" s="1124"/>
      <c r="H2" s="1125" t="s">
        <v>1</v>
      </c>
      <c r="I2" s="1301" t="s">
        <v>0</v>
      </c>
      <c r="J2" s="1301"/>
      <c r="K2" s="633" t="s">
        <v>218</v>
      </c>
      <c r="L2" s="1302"/>
      <c r="M2" s="1303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  <c r="Z2" s="1121"/>
      <c r="AA2" s="1121"/>
      <c r="AB2" s="1121"/>
      <c r="AC2" s="1121"/>
      <c r="AD2" s="229" t="s">
        <v>0</v>
      </c>
      <c r="AE2" s="1121"/>
      <c r="AG2" s="1121"/>
      <c r="AH2" s="1121"/>
      <c r="AI2" s="1121"/>
      <c r="AJ2" s="1121"/>
      <c r="AK2" s="1121"/>
      <c r="AL2" s="1121"/>
      <c r="AM2" s="1121"/>
    </row>
    <row r="3" spans="1:39" ht="17.100000000000001" customHeight="1" x14ac:dyDescent="0.3">
      <c r="A3" s="1126"/>
      <c r="B3" s="1127" t="s">
        <v>0</v>
      </c>
      <c r="C3" s="1127"/>
      <c r="D3" s="1128"/>
      <c r="E3" s="1128"/>
      <c r="F3" s="1128"/>
      <c r="G3" s="1128"/>
      <c r="H3" s="1073" t="s">
        <v>187</v>
      </c>
      <c r="I3" s="1081"/>
      <c r="J3" s="1081"/>
      <c r="K3" s="1129"/>
      <c r="L3" s="1130"/>
      <c r="M3" s="1131"/>
      <c r="N3" s="1121"/>
      <c r="O3" s="1121"/>
      <c r="P3" s="1121"/>
      <c r="Q3" s="1121"/>
      <c r="R3" s="1121"/>
      <c r="S3" s="1121"/>
      <c r="T3" s="1121"/>
      <c r="U3" s="1121"/>
      <c r="V3" s="1121"/>
      <c r="W3" s="1121"/>
      <c r="X3" s="1121"/>
      <c r="Y3" s="1121"/>
      <c r="Z3" s="1121"/>
      <c r="AA3" s="1121"/>
      <c r="AB3" s="1121"/>
      <c r="AC3" s="1121"/>
      <c r="AD3" s="1121"/>
      <c r="AE3" s="1121"/>
      <c r="AG3" s="1121"/>
      <c r="AH3" s="1121"/>
      <c r="AI3" s="1121"/>
      <c r="AJ3" s="1121"/>
      <c r="AK3" s="1121"/>
      <c r="AL3" s="1121"/>
      <c r="AM3" s="1121"/>
    </row>
    <row r="4" spans="1:39" ht="17.100000000000001" customHeight="1" x14ac:dyDescent="0.3">
      <c r="A4" s="1126"/>
      <c r="B4" s="1127" t="s">
        <v>0</v>
      </c>
      <c r="C4" s="1127"/>
      <c r="D4" s="1128"/>
      <c r="E4" s="1128"/>
      <c r="F4" s="1128"/>
      <c r="G4" s="1128"/>
      <c r="H4" s="1304" t="s">
        <v>0</v>
      </c>
      <c r="I4" s="1305"/>
      <c r="J4" s="1305"/>
      <c r="K4" s="1305"/>
      <c r="L4" s="1305"/>
      <c r="M4" s="1306"/>
      <c r="N4" s="1121"/>
      <c r="O4" s="1121"/>
      <c r="P4" s="1121"/>
      <c r="Q4" s="1121"/>
      <c r="R4" s="1121"/>
      <c r="S4" s="1121"/>
      <c r="T4" s="1121"/>
      <c r="U4" s="1121"/>
      <c r="V4" s="1121"/>
      <c r="W4" s="1121"/>
      <c r="X4" s="1121"/>
      <c r="Y4" s="1121"/>
      <c r="Z4" s="1121"/>
      <c r="AA4" s="1121"/>
      <c r="AB4" s="1121"/>
      <c r="AC4" s="1121"/>
      <c r="AD4" s="1121"/>
      <c r="AE4" s="1121"/>
      <c r="AG4" s="1121"/>
      <c r="AH4" s="1121"/>
      <c r="AI4" s="1121"/>
      <c r="AJ4" s="1121"/>
      <c r="AK4" s="1121"/>
      <c r="AL4" s="1121"/>
      <c r="AM4" s="1121"/>
    </row>
    <row r="5" spans="1:39" ht="17.100000000000001" customHeight="1" x14ac:dyDescent="0.3">
      <c r="A5" s="1126"/>
      <c r="B5" s="1127"/>
      <c r="C5" s="1127"/>
      <c r="D5" s="1308" t="s">
        <v>219</v>
      </c>
      <c r="E5" s="1309"/>
      <c r="F5" s="1309"/>
      <c r="G5" s="1310"/>
      <c r="H5" s="1315" t="s">
        <v>5</v>
      </c>
      <c r="I5" s="1316"/>
      <c r="J5" s="1130"/>
      <c r="K5" s="1130"/>
      <c r="L5" s="1130"/>
      <c r="M5" s="1131"/>
      <c r="N5" s="1132"/>
      <c r="O5" s="1132"/>
      <c r="P5" s="1132"/>
      <c r="Q5" s="1132"/>
      <c r="R5" s="1132"/>
      <c r="S5" s="1132"/>
      <c r="T5" s="1132"/>
      <c r="U5" s="1132"/>
      <c r="V5" s="1132"/>
      <c r="W5" s="1132"/>
      <c r="X5" s="1132"/>
      <c r="Y5" s="1132"/>
      <c r="Z5" s="1132"/>
      <c r="AA5" s="1132"/>
      <c r="AB5" s="1132"/>
      <c r="AC5" s="1132"/>
      <c r="AD5" s="1319" t="s">
        <v>220</v>
      </c>
      <c r="AE5" s="1132"/>
      <c r="AF5" s="1121" t="s">
        <v>221</v>
      </c>
      <c r="AG5" s="1132"/>
      <c r="AH5" s="1132"/>
      <c r="AI5" s="1132"/>
      <c r="AJ5" s="1132"/>
      <c r="AK5" s="1132"/>
      <c r="AL5" s="1132"/>
      <c r="AM5" s="1132"/>
    </row>
    <row r="6" spans="1:39" ht="17.100000000000001" customHeight="1" x14ac:dyDescent="0.3">
      <c r="A6" s="1126"/>
      <c r="B6" s="1133" t="s">
        <v>0</v>
      </c>
      <c r="C6" s="1133"/>
      <c r="D6" s="1309"/>
      <c r="E6" s="1309"/>
      <c r="F6" s="1309"/>
      <c r="G6" s="1310"/>
      <c r="H6" s="1304" t="s">
        <v>0</v>
      </c>
      <c r="I6" s="1305"/>
      <c r="J6" s="1305"/>
      <c r="K6" s="1305"/>
      <c r="L6" s="1305"/>
      <c r="M6" s="1306"/>
      <c r="N6" s="1121"/>
      <c r="O6" s="1121"/>
      <c r="P6" s="1121"/>
      <c r="Q6" s="1121"/>
      <c r="R6" s="1121"/>
      <c r="S6" s="1121"/>
      <c r="T6" s="1121"/>
      <c r="U6" s="1121"/>
      <c r="V6" s="1121"/>
      <c r="W6" s="1121"/>
      <c r="X6" s="1121"/>
      <c r="Y6" s="1121"/>
      <c r="Z6" s="1121"/>
      <c r="AA6" s="1121"/>
      <c r="AB6" s="1121"/>
      <c r="AC6" s="1121"/>
      <c r="AD6" s="1319"/>
      <c r="AE6" s="1121"/>
      <c r="AF6" s="649" t="s">
        <v>222</v>
      </c>
      <c r="AG6" s="1121"/>
      <c r="AH6" s="1121"/>
      <c r="AI6" s="1121"/>
      <c r="AJ6" s="1121"/>
      <c r="AK6" s="1121"/>
      <c r="AL6" s="1121"/>
      <c r="AM6" s="1121"/>
    </row>
    <row r="7" spans="1:39" ht="17.100000000000001" customHeight="1" x14ac:dyDescent="0.35">
      <c r="A7" s="1126"/>
      <c r="B7" s="1127"/>
      <c r="C7" s="1127"/>
      <c r="D7" s="1311" t="s">
        <v>223</v>
      </c>
      <c r="E7" s="1311"/>
      <c r="F7" s="1311"/>
      <c r="G7" s="1311"/>
      <c r="H7" s="634" t="s">
        <v>190</v>
      </c>
      <c r="I7" s="1317"/>
      <c r="J7" s="1317"/>
      <c r="K7" s="1134" t="s">
        <v>224</v>
      </c>
      <c r="L7" s="1317"/>
      <c r="M7" s="1318"/>
      <c r="N7" s="1121"/>
      <c r="O7" s="1121"/>
      <c r="P7" s="1121"/>
      <c r="Q7" s="1121"/>
      <c r="R7" s="1121"/>
      <c r="S7" s="1121"/>
      <c r="T7" s="1121"/>
      <c r="U7" s="1121"/>
      <c r="V7" s="1121"/>
      <c r="W7" s="1121"/>
      <c r="X7" s="1121"/>
      <c r="Y7" s="1121"/>
      <c r="Z7" s="1121"/>
      <c r="AA7" s="1121"/>
      <c r="AB7" s="1121"/>
      <c r="AC7" s="1121"/>
      <c r="AD7" s="1121"/>
      <c r="AE7" s="1121"/>
      <c r="AF7" s="649" t="s">
        <v>225</v>
      </c>
      <c r="AG7" s="1121"/>
      <c r="AH7" s="1121"/>
      <c r="AI7" s="1121"/>
      <c r="AJ7" s="1121"/>
      <c r="AK7" s="1121"/>
      <c r="AL7" s="1121"/>
      <c r="AM7" s="1121"/>
    </row>
    <row r="8" spans="1:39" ht="17.100000000000001" customHeight="1" x14ac:dyDescent="0.35">
      <c r="A8" s="1126"/>
      <c r="B8" s="1127"/>
      <c r="C8" s="1127"/>
      <c r="D8" s="1311"/>
      <c r="E8" s="1311"/>
      <c r="F8" s="1311"/>
      <c r="G8" s="1311"/>
      <c r="H8" s="635" t="s">
        <v>191</v>
      </c>
      <c r="I8" s="1130"/>
      <c r="J8" s="1130"/>
      <c r="K8" s="1129"/>
      <c r="L8" s="1130"/>
      <c r="M8" s="1131"/>
      <c r="N8" s="1121"/>
      <c r="O8" s="1121"/>
      <c r="P8" s="1121"/>
      <c r="Q8" s="1121"/>
      <c r="R8" s="1121"/>
      <c r="S8" s="1121"/>
      <c r="T8" s="1121"/>
      <c r="U8" s="1121"/>
      <c r="V8" s="1121"/>
      <c r="W8" s="1121"/>
      <c r="X8" s="1121"/>
      <c r="Y8" s="1121"/>
      <c r="Z8" s="1121"/>
      <c r="AA8" s="1121"/>
      <c r="AB8" s="1121"/>
      <c r="AC8" s="1121"/>
      <c r="AD8" s="1121"/>
      <c r="AE8" s="1121"/>
      <c r="AF8" s="649" t="s">
        <v>226</v>
      </c>
      <c r="AG8" s="1121"/>
      <c r="AH8" s="1121"/>
      <c r="AI8" s="1121"/>
      <c r="AJ8" s="1121"/>
      <c r="AK8" s="1121"/>
      <c r="AL8" s="1121"/>
      <c r="AM8" s="1121"/>
    </row>
    <row r="9" spans="1:39" ht="18" x14ac:dyDescent="0.35">
      <c r="A9" s="1126"/>
      <c r="B9" s="1127"/>
      <c r="C9" s="1127"/>
      <c r="D9" s="1311" t="s">
        <v>0</v>
      </c>
      <c r="E9" s="1311"/>
      <c r="F9" s="1311"/>
      <c r="G9" s="1311"/>
      <c r="H9" s="1312" t="s">
        <v>0</v>
      </c>
      <c r="I9" s="1313"/>
      <c r="J9" s="1313"/>
      <c r="K9" s="1313"/>
      <c r="L9" s="1313"/>
      <c r="M9" s="1314"/>
      <c r="N9" s="1121"/>
      <c r="O9" s="1121"/>
      <c r="P9" s="1121"/>
      <c r="Q9" s="1121"/>
      <c r="R9" s="1121"/>
      <c r="S9" s="1121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229" t="s">
        <v>0</v>
      </c>
      <c r="AE9" s="1121"/>
      <c r="AF9" s="649" t="s">
        <v>227</v>
      </c>
      <c r="AG9" s="1121"/>
      <c r="AH9" s="1121"/>
      <c r="AI9" s="1121"/>
      <c r="AJ9" s="1121"/>
      <c r="AK9" s="1121"/>
      <c r="AL9" s="1121"/>
      <c r="AM9" s="1121"/>
    </row>
    <row r="10" spans="1:39" ht="21" x14ac:dyDescent="0.3">
      <c r="A10" s="1126"/>
      <c r="B10" s="1127"/>
      <c r="C10" s="1127"/>
      <c r="D10" s="636" t="s">
        <v>171</v>
      </c>
      <c r="E10" s="1307" t="s">
        <v>228</v>
      </c>
      <c r="F10" s="1307"/>
      <c r="G10" s="1135"/>
      <c r="H10" s="1136" t="s">
        <v>0</v>
      </c>
      <c r="I10" s="1137"/>
      <c r="J10" s="1138"/>
      <c r="K10" s="1139"/>
      <c r="L10" s="207"/>
      <c r="M10" s="1140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21"/>
      <c r="AB10" s="1121"/>
      <c r="AC10" s="1121"/>
      <c r="AD10" s="1121"/>
      <c r="AE10" s="1121"/>
      <c r="AF10" s="1121"/>
      <c r="AG10" s="1121"/>
      <c r="AH10" s="1121"/>
      <c r="AI10" s="1121"/>
      <c r="AJ10" s="1121"/>
      <c r="AK10" s="1121"/>
      <c r="AL10" s="1121"/>
      <c r="AM10" s="1121"/>
    </row>
    <row r="11" spans="1:39" ht="15.6" x14ac:dyDescent="0.3">
      <c r="A11" s="1141"/>
      <c r="B11" s="1142"/>
      <c r="C11" s="1142"/>
      <c r="D11" s="1128"/>
      <c r="E11" s="1128"/>
      <c r="F11" s="1143"/>
      <c r="G11" s="1143"/>
      <c r="H11" s="1143"/>
      <c r="I11" s="1143"/>
      <c r="J11" s="208" t="s">
        <v>0</v>
      </c>
      <c r="K11" s="1144"/>
      <c r="L11" s="1128"/>
      <c r="M11" s="1145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  <c r="AJ11" s="1121"/>
      <c r="AK11" s="1121"/>
      <c r="AL11" s="1121"/>
      <c r="AM11" s="1121"/>
    </row>
    <row r="12" spans="1:39" ht="15.6" x14ac:dyDescent="0.3">
      <c r="A12" s="1146" t="s">
        <v>0</v>
      </c>
      <c r="B12" s="1147" t="s">
        <v>0</v>
      </c>
      <c r="C12" s="1147"/>
      <c r="D12" s="1148"/>
      <c r="E12" s="1147"/>
      <c r="F12" s="1320" t="s">
        <v>174</v>
      </c>
      <c r="G12" s="1321"/>
      <c r="H12" s="1321"/>
      <c r="I12" s="1322"/>
      <c r="J12" s="1321" t="s">
        <v>175</v>
      </c>
      <c r="K12" s="1321"/>
      <c r="L12" s="1321"/>
      <c r="M12" s="1323"/>
      <c r="N12" s="1121"/>
      <c r="O12" s="1121"/>
      <c r="P12" s="1121"/>
      <c r="Q12" s="1121"/>
      <c r="R12" s="1121"/>
      <c r="S12" s="1121"/>
      <c r="T12" s="1121"/>
      <c r="U12" s="1121"/>
      <c r="V12" s="1121"/>
      <c r="W12" s="1121"/>
      <c r="X12" s="1121"/>
      <c r="Y12" s="1121"/>
      <c r="Z12" s="1121"/>
      <c r="AA12" s="1146" t="s">
        <v>0</v>
      </c>
      <c r="AB12" s="1147" t="s">
        <v>0</v>
      </c>
      <c r="AC12" s="1147"/>
      <c r="AD12" s="1148"/>
      <c r="AE12" s="1147"/>
      <c r="AF12" s="1320" t="s">
        <v>174</v>
      </c>
      <c r="AG12" s="1321"/>
      <c r="AH12" s="1321"/>
      <c r="AI12" s="1322"/>
      <c r="AJ12" s="1321" t="s">
        <v>175</v>
      </c>
      <c r="AK12" s="1321"/>
      <c r="AL12" s="1321"/>
      <c r="AM12" s="1323"/>
    </row>
    <row r="13" spans="1:39" ht="15.6" x14ac:dyDescent="0.3">
      <c r="A13" s="637" t="s">
        <v>16</v>
      </c>
      <c r="B13" s="230" t="s">
        <v>229</v>
      </c>
      <c r="C13" s="1149" t="s">
        <v>229</v>
      </c>
      <c r="D13" s="1150"/>
      <c r="E13" s="230" t="s">
        <v>18</v>
      </c>
      <c r="F13" s="1324">
        <v>2018</v>
      </c>
      <c r="G13" s="1325"/>
      <c r="H13" s="1324">
        <f>F13+1</f>
        <v>2019</v>
      </c>
      <c r="I13" s="1325"/>
      <c r="J13" s="1324">
        <f>F13</f>
        <v>2018</v>
      </c>
      <c r="K13" s="1325"/>
      <c r="L13" s="1326">
        <f>H13</f>
        <v>2019</v>
      </c>
      <c r="M13" s="1327"/>
      <c r="N13" s="1121"/>
      <c r="O13" s="1121"/>
      <c r="P13" s="1121"/>
      <c r="Q13" s="1121"/>
      <c r="R13" s="1121"/>
      <c r="S13" s="1121"/>
      <c r="T13" s="1121"/>
      <c r="U13" s="1121"/>
      <c r="V13" s="1121"/>
      <c r="W13" s="1121"/>
      <c r="X13" s="1121"/>
      <c r="Y13" s="1121"/>
      <c r="Z13" s="1121"/>
      <c r="AA13" s="637" t="s">
        <v>16</v>
      </c>
      <c r="AB13" s="230" t="s">
        <v>229</v>
      </c>
      <c r="AC13" s="1149" t="s">
        <v>229</v>
      </c>
      <c r="AD13" s="1150"/>
      <c r="AE13" s="230" t="s">
        <v>18</v>
      </c>
      <c r="AF13" s="1324">
        <f>F13</f>
        <v>2018</v>
      </c>
      <c r="AG13" s="1325"/>
      <c r="AH13" s="1324">
        <f>H13</f>
        <v>2019</v>
      </c>
      <c r="AI13" s="1325"/>
      <c r="AJ13" s="1324">
        <f>J13</f>
        <v>2018</v>
      </c>
      <c r="AK13" s="1325"/>
      <c r="AL13" s="1326">
        <f>L13</f>
        <v>2019</v>
      </c>
      <c r="AM13" s="1327"/>
    </row>
    <row r="14" spans="1:39" ht="15.6" x14ac:dyDescent="0.3">
      <c r="A14" s="638" t="s">
        <v>21</v>
      </c>
      <c r="B14" s="1074" t="s">
        <v>230</v>
      </c>
      <c r="C14" s="1074" t="s">
        <v>231</v>
      </c>
      <c r="D14" s="486" t="s">
        <v>17</v>
      </c>
      <c r="E14" s="231" t="s">
        <v>177</v>
      </c>
      <c r="F14" s="1151" t="s">
        <v>22</v>
      </c>
      <c r="G14" s="1151" t="s">
        <v>178</v>
      </c>
      <c r="H14" s="1151" t="s">
        <v>22</v>
      </c>
      <c r="I14" s="1151" t="s">
        <v>178</v>
      </c>
      <c r="J14" s="1151" t="s">
        <v>22</v>
      </c>
      <c r="K14" s="1151" t="s">
        <v>178</v>
      </c>
      <c r="L14" s="1151" t="s">
        <v>22</v>
      </c>
      <c r="M14" s="1152" t="s">
        <v>178</v>
      </c>
      <c r="N14" s="1121"/>
      <c r="O14" s="1121"/>
      <c r="P14" s="1121"/>
      <c r="Q14" s="1121"/>
      <c r="R14" s="1121"/>
      <c r="S14" s="1121"/>
      <c r="T14" s="1121"/>
      <c r="U14" s="1121"/>
      <c r="V14" s="1121"/>
      <c r="W14" s="1121"/>
      <c r="X14" s="1121"/>
      <c r="Y14" s="1121"/>
      <c r="Z14" s="1121"/>
      <c r="AA14" s="638" t="s">
        <v>21</v>
      </c>
      <c r="AB14" s="1074" t="s">
        <v>230</v>
      </c>
      <c r="AC14" s="1074" t="s">
        <v>231</v>
      </c>
      <c r="AD14" s="486" t="s">
        <v>17</v>
      </c>
      <c r="AE14" s="231" t="s">
        <v>177</v>
      </c>
      <c r="AF14" s="1151" t="s">
        <v>22</v>
      </c>
      <c r="AG14" s="1151" t="s">
        <v>178</v>
      </c>
      <c r="AH14" s="1151" t="s">
        <v>22</v>
      </c>
      <c r="AI14" s="1151" t="s">
        <v>178</v>
      </c>
      <c r="AJ14" s="1151" t="s">
        <v>22</v>
      </c>
      <c r="AK14" s="1151" t="s">
        <v>178</v>
      </c>
      <c r="AL14" s="1151" t="s">
        <v>22</v>
      </c>
      <c r="AM14" s="1152" t="s">
        <v>178</v>
      </c>
    </row>
    <row r="15" spans="1:39" ht="28.8" x14ac:dyDescent="0.2">
      <c r="A15" s="330" t="s">
        <v>43</v>
      </c>
      <c r="B15" s="487" t="s">
        <v>232</v>
      </c>
      <c r="C15" s="331"/>
      <c r="D15" s="332" t="s">
        <v>233</v>
      </c>
      <c r="E15" s="333" t="s">
        <v>234</v>
      </c>
      <c r="F15" s="488"/>
      <c r="G15" s="489"/>
      <c r="H15" s="488"/>
      <c r="I15" s="490"/>
      <c r="J15" s="488"/>
      <c r="K15" s="490"/>
      <c r="L15" s="488"/>
      <c r="M15" s="491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3"/>
      <c r="Y15" s="1153"/>
      <c r="Z15" s="1153"/>
      <c r="AA15" s="330" t="s">
        <v>43</v>
      </c>
      <c r="AB15" s="487" t="s">
        <v>232</v>
      </c>
      <c r="AC15" s="331"/>
      <c r="AD15" s="645" t="str">
        <f>D15</f>
        <v>Деловой круглый лес, хвойные породы</v>
      </c>
      <c r="AE15" s="333" t="s">
        <v>234</v>
      </c>
      <c r="AF15" s="1154" t="s">
        <v>0</v>
      </c>
      <c r="AG15" s="1155" t="s">
        <v>0</v>
      </c>
      <c r="AH15" s="1154" t="s">
        <v>0</v>
      </c>
      <c r="AI15" s="1156" t="s">
        <v>0</v>
      </c>
      <c r="AJ15" s="1154" t="s">
        <v>0</v>
      </c>
      <c r="AK15" s="1156" t="s">
        <v>0</v>
      </c>
      <c r="AL15" s="1154" t="s">
        <v>0</v>
      </c>
      <c r="AM15" s="1157" t="s">
        <v>0</v>
      </c>
    </row>
    <row r="16" spans="1:39" ht="16.2" x14ac:dyDescent="0.2">
      <c r="A16" s="334"/>
      <c r="B16" s="335" t="s">
        <v>235</v>
      </c>
      <c r="C16" s="336"/>
      <c r="D16" s="337" t="s">
        <v>236</v>
      </c>
      <c r="E16" s="639" t="s">
        <v>234</v>
      </c>
      <c r="F16" s="492"/>
      <c r="G16" s="493"/>
      <c r="H16" s="492"/>
      <c r="I16" s="494"/>
      <c r="J16" s="492"/>
      <c r="K16" s="494"/>
      <c r="L16" s="492"/>
      <c r="M16" s="495"/>
      <c r="N16" s="1153"/>
      <c r="O16" s="1153"/>
      <c r="P16" s="1153"/>
      <c r="Q16" s="1153"/>
      <c r="R16" s="1153"/>
      <c r="S16" s="1153"/>
      <c r="T16" s="1153"/>
      <c r="U16" s="1153"/>
      <c r="V16" s="1153"/>
      <c r="W16" s="1153"/>
      <c r="X16" s="1153"/>
      <c r="Y16" s="1153"/>
      <c r="Z16" s="1153"/>
      <c r="AA16" s="334"/>
      <c r="AB16" s="335" t="s">
        <v>235</v>
      </c>
      <c r="AC16" s="336"/>
      <c r="AD16" s="239" t="s">
        <v>237</v>
      </c>
      <c r="AE16" s="639" t="s">
        <v>234</v>
      </c>
      <c r="AF16" s="1158" t="str">
        <f t="shared" ref="AF16:AM16" si="0">IF(AND(ISNUMBER(F16),ISNUMBER(F17),ISNUMBER(F18)),IF((F17+F18)&gt;=F16,"subitems as large as total",""),"неполные данные")</f>
        <v>неполные данные</v>
      </c>
      <c r="AG16" s="1159" t="str">
        <f t="shared" si="0"/>
        <v>неполные данные</v>
      </c>
      <c r="AH16" s="1158" t="str">
        <f t="shared" si="0"/>
        <v>неполные данные</v>
      </c>
      <c r="AI16" s="1160" t="str">
        <f t="shared" si="0"/>
        <v>неполные данные</v>
      </c>
      <c r="AJ16" s="1158" t="str">
        <f t="shared" si="0"/>
        <v>неполные данные</v>
      </c>
      <c r="AK16" s="1160" t="str">
        <f t="shared" si="0"/>
        <v>неполные данные</v>
      </c>
      <c r="AL16" s="1158" t="str">
        <f t="shared" si="0"/>
        <v>неполные данные</v>
      </c>
      <c r="AM16" s="1161" t="str">
        <f t="shared" si="0"/>
        <v>неполные данные</v>
      </c>
    </row>
    <row r="17" spans="1:39" ht="16.2" x14ac:dyDescent="0.2">
      <c r="A17" s="334"/>
      <c r="B17" s="344" t="s">
        <v>238</v>
      </c>
      <c r="C17" s="513" t="s">
        <v>239</v>
      </c>
      <c r="D17" s="339" t="s">
        <v>240</v>
      </c>
      <c r="E17" s="639" t="s">
        <v>234</v>
      </c>
      <c r="F17" s="496"/>
      <c r="G17" s="497"/>
      <c r="H17" s="496"/>
      <c r="I17" s="498"/>
      <c r="J17" s="496"/>
      <c r="K17" s="498"/>
      <c r="L17" s="496"/>
      <c r="M17" s="499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334"/>
      <c r="AB17" s="344" t="s">
        <v>238</v>
      </c>
      <c r="AC17" s="513" t="s">
        <v>239</v>
      </c>
      <c r="AD17" s="237" t="s">
        <v>240</v>
      </c>
      <c r="AE17" s="639" t="s">
        <v>234</v>
      </c>
      <c r="AF17" s="1162"/>
      <c r="AG17" s="1163"/>
      <c r="AH17" s="1162"/>
      <c r="AI17" s="1164"/>
      <c r="AJ17" s="1162"/>
      <c r="AK17" s="1164"/>
      <c r="AL17" s="1162"/>
      <c r="AM17" s="1165"/>
    </row>
    <row r="18" spans="1:39" ht="43.2" x14ac:dyDescent="0.2">
      <c r="A18" s="334"/>
      <c r="B18" s="340"/>
      <c r="C18" s="361" t="s">
        <v>241</v>
      </c>
      <c r="D18" s="717" t="s">
        <v>242</v>
      </c>
      <c r="E18" s="640" t="s">
        <v>234</v>
      </c>
      <c r="F18" s="496"/>
      <c r="G18" s="497"/>
      <c r="H18" s="496"/>
      <c r="I18" s="498"/>
      <c r="J18" s="496"/>
      <c r="K18" s="498"/>
      <c r="L18" s="496"/>
      <c r="M18" s="499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334"/>
      <c r="AB18" s="340"/>
      <c r="AC18" s="361" t="s">
        <v>243</v>
      </c>
      <c r="AD18" s="719" t="s">
        <v>244</v>
      </c>
      <c r="AE18" s="640" t="s">
        <v>234</v>
      </c>
      <c r="AF18" s="1162"/>
      <c r="AG18" s="1163"/>
      <c r="AH18" s="1162"/>
      <c r="AI18" s="1164"/>
      <c r="AJ18" s="1162"/>
      <c r="AK18" s="1164"/>
      <c r="AL18" s="1162"/>
      <c r="AM18" s="1165"/>
    </row>
    <row r="19" spans="1:39" ht="16.2" x14ac:dyDescent="0.2">
      <c r="A19" s="334"/>
      <c r="B19" s="335" t="s">
        <v>235</v>
      </c>
      <c r="C19" s="336"/>
      <c r="D19" s="342" t="s">
        <v>245</v>
      </c>
      <c r="E19" s="641" t="s">
        <v>234</v>
      </c>
      <c r="F19" s="500"/>
      <c r="G19" s="501"/>
      <c r="H19" s="502"/>
      <c r="I19" s="503"/>
      <c r="J19" s="502"/>
      <c r="K19" s="503"/>
      <c r="L19" s="502"/>
      <c r="M19" s="504"/>
      <c r="N19" s="1153"/>
      <c r="O19" s="1153"/>
      <c r="P19" s="1153"/>
      <c r="Q19" s="1153"/>
      <c r="R19" s="1153"/>
      <c r="S19" s="1153"/>
      <c r="T19" s="1153"/>
      <c r="U19" s="1153"/>
      <c r="V19" s="1153"/>
      <c r="W19" s="1153"/>
      <c r="X19" s="1153"/>
      <c r="Y19" s="1153"/>
      <c r="Z19" s="1153"/>
      <c r="AA19" s="334"/>
      <c r="AB19" s="335" t="s">
        <v>235</v>
      </c>
      <c r="AC19" s="336"/>
      <c r="AD19" s="240" t="s">
        <v>246</v>
      </c>
      <c r="AE19" s="641" t="s">
        <v>234</v>
      </c>
      <c r="AF19" s="1158" t="str">
        <f t="shared" ref="AF19:AM19" si="1">IF(AND(ISNUMBER(F19),ISNUMBER(F20),ISNUMBER(F21)),IF((F20+F21)&gt;=F19,"subitems as large as total",""),"неполные данные")</f>
        <v>неполные данные</v>
      </c>
      <c r="AG19" s="1163" t="str">
        <f t="shared" si="1"/>
        <v>неполные данные</v>
      </c>
      <c r="AH19" s="1162" t="str">
        <f t="shared" si="1"/>
        <v>неполные данные</v>
      </c>
      <c r="AI19" s="1164" t="str">
        <f t="shared" si="1"/>
        <v>неполные данные</v>
      </c>
      <c r="AJ19" s="1162" t="str">
        <f t="shared" si="1"/>
        <v>неполные данные</v>
      </c>
      <c r="AK19" s="1164" t="str">
        <f t="shared" si="1"/>
        <v>неполные данные</v>
      </c>
      <c r="AL19" s="1162" t="str">
        <f t="shared" si="1"/>
        <v>неполные данные</v>
      </c>
      <c r="AM19" s="1165" t="str">
        <f t="shared" si="1"/>
        <v>неполные данные</v>
      </c>
    </row>
    <row r="20" spans="1:39" ht="16.2" x14ac:dyDescent="0.2">
      <c r="A20" s="334"/>
      <c r="B20" s="344" t="s">
        <v>247</v>
      </c>
      <c r="C20" s="513" t="s">
        <v>248</v>
      </c>
      <c r="D20" s="339" t="s">
        <v>240</v>
      </c>
      <c r="E20" s="642" t="s">
        <v>234</v>
      </c>
      <c r="F20" s="496"/>
      <c r="G20" s="497"/>
      <c r="H20" s="496"/>
      <c r="I20" s="498"/>
      <c r="J20" s="496"/>
      <c r="K20" s="498"/>
      <c r="L20" s="496"/>
      <c r="M20" s="499"/>
      <c r="N20" s="1153"/>
      <c r="O20" s="1153"/>
      <c r="P20" s="1153"/>
      <c r="Q20" s="1153"/>
      <c r="R20" s="1153"/>
      <c r="S20" s="1153"/>
      <c r="T20" s="1153"/>
      <c r="U20" s="1153"/>
      <c r="V20" s="1153"/>
      <c r="W20" s="1153"/>
      <c r="X20" s="1153"/>
      <c r="Y20" s="1153"/>
      <c r="Z20" s="1153"/>
      <c r="AA20" s="334"/>
      <c r="AB20" s="344" t="s">
        <v>247</v>
      </c>
      <c r="AC20" s="513" t="s">
        <v>248</v>
      </c>
      <c r="AD20" s="237" t="s">
        <v>240</v>
      </c>
      <c r="AE20" s="642" t="s">
        <v>234</v>
      </c>
      <c r="AF20" s="1162"/>
      <c r="AG20" s="1163"/>
      <c r="AH20" s="1162"/>
      <c r="AI20" s="1164"/>
      <c r="AJ20" s="1162"/>
      <c r="AK20" s="1164"/>
      <c r="AL20" s="1162"/>
      <c r="AM20" s="1165"/>
    </row>
    <row r="21" spans="1:39" ht="43.2" x14ac:dyDescent="0.2">
      <c r="A21" s="334"/>
      <c r="B21" s="340"/>
      <c r="C21" s="361" t="s">
        <v>249</v>
      </c>
      <c r="D21" s="717" t="s">
        <v>242</v>
      </c>
      <c r="E21" s="640" t="s">
        <v>234</v>
      </c>
      <c r="F21" s="496"/>
      <c r="G21" s="497"/>
      <c r="H21" s="496"/>
      <c r="I21" s="498"/>
      <c r="J21" s="496"/>
      <c r="K21" s="498"/>
      <c r="L21" s="496"/>
      <c r="M21" s="499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334"/>
      <c r="AB21" s="340"/>
      <c r="AC21" s="361" t="s">
        <v>249</v>
      </c>
      <c r="AD21" s="719" t="s">
        <v>244</v>
      </c>
      <c r="AE21" s="640" t="s">
        <v>234</v>
      </c>
      <c r="AF21" s="1162"/>
      <c r="AG21" s="1163"/>
      <c r="AH21" s="1162"/>
      <c r="AI21" s="1164"/>
      <c r="AJ21" s="1162"/>
      <c r="AK21" s="1164"/>
      <c r="AL21" s="1162"/>
      <c r="AM21" s="1165"/>
    </row>
    <row r="22" spans="1:39" ht="16.2" x14ac:dyDescent="0.2">
      <c r="A22" s="334"/>
      <c r="B22" s="335" t="s">
        <v>235</v>
      </c>
      <c r="C22" s="336"/>
      <c r="D22" s="342" t="s">
        <v>250</v>
      </c>
      <c r="E22" s="641" t="s">
        <v>234</v>
      </c>
      <c r="F22" s="502"/>
      <c r="G22" s="493"/>
      <c r="H22" s="492"/>
      <c r="I22" s="494"/>
      <c r="J22" s="492"/>
      <c r="K22" s="494"/>
      <c r="L22" s="492"/>
      <c r="M22" s="495"/>
      <c r="N22" s="1153"/>
      <c r="O22" s="1153"/>
      <c r="P22" s="1153"/>
      <c r="Q22" s="1153"/>
      <c r="R22" s="1153"/>
      <c r="S22" s="1153"/>
      <c r="T22" s="1153"/>
      <c r="U22" s="1153"/>
      <c r="V22" s="1153"/>
      <c r="W22" s="1153"/>
      <c r="X22" s="1153"/>
      <c r="Y22" s="1153"/>
      <c r="Z22" s="1153"/>
      <c r="AA22" s="334"/>
      <c r="AB22" s="335" t="s">
        <v>235</v>
      </c>
      <c r="AC22" s="336"/>
      <c r="AD22" s="240" t="s">
        <v>250</v>
      </c>
      <c r="AE22" s="641" t="s">
        <v>234</v>
      </c>
      <c r="AF22" s="1158" t="str">
        <f t="shared" ref="AF22:AM22" si="2">IF(AND(ISNUMBER(F22),ISNUMBER(F23),ISNUMBER(F24)),IF((F23+F24)&gt;=F22,"subitems as large as total",""),"неполные данные")</f>
        <v>неполные данные</v>
      </c>
      <c r="AG22" s="1159" t="str">
        <f t="shared" si="2"/>
        <v>неполные данные</v>
      </c>
      <c r="AH22" s="1158" t="str">
        <f t="shared" si="2"/>
        <v>неполные данные</v>
      </c>
      <c r="AI22" s="1160" t="str">
        <f t="shared" si="2"/>
        <v>неполные данные</v>
      </c>
      <c r="AJ22" s="1158" t="str">
        <f t="shared" si="2"/>
        <v>неполные данные</v>
      </c>
      <c r="AK22" s="1160" t="str">
        <f t="shared" si="2"/>
        <v>неполные данные</v>
      </c>
      <c r="AL22" s="1158" t="str">
        <f t="shared" si="2"/>
        <v>неполные данные</v>
      </c>
      <c r="AM22" s="1161" t="str">
        <f t="shared" si="2"/>
        <v>неполные данные</v>
      </c>
    </row>
    <row r="23" spans="1:39" ht="16.2" x14ac:dyDescent="0.2">
      <c r="A23" s="334"/>
      <c r="B23" s="344" t="s">
        <v>251</v>
      </c>
      <c r="C23" s="513" t="s">
        <v>252</v>
      </c>
      <c r="D23" s="339" t="s">
        <v>240</v>
      </c>
      <c r="E23" s="642" t="s">
        <v>234</v>
      </c>
      <c r="F23" s="496"/>
      <c r="G23" s="497"/>
      <c r="H23" s="496"/>
      <c r="I23" s="498"/>
      <c r="J23" s="496"/>
      <c r="K23" s="498"/>
      <c r="L23" s="496"/>
      <c r="M23" s="499"/>
      <c r="N23" s="1153"/>
      <c r="O23" s="1153"/>
      <c r="P23" s="1153"/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334"/>
      <c r="AB23" s="344" t="s">
        <v>251</v>
      </c>
      <c r="AC23" s="513" t="s">
        <v>252</v>
      </c>
      <c r="AD23" s="237" t="s">
        <v>253</v>
      </c>
      <c r="AE23" s="642" t="s">
        <v>234</v>
      </c>
      <c r="AF23" s="1162"/>
      <c r="AG23" s="1163"/>
      <c r="AH23" s="1162"/>
      <c r="AI23" s="1164"/>
      <c r="AJ23" s="1162"/>
      <c r="AK23" s="1164"/>
      <c r="AL23" s="1162"/>
      <c r="AM23" s="1165"/>
    </row>
    <row r="24" spans="1:39" ht="43.2" x14ac:dyDescent="0.2">
      <c r="A24" s="334"/>
      <c r="B24" s="343"/>
      <c r="C24" s="361" t="s">
        <v>254</v>
      </c>
      <c r="D24" s="717" t="s">
        <v>242</v>
      </c>
      <c r="E24" s="640" t="s">
        <v>234</v>
      </c>
      <c r="F24" s="496"/>
      <c r="G24" s="497"/>
      <c r="H24" s="496"/>
      <c r="I24" s="498"/>
      <c r="J24" s="496"/>
      <c r="K24" s="498"/>
      <c r="L24" s="496"/>
      <c r="M24" s="499"/>
      <c r="N24" s="1153"/>
      <c r="O24" s="1153"/>
      <c r="P24" s="1153"/>
      <c r="Q24" s="1153"/>
      <c r="R24" s="1153"/>
      <c r="S24" s="1153"/>
      <c r="T24" s="1153"/>
      <c r="U24" s="1153"/>
      <c r="V24" s="1153"/>
      <c r="W24" s="1153"/>
      <c r="X24" s="1153"/>
      <c r="Y24" s="1153"/>
      <c r="Z24" s="1153"/>
      <c r="AA24" s="334"/>
      <c r="AB24" s="343"/>
      <c r="AC24" s="361" t="s">
        <v>254</v>
      </c>
      <c r="AD24" s="719" t="s">
        <v>242</v>
      </c>
      <c r="AE24" s="640" t="s">
        <v>234</v>
      </c>
      <c r="AF24" s="1162"/>
      <c r="AG24" s="1163"/>
      <c r="AH24" s="1162"/>
      <c r="AI24" s="1164"/>
      <c r="AJ24" s="1162"/>
      <c r="AK24" s="1164"/>
      <c r="AL24" s="1162"/>
      <c r="AM24" s="1165"/>
    </row>
    <row r="25" spans="1:39" ht="43.2" x14ac:dyDescent="0.2">
      <c r="A25" s="330" t="s">
        <v>45</v>
      </c>
      <c r="B25" s="514" t="s">
        <v>255</v>
      </c>
      <c r="C25" s="331"/>
      <c r="D25" s="332" t="s">
        <v>256</v>
      </c>
      <c r="E25" s="643" t="s">
        <v>234</v>
      </c>
      <c r="F25" s="505"/>
      <c r="G25" s="489"/>
      <c r="H25" s="488"/>
      <c r="I25" s="490"/>
      <c r="J25" s="488"/>
      <c r="K25" s="490"/>
      <c r="L25" s="488"/>
      <c r="M25" s="491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330" t="s">
        <v>45</v>
      </c>
      <c r="AB25" s="514" t="s">
        <v>255</v>
      </c>
      <c r="AC25" s="331"/>
      <c r="AD25" s="645" t="str">
        <f>D25</f>
        <v>Деловой круглый лес, лиственные породы</v>
      </c>
      <c r="AE25" s="643" t="s">
        <v>234</v>
      </c>
      <c r="AF25" s="1154" t="s">
        <v>0</v>
      </c>
      <c r="AG25" s="1155" t="s">
        <v>0</v>
      </c>
      <c r="AH25" s="1154" t="s">
        <v>0</v>
      </c>
      <c r="AI25" s="1156" t="s">
        <v>0</v>
      </c>
      <c r="AJ25" s="1154" t="s">
        <v>0</v>
      </c>
      <c r="AK25" s="1156" t="s">
        <v>0</v>
      </c>
      <c r="AL25" s="1154" t="s">
        <v>0</v>
      </c>
      <c r="AM25" s="1157" t="s">
        <v>0</v>
      </c>
    </row>
    <row r="26" spans="1:39" ht="28.8" x14ac:dyDescent="0.2">
      <c r="A26" s="334"/>
      <c r="B26" s="1166" t="s">
        <v>257</v>
      </c>
      <c r="C26" s="336"/>
      <c r="D26" s="341" t="s">
        <v>258</v>
      </c>
      <c r="E26" s="639" t="s">
        <v>234</v>
      </c>
      <c r="F26" s="502"/>
      <c r="G26" s="501"/>
      <c r="H26" s="502"/>
      <c r="I26" s="503"/>
      <c r="J26" s="502"/>
      <c r="K26" s="503"/>
      <c r="L26" s="502"/>
      <c r="M26" s="504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334"/>
      <c r="AB26" s="1166" t="s">
        <v>257</v>
      </c>
      <c r="AC26" s="336"/>
      <c r="AD26" s="237" t="s">
        <v>259</v>
      </c>
      <c r="AE26" s="639" t="s">
        <v>234</v>
      </c>
      <c r="AF26" s="1158"/>
      <c r="AG26" s="1163"/>
      <c r="AH26" s="1162"/>
      <c r="AI26" s="1164"/>
      <c r="AJ26" s="1162"/>
      <c r="AK26" s="1164"/>
      <c r="AL26" s="1162"/>
      <c r="AM26" s="1165"/>
    </row>
    <row r="27" spans="1:39" ht="28.8" x14ac:dyDescent="0.2">
      <c r="A27" s="334"/>
      <c r="B27" s="362" t="s">
        <v>260</v>
      </c>
      <c r="C27" s="336"/>
      <c r="D27" s="347" t="s">
        <v>261</v>
      </c>
      <c r="E27" s="639" t="s">
        <v>234</v>
      </c>
      <c r="F27" s="492"/>
      <c r="G27" s="493"/>
      <c r="H27" s="492"/>
      <c r="I27" s="494"/>
      <c r="J27" s="492"/>
      <c r="K27" s="494"/>
      <c r="L27" s="492"/>
      <c r="M27" s="495"/>
      <c r="N27" s="1167"/>
      <c r="O27" s="1167"/>
      <c r="P27" s="1167"/>
      <c r="Q27" s="1167"/>
      <c r="R27" s="1167"/>
      <c r="S27" s="1167"/>
      <c r="T27" s="1167"/>
      <c r="U27" s="1167"/>
      <c r="V27" s="1167"/>
      <c r="W27" s="1167"/>
      <c r="X27" s="1167"/>
      <c r="Y27" s="1167"/>
      <c r="Z27" s="1167"/>
      <c r="AA27" s="334"/>
      <c r="AB27" s="362" t="s">
        <v>260</v>
      </c>
      <c r="AC27" s="336"/>
      <c r="AD27" s="237" t="s">
        <v>262</v>
      </c>
      <c r="AE27" s="639" t="s">
        <v>234</v>
      </c>
      <c r="AF27" s="1158"/>
      <c r="AG27" s="1159"/>
      <c r="AH27" s="1158"/>
      <c r="AI27" s="1160"/>
      <c r="AJ27" s="1158"/>
      <c r="AK27" s="1160"/>
      <c r="AL27" s="1158"/>
      <c r="AM27" s="1161"/>
    </row>
    <row r="28" spans="1:39" ht="16.2" x14ac:dyDescent="0.2">
      <c r="A28" s="334"/>
      <c r="B28" s="362" t="s">
        <v>263</v>
      </c>
      <c r="C28" s="336"/>
      <c r="D28" s="339" t="s">
        <v>264</v>
      </c>
      <c r="E28" s="639" t="s">
        <v>234</v>
      </c>
      <c r="F28" s="502"/>
      <c r="G28" s="501"/>
      <c r="H28" s="502"/>
      <c r="I28" s="503"/>
      <c r="J28" s="502"/>
      <c r="K28" s="503"/>
      <c r="L28" s="502"/>
      <c r="M28" s="504"/>
      <c r="N28" s="1153"/>
      <c r="O28" s="1153"/>
      <c r="P28" s="1153"/>
      <c r="Q28" s="1153"/>
      <c r="R28" s="1153"/>
      <c r="S28" s="1153"/>
      <c r="T28" s="1153"/>
      <c r="U28" s="1153"/>
      <c r="V28" s="1153"/>
      <c r="W28" s="1153"/>
      <c r="X28" s="1153"/>
      <c r="Y28" s="1153"/>
      <c r="Z28" s="1153"/>
      <c r="AA28" s="334"/>
      <c r="AB28" s="362" t="s">
        <v>263</v>
      </c>
      <c r="AC28" s="336"/>
      <c r="AD28" s="237" t="s">
        <v>265</v>
      </c>
      <c r="AE28" s="639" t="s">
        <v>234</v>
      </c>
      <c r="AF28" s="1158" t="str">
        <f t="shared" ref="AF28:AM28" si="3">IF(AND(ISNUMBER(F28),ISNUMBER(F29),ISNUMBER(F30)),IF((F29+F30)&gt;=F28,"subitems as large as total",""),"неполные данные")</f>
        <v>неполные данные</v>
      </c>
      <c r="AG28" s="1163" t="str">
        <f t="shared" si="3"/>
        <v>неполные данные</v>
      </c>
      <c r="AH28" s="1162" t="str">
        <f t="shared" si="3"/>
        <v>неполные данные</v>
      </c>
      <c r="AI28" s="1164" t="str">
        <f t="shared" si="3"/>
        <v>неполные данные</v>
      </c>
      <c r="AJ28" s="1162" t="str">
        <f t="shared" si="3"/>
        <v>неполные данные</v>
      </c>
      <c r="AK28" s="1164" t="str">
        <f t="shared" si="3"/>
        <v>неполные данные</v>
      </c>
      <c r="AL28" s="1162" t="str">
        <f t="shared" si="3"/>
        <v>неполные данные</v>
      </c>
      <c r="AM28" s="1165" t="str">
        <f t="shared" si="3"/>
        <v>неполные данные</v>
      </c>
    </row>
    <row r="29" spans="1:39" ht="16.2" x14ac:dyDescent="0.2">
      <c r="A29" s="334"/>
      <c r="B29" s="344" t="s">
        <v>266</v>
      </c>
      <c r="C29" s="345" t="s">
        <v>267</v>
      </c>
      <c r="D29" s="346" t="s">
        <v>240</v>
      </c>
      <c r="E29" s="639" t="s">
        <v>234</v>
      </c>
      <c r="F29" s="496"/>
      <c r="G29" s="497"/>
      <c r="H29" s="496"/>
      <c r="I29" s="498"/>
      <c r="J29" s="496"/>
      <c r="K29" s="498"/>
      <c r="L29" s="496"/>
      <c r="M29" s="499"/>
      <c r="N29" s="1153"/>
      <c r="O29" s="1153"/>
      <c r="P29" s="1153"/>
      <c r="Q29" s="1153"/>
      <c r="R29" s="1153"/>
      <c r="S29" s="1153"/>
      <c r="T29" s="1153"/>
      <c r="U29" s="1153"/>
      <c r="V29" s="1153"/>
      <c r="W29" s="1153"/>
      <c r="X29" s="1153"/>
      <c r="Y29" s="1153"/>
      <c r="Z29" s="1153"/>
      <c r="AA29" s="334"/>
      <c r="AB29" s="344" t="s">
        <v>266</v>
      </c>
      <c r="AC29" s="345" t="s">
        <v>267</v>
      </c>
      <c r="AD29" s="1168" t="s">
        <v>253</v>
      </c>
      <c r="AE29" s="639" t="s">
        <v>234</v>
      </c>
      <c r="AF29" s="1162"/>
      <c r="AG29" s="1163"/>
      <c r="AH29" s="1162"/>
      <c r="AI29" s="1164"/>
      <c r="AJ29" s="1162"/>
      <c r="AK29" s="1164"/>
      <c r="AL29" s="1162"/>
      <c r="AM29" s="1165"/>
    </row>
    <row r="30" spans="1:39" ht="43.2" x14ac:dyDescent="0.2">
      <c r="A30" s="334"/>
      <c r="B30" s="343"/>
      <c r="C30" s="363" t="s">
        <v>268</v>
      </c>
      <c r="D30" s="718" t="s">
        <v>242</v>
      </c>
      <c r="E30" s="640" t="s">
        <v>234</v>
      </c>
      <c r="F30" s="496"/>
      <c r="G30" s="497"/>
      <c r="H30" s="496"/>
      <c r="I30" s="498"/>
      <c r="J30" s="496"/>
      <c r="K30" s="498"/>
      <c r="L30" s="496"/>
      <c r="M30" s="499"/>
      <c r="N30" s="1153"/>
      <c r="O30" s="1153"/>
      <c r="P30" s="1153"/>
      <c r="Q30" s="1153"/>
      <c r="R30" s="1153"/>
      <c r="S30" s="1153"/>
      <c r="T30" s="1153"/>
      <c r="U30" s="1153"/>
      <c r="V30" s="1153"/>
      <c r="W30" s="1153"/>
      <c r="X30" s="1153"/>
      <c r="Y30" s="1153"/>
      <c r="Z30" s="1153"/>
      <c r="AA30" s="334"/>
      <c r="AB30" s="343"/>
      <c r="AC30" s="363" t="s">
        <v>268</v>
      </c>
      <c r="AD30" s="1169" t="s">
        <v>242</v>
      </c>
      <c r="AE30" s="640" t="s">
        <v>234</v>
      </c>
      <c r="AF30" s="1162"/>
      <c r="AG30" s="1163"/>
      <c r="AH30" s="1162"/>
      <c r="AI30" s="1164"/>
      <c r="AJ30" s="1162"/>
      <c r="AK30" s="1164"/>
      <c r="AL30" s="1162"/>
      <c r="AM30" s="1165"/>
    </row>
    <row r="31" spans="1:39" ht="28.8" x14ac:dyDescent="0.2">
      <c r="A31" s="334"/>
      <c r="B31" s="361" t="s">
        <v>269</v>
      </c>
      <c r="C31" s="345"/>
      <c r="D31" s="347" t="s">
        <v>270</v>
      </c>
      <c r="E31" s="640" t="s">
        <v>234</v>
      </c>
      <c r="F31" s="506"/>
      <c r="G31" s="507"/>
      <c r="H31" s="506"/>
      <c r="I31" s="508"/>
      <c r="J31" s="506"/>
      <c r="K31" s="508"/>
      <c r="L31" s="506"/>
      <c r="M31" s="509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334"/>
      <c r="AB31" s="361" t="s">
        <v>269</v>
      </c>
      <c r="AC31" s="345"/>
      <c r="AD31" s="244" t="s">
        <v>271</v>
      </c>
      <c r="AE31" s="640" t="s">
        <v>234</v>
      </c>
      <c r="AF31" s="1162"/>
      <c r="AG31" s="1163"/>
      <c r="AH31" s="1162"/>
      <c r="AI31" s="1164"/>
      <c r="AJ31" s="1162"/>
      <c r="AK31" s="1164"/>
      <c r="AL31" s="1162"/>
      <c r="AM31" s="1165"/>
    </row>
    <row r="32" spans="1:39" ht="28.8" x14ac:dyDescent="0.2">
      <c r="A32" s="348"/>
      <c r="B32" s="364" t="s">
        <v>272</v>
      </c>
      <c r="C32" s="345"/>
      <c r="D32" s="347" t="s">
        <v>273</v>
      </c>
      <c r="E32" s="640" t="s">
        <v>234</v>
      </c>
      <c r="F32" s="506"/>
      <c r="G32" s="507"/>
      <c r="H32" s="506"/>
      <c r="I32" s="508"/>
      <c r="J32" s="506"/>
      <c r="K32" s="508"/>
      <c r="L32" s="506"/>
      <c r="M32" s="509"/>
      <c r="N32" s="1153"/>
      <c r="O32" s="1153"/>
      <c r="P32" s="1153"/>
      <c r="Q32" s="1153"/>
      <c r="R32" s="1153"/>
      <c r="S32" s="1153"/>
      <c r="T32" s="1153"/>
      <c r="U32" s="1153"/>
      <c r="V32" s="1153"/>
      <c r="W32" s="1153"/>
      <c r="X32" s="1153"/>
      <c r="Y32" s="1153"/>
      <c r="Z32" s="1153"/>
      <c r="AA32" s="348"/>
      <c r="AB32" s="364" t="s">
        <v>272</v>
      </c>
      <c r="AC32" s="345"/>
      <c r="AD32" s="238" t="s">
        <v>274</v>
      </c>
      <c r="AE32" s="640" t="s">
        <v>234</v>
      </c>
      <c r="AF32" s="1162"/>
      <c r="AG32" s="1163"/>
      <c r="AH32" s="1162"/>
      <c r="AI32" s="1164"/>
      <c r="AJ32" s="1162"/>
      <c r="AK32" s="1164"/>
      <c r="AL32" s="1162"/>
      <c r="AM32" s="1165"/>
    </row>
    <row r="33" spans="1:39" ht="28.8" x14ac:dyDescent="0.2">
      <c r="A33" s="515" t="s">
        <v>90</v>
      </c>
      <c r="B33" s="516" t="s">
        <v>275</v>
      </c>
      <c r="C33" s="349"/>
      <c r="D33" s="350" t="s">
        <v>276</v>
      </c>
      <c r="E33" s="333" t="s">
        <v>277</v>
      </c>
      <c r="F33" s="488"/>
      <c r="G33" s="490"/>
      <c r="H33" s="488"/>
      <c r="I33" s="490"/>
      <c r="J33" s="488"/>
      <c r="K33" s="490"/>
      <c r="L33" s="488"/>
      <c r="M33" s="491"/>
      <c r="N33" s="1153"/>
      <c r="O33" s="1153"/>
      <c r="P33" s="1153"/>
      <c r="Q33" s="1153"/>
      <c r="R33" s="1153"/>
      <c r="S33" s="1153"/>
      <c r="T33" s="1153"/>
      <c r="U33" s="1153"/>
      <c r="V33" s="1153"/>
      <c r="W33" s="1153"/>
      <c r="X33" s="1153"/>
      <c r="Y33" s="1153"/>
      <c r="Z33" s="1153"/>
      <c r="AA33" s="515" t="s">
        <v>90</v>
      </c>
      <c r="AB33" s="516" t="s">
        <v>275</v>
      </c>
      <c r="AC33" s="349"/>
      <c r="AD33" s="644" t="s">
        <v>276</v>
      </c>
      <c r="AE33" s="333" t="s">
        <v>277</v>
      </c>
      <c r="AF33" s="1154" t="s">
        <v>0</v>
      </c>
      <c r="AG33" s="1156" t="s">
        <v>0</v>
      </c>
      <c r="AH33" s="1154" t="s">
        <v>0</v>
      </c>
      <c r="AI33" s="1156" t="s">
        <v>0</v>
      </c>
      <c r="AJ33" s="1154" t="s">
        <v>0</v>
      </c>
      <c r="AK33" s="1156" t="s">
        <v>0</v>
      </c>
      <c r="AL33" s="1154" t="s">
        <v>0</v>
      </c>
      <c r="AM33" s="1157" t="s">
        <v>0</v>
      </c>
    </row>
    <row r="34" spans="1:39" ht="16.2" x14ac:dyDescent="0.2">
      <c r="A34" s="334"/>
      <c r="B34" s="351" t="s">
        <v>278</v>
      </c>
      <c r="C34" s="344"/>
      <c r="D34" s="339" t="s">
        <v>279</v>
      </c>
      <c r="E34" s="338" t="s">
        <v>277</v>
      </c>
      <c r="F34" s="502"/>
      <c r="G34" s="503"/>
      <c r="H34" s="502"/>
      <c r="I34" s="503"/>
      <c r="J34" s="502"/>
      <c r="K34" s="503"/>
      <c r="L34" s="502"/>
      <c r="M34" s="504"/>
      <c r="N34" s="1153"/>
      <c r="O34" s="1153"/>
      <c r="P34" s="1153"/>
      <c r="Q34" s="1153"/>
      <c r="R34" s="1153"/>
      <c r="S34" s="1153"/>
      <c r="T34" s="1153"/>
      <c r="U34" s="1153"/>
      <c r="V34" s="1153"/>
      <c r="W34" s="1153"/>
      <c r="X34" s="1153"/>
      <c r="Y34" s="1153"/>
      <c r="Z34" s="1153"/>
      <c r="AA34" s="334"/>
      <c r="AB34" s="351" t="s">
        <v>278</v>
      </c>
      <c r="AC34" s="344"/>
      <c r="AD34" s="237" t="s">
        <v>280</v>
      </c>
      <c r="AE34" s="338" t="s">
        <v>277</v>
      </c>
      <c r="AF34" s="1162"/>
      <c r="AG34" s="1164"/>
      <c r="AH34" s="1162"/>
      <c r="AI34" s="1164"/>
      <c r="AJ34" s="1162"/>
      <c r="AK34" s="1164"/>
      <c r="AL34" s="1162"/>
      <c r="AM34" s="1165"/>
    </row>
    <row r="35" spans="1:39" ht="16.2" x14ac:dyDescent="0.2">
      <c r="A35" s="334"/>
      <c r="B35" s="351" t="s">
        <v>281</v>
      </c>
      <c r="C35" s="343"/>
      <c r="D35" s="352" t="s">
        <v>282</v>
      </c>
      <c r="E35" s="353" t="s">
        <v>277</v>
      </c>
      <c r="F35" s="492"/>
      <c r="G35" s="494"/>
      <c r="H35" s="492"/>
      <c r="I35" s="494"/>
      <c r="J35" s="492"/>
      <c r="K35" s="494"/>
      <c r="L35" s="492"/>
      <c r="M35" s="495"/>
      <c r="N35" s="1153"/>
      <c r="O35" s="1153"/>
      <c r="P35" s="1153"/>
      <c r="Q35" s="1153"/>
      <c r="R35" s="1153"/>
      <c r="S35" s="1153"/>
      <c r="T35" s="1153"/>
      <c r="U35" s="1153"/>
      <c r="V35" s="1153"/>
      <c r="W35" s="1153"/>
      <c r="X35" s="1153"/>
      <c r="Y35" s="1153"/>
      <c r="Z35" s="1153"/>
      <c r="AA35" s="334"/>
      <c r="AB35" s="351" t="s">
        <v>281</v>
      </c>
      <c r="AC35" s="343"/>
      <c r="AD35" s="241" t="s">
        <v>283</v>
      </c>
      <c r="AE35" s="353" t="s">
        <v>277</v>
      </c>
      <c r="AF35" s="1158"/>
      <c r="AG35" s="1160"/>
      <c r="AH35" s="1158"/>
      <c r="AI35" s="1160"/>
      <c r="AJ35" s="1158"/>
      <c r="AK35" s="1160"/>
      <c r="AL35" s="1158"/>
      <c r="AM35" s="1161"/>
    </row>
    <row r="36" spans="1:39" ht="55.5" customHeight="1" x14ac:dyDescent="0.2">
      <c r="A36" s="330" t="s">
        <v>91</v>
      </c>
      <c r="B36" s="391" t="s">
        <v>284</v>
      </c>
      <c r="C36" s="354"/>
      <c r="D36" s="332" t="s">
        <v>285</v>
      </c>
      <c r="E36" s="333" t="s">
        <v>277</v>
      </c>
      <c r="F36" s="488"/>
      <c r="G36" s="490"/>
      <c r="H36" s="488"/>
      <c r="I36" s="490"/>
      <c r="J36" s="488"/>
      <c r="K36" s="490"/>
      <c r="L36" s="488"/>
      <c r="M36" s="491"/>
      <c r="N36" s="1153"/>
      <c r="O36" s="1153"/>
      <c r="P36" s="1153"/>
      <c r="Q36" s="1153"/>
      <c r="R36" s="1153"/>
      <c r="S36" s="1153"/>
      <c r="T36" s="1153"/>
      <c r="U36" s="1153"/>
      <c r="V36" s="1153"/>
      <c r="W36" s="1153"/>
      <c r="X36" s="1153"/>
      <c r="Y36" s="1153"/>
      <c r="Z36" s="1153"/>
      <c r="AA36" s="330" t="s">
        <v>91</v>
      </c>
      <c r="AB36" s="720" t="s">
        <v>284</v>
      </c>
      <c r="AC36" s="354"/>
      <c r="AD36" s="645" t="s">
        <v>285</v>
      </c>
      <c r="AE36" s="333" t="s">
        <v>277</v>
      </c>
      <c r="AF36" s="1154" t="s">
        <v>0</v>
      </c>
      <c r="AG36" s="1156" t="s">
        <v>0</v>
      </c>
      <c r="AH36" s="1154" t="s">
        <v>0</v>
      </c>
      <c r="AI36" s="1156" t="s">
        <v>0</v>
      </c>
      <c r="AJ36" s="1154" t="s">
        <v>0</v>
      </c>
      <c r="AK36" s="1156" t="s">
        <v>0</v>
      </c>
      <c r="AL36" s="1154" t="s">
        <v>0</v>
      </c>
      <c r="AM36" s="1157" t="s">
        <v>0</v>
      </c>
    </row>
    <row r="37" spans="1:39" ht="16.2" x14ac:dyDescent="0.2">
      <c r="A37" s="334"/>
      <c r="B37" s="351" t="s">
        <v>286</v>
      </c>
      <c r="C37" s="344"/>
      <c r="D37" s="339" t="s">
        <v>287</v>
      </c>
      <c r="E37" s="338" t="s">
        <v>277</v>
      </c>
      <c r="F37" s="492"/>
      <c r="G37" s="494"/>
      <c r="H37" s="492"/>
      <c r="I37" s="494"/>
      <c r="J37" s="492"/>
      <c r="K37" s="494"/>
      <c r="L37" s="492"/>
      <c r="M37" s="495"/>
      <c r="N37" s="1153"/>
      <c r="O37" s="1153"/>
      <c r="P37" s="1153"/>
      <c r="Q37" s="1153"/>
      <c r="R37" s="1153"/>
      <c r="S37" s="1153"/>
      <c r="T37" s="1153"/>
      <c r="U37" s="1153"/>
      <c r="V37" s="1153"/>
      <c r="W37" s="1153"/>
      <c r="X37" s="1153"/>
      <c r="Y37" s="1153"/>
      <c r="Z37" s="1153"/>
      <c r="AA37" s="334"/>
      <c r="AB37" s="351" t="s">
        <v>286</v>
      </c>
      <c r="AC37" s="344"/>
      <c r="AD37" s="237" t="s">
        <v>259</v>
      </c>
      <c r="AE37" s="338" t="s">
        <v>277</v>
      </c>
      <c r="AF37" s="1158"/>
      <c r="AG37" s="1160"/>
      <c r="AH37" s="1158"/>
      <c r="AI37" s="1160"/>
      <c r="AJ37" s="1158"/>
      <c r="AK37" s="1160"/>
      <c r="AL37" s="1158"/>
      <c r="AM37" s="1161"/>
    </row>
    <row r="38" spans="1:39" ht="16.2" x14ac:dyDescent="0.2">
      <c r="A38" s="334"/>
      <c r="B38" s="351" t="s">
        <v>288</v>
      </c>
      <c r="C38" s="344"/>
      <c r="D38" s="339" t="s">
        <v>289</v>
      </c>
      <c r="E38" s="338" t="s">
        <v>277</v>
      </c>
      <c r="F38" s="492"/>
      <c r="G38" s="494"/>
      <c r="H38" s="492"/>
      <c r="I38" s="494"/>
      <c r="J38" s="492"/>
      <c r="K38" s="494"/>
      <c r="L38" s="492"/>
      <c r="M38" s="495"/>
      <c r="N38" s="1153"/>
      <c r="O38" s="1153"/>
      <c r="P38" s="1153"/>
      <c r="Q38" s="1153"/>
      <c r="R38" s="1153"/>
      <c r="S38" s="1153"/>
      <c r="T38" s="1153"/>
      <c r="U38" s="1153"/>
      <c r="V38" s="1153"/>
      <c r="W38" s="1153"/>
      <c r="X38" s="1153"/>
      <c r="Y38" s="1153"/>
      <c r="Z38" s="1153"/>
      <c r="AA38" s="334"/>
      <c r="AB38" s="351" t="s">
        <v>288</v>
      </c>
      <c r="AC38" s="344"/>
      <c r="AD38" s="237" t="s">
        <v>262</v>
      </c>
      <c r="AE38" s="338" t="s">
        <v>277</v>
      </c>
      <c r="AF38" s="1158"/>
      <c r="AG38" s="1160"/>
      <c r="AH38" s="1158"/>
      <c r="AI38" s="1160"/>
      <c r="AJ38" s="1158"/>
      <c r="AK38" s="1160"/>
      <c r="AL38" s="1158"/>
      <c r="AM38" s="1161"/>
    </row>
    <row r="39" spans="1:39" ht="16.2" x14ac:dyDescent="0.2">
      <c r="A39" s="334"/>
      <c r="B39" s="351" t="s">
        <v>290</v>
      </c>
      <c r="C39" s="344"/>
      <c r="D39" s="339" t="s">
        <v>291</v>
      </c>
      <c r="E39" s="338" t="s">
        <v>277</v>
      </c>
      <c r="F39" s="492"/>
      <c r="G39" s="494"/>
      <c r="H39" s="492"/>
      <c r="I39" s="494"/>
      <c r="J39" s="492"/>
      <c r="K39" s="494"/>
      <c r="L39" s="492"/>
      <c r="M39" s="495"/>
      <c r="N39" s="1153"/>
      <c r="O39" s="1153"/>
      <c r="P39" s="1153"/>
      <c r="Q39" s="1153"/>
      <c r="R39" s="1153"/>
      <c r="S39" s="1153"/>
      <c r="T39" s="1153"/>
      <c r="U39" s="1153"/>
      <c r="V39" s="1153"/>
      <c r="W39" s="1153"/>
      <c r="X39" s="1153"/>
      <c r="Y39" s="1153"/>
      <c r="Z39" s="1153"/>
      <c r="AA39" s="334"/>
      <c r="AB39" s="351" t="s">
        <v>290</v>
      </c>
      <c r="AC39" s="344"/>
      <c r="AD39" s="237" t="s">
        <v>292</v>
      </c>
      <c r="AE39" s="338" t="s">
        <v>277</v>
      </c>
      <c r="AF39" s="1158"/>
      <c r="AG39" s="1160"/>
      <c r="AH39" s="1158"/>
      <c r="AI39" s="1160"/>
      <c r="AJ39" s="1158"/>
      <c r="AK39" s="1160"/>
      <c r="AL39" s="1158"/>
      <c r="AM39" s="1161"/>
    </row>
    <row r="40" spans="1:39" ht="16.2" x14ac:dyDescent="0.2">
      <c r="A40" s="334"/>
      <c r="B40" s="351" t="s">
        <v>293</v>
      </c>
      <c r="C40" s="344"/>
      <c r="D40" s="339" t="s">
        <v>294</v>
      </c>
      <c r="E40" s="338" t="s">
        <v>277</v>
      </c>
      <c r="F40" s="492"/>
      <c r="G40" s="494"/>
      <c r="H40" s="492"/>
      <c r="I40" s="494"/>
      <c r="J40" s="492"/>
      <c r="K40" s="494"/>
      <c r="L40" s="492"/>
      <c r="M40" s="495"/>
      <c r="N40" s="1153"/>
      <c r="O40" s="1153"/>
      <c r="P40" s="1153"/>
      <c r="Q40" s="1153"/>
      <c r="R40" s="1153"/>
      <c r="S40" s="1153"/>
      <c r="T40" s="1153"/>
      <c r="U40" s="1153"/>
      <c r="V40" s="1153"/>
      <c r="W40" s="1153"/>
      <c r="X40" s="1153"/>
      <c r="Y40" s="1153"/>
      <c r="Z40" s="1153"/>
      <c r="AA40" s="334"/>
      <c r="AB40" s="351" t="s">
        <v>293</v>
      </c>
      <c r="AC40" s="344"/>
      <c r="AD40" s="237" t="s">
        <v>295</v>
      </c>
      <c r="AE40" s="338" t="s">
        <v>277</v>
      </c>
      <c r="AF40" s="1158"/>
      <c r="AG40" s="1160"/>
      <c r="AH40" s="1158"/>
      <c r="AI40" s="1160"/>
      <c r="AJ40" s="1158"/>
      <c r="AK40" s="1160"/>
      <c r="AL40" s="1158"/>
      <c r="AM40" s="1161"/>
    </row>
    <row r="41" spans="1:39" ht="16.2" x14ac:dyDescent="0.2">
      <c r="A41" s="334"/>
      <c r="B41" s="351" t="s">
        <v>296</v>
      </c>
      <c r="C41" s="344"/>
      <c r="D41" s="339" t="s">
        <v>297</v>
      </c>
      <c r="E41" s="338" t="s">
        <v>277</v>
      </c>
      <c r="F41" s="492"/>
      <c r="G41" s="494"/>
      <c r="H41" s="492"/>
      <c r="I41" s="494"/>
      <c r="J41" s="492"/>
      <c r="K41" s="494"/>
      <c r="L41" s="492"/>
      <c r="M41" s="495"/>
      <c r="N41" s="1153"/>
      <c r="O41" s="1153"/>
      <c r="P41" s="1153"/>
      <c r="Q41" s="1153"/>
      <c r="R41" s="1153"/>
      <c r="S41" s="1153"/>
      <c r="T41" s="1153"/>
      <c r="U41" s="1153"/>
      <c r="V41" s="1153"/>
      <c r="W41" s="1153"/>
      <c r="X41" s="1153"/>
      <c r="Y41" s="1153"/>
      <c r="Z41" s="1153"/>
      <c r="AA41" s="334"/>
      <c r="AB41" s="351" t="s">
        <v>296</v>
      </c>
      <c r="AC41" s="344"/>
      <c r="AD41" s="237" t="s">
        <v>298</v>
      </c>
      <c r="AE41" s="338" t="s">
        <v>277</v>
      </c>
      <c r="AF41" s="1158"/>
      <c r="AG41" s="1160"/>
      <c r="AH41" s="1158"/>
      <c r="AI41" s="1160"/>
      <c r="AJ41" s="1158"/>
      <c r="AK41" s="1160"/>
      <c r="AL41" s="1158"/>
      <c r="AM41" s="1161"/>
    </row>
    <row r="42" spans="1:39" ht="16.2" x14ac:dyDescent="0.2">
      <c r="A42" s="334"/>
      <c r="B42" s="351" t="s">
        <v>299</v>
      </c>
      <c r="C42" s="344"/>
      <c r="D42" s="355" t="s">
        <v>300</v>
      </c>
      <c r="E42" s="338" t="s">
        <v>277</v>
      </c>
      <c r="F42" s="502"/>
      <c r="G42" s="503"/>
      <c r="H42" s="502"/>
      <c r="I42" s="503"/>
      <c r="J42" s="502"/>
      <c r="K42" s="503"/>
      <c r="L42" s="502"/>
      <c r="M42" s="504"/>
      <c r="N42" s="1153"/>
      <c r="O42" s="1153"/>
      <c r="P42" s="1153"/>
      <c r="Q42" s="1153"/>
      <c r="R42" s="1153"/>
      <c r="S42" s="1153"/>
      <c r="T42" s="1153"/>
      <c r="U42" s="1153"/>
      <c r="V42" s="1153"/>
      <c r="W42" s="1153"/>
      <c r="X42" s="1153"/>
      <c r="Y42" s="1153"/>
      <c r="Z42" s="1153"/>
      <c r="AA42" s="334"/>
      <c r="AB42" s="351" t="s">
        <v>299</v>
      </c>
      <c r="AC42" s="344"/>
      <c r="AD42" s="244" t="s">
        <v>271</v>
      </c>
      <c r="AE42" s="338" t="s">
        <v>277</v>
      </c>
      <c r="AF42" s="1162"/>
      <c r="AG42" s="1164"/>
      <c r="AH42" s="1162"/>
      <c r="AI42" s="1164"/>
      <c r="AJ42" s="1162"/>
      <c r="AK42" s="1164"/>
      <c r="AL42" s="1162"/>
      <c r="AM42" s="1165"/>
    </row>
    <row r="43" spans="1:39" ht="16.8" thickBot="1" x14ac:dyDescent="0.25">
      <c r="A43" s="356"/>
      <c r="B43" s="357" t="s">
        <v>301</v>
      </c>
      <c r="C43" s="358"/>
      <c r="D43" s="359" t="s">
        <v>302</v>
      </c>
      <c r="E43" s="360" t="s">
        <v>277</v>
      </c>
      <c r="F43" s="510"/>
      <c r="G43" s="511"/>
      <c r="H43" s="510"/>
      <c r="I43" s="511"/>
      <c r="J43" s="510"/>
      <c r="K43" s="511"/>
      <c r="L43" s="510"/>
      <c r="M43" s="512"/>
      <c r="N43" s="1153"/>
      <c r="O43" s="1153"/>
      <c r="P43" s="1153"/>
      <c r="Q43" s="1153"/>
      <c r="R43" s="1153"/>
      <c r="S43" s="1153"/>
      <c r="T43" s="1153"/>
      <c r="U43" s="1153"/>
      <c r="V43" s="1153"/>
      <c r="W43" s="1153"/>
      <c r="X43" s="1153"/>
      <c r="Y43" s="1153"/>
      <c r="Z43" s="1153"/>
      <c r="AA43" s="356"/>
      <c r="AB43" s="357" t="s">
        <v>301</v>
      </c>
      <c r="AC43" s="358"/>
      <c r="AD43" s="242" t="s">
        <v>265</v>
      </c>
      <c r="AE43" s="360" t="s">
        <v>277</v>
      </c>
      <c r="AF43" s="1170"/>
      <c r="AG43" s="1171"/>
      <c r="AH43" s="1170"/>
      <c r="AI43" s="1171"/>
      <c r="AJ43" s="1170"/>
      <c r="AK43" s="1171"/>
      <c r="AL43" s="1170"/>
      <c r="AM43" s="1172"/>
    </row>
    <row r="44" spans="1:39" ht="18.75" customHeight="1" x14ac:dyDescent="0.3">
      <c r="A44" s="232" t="s">
        <v>303</v>
      </c>
      <c r="B44" s="232"/>
      <c r="C44" s="232"/>
      <c r="D44" s="1173"/>
      <c r="E44" s="1173"/>
      <c r="F44" s="1174"/>
      <c r="G44" s="1174"/>
      <c r="H44" s="1174"/>
      <c r="I44" s="1121"/>
      <c r="J44" s="1121"/>
      <c r="K44" s="1121"/>
      <c r="L44" s="1121"/>
      <c r="M44" s="1121"/>
      <c r="N44" s="1121"/>
      <c r="O44" s="1121"/>
      <c r="P44" s="1121"/>
      <c r="Q44" s="1121"/>
      <c r="R44" s="1121"/>
      <c r="S44" s="1121"/>
      <c r="T44" s="1121"/>
      <c r="U44" s="1121"/>
      <c r="V44" s="1121"/>
      <c r="W44" s="1121"/>
      <c r="X44" s="1121"/>
      <c r="Y44" s="1121"/>
      <c r="Z44" s="1121"/>
      <c r="AA44" s="1121"/>
      <c r="AB44" s="1121"/>
      <c r="AC44" s="1121"/>
      <c r="AD44" s="1121"/>
      <c r="AE44" s="1121"/>
      <c r="AF44" s="1121"/>
      <c r="AG44" s="1121"/>
      <c r="AH44" s="1121"/>
      <c r="AI44" s="1121"/>
      <c r="AJ44" s="1121"/>
      <c r="AK44" s="1121"/>
      <c r="AL44" s="1121"/>
      <c r="AM44" s="1121"/>
    </row>
    <row r="45" spans="1:39" ht="18" customHeight="1" x14ac:dyDescent="0.3">
      <c r="A45" s="212" t="s">
        <v>304</v>
      </c>
      <c r="B45" s="212"/>
      <c r="C45" s="212"/>
      <c r="D45" s="1120"/>
      <c r="E45" s="1120"/>
      <c r="F45" s="1121"/>
      <c r="G45" s="1121"/>
      <c r="H45" s="1121"/>
      <c r="I45" s="1121"/>
      <c r="J45" s="1121"/>
      <c r="K45" s="1121"/>
      <c r="L45" s="1121"/>
      <c r="M45" s="1121"/>
      <c r="N45" s="1121"/>
      <c r="O45" s="1121"/>
      <c r="P45" s="1121"/>
      <c r="Q45" s="1121"/>
      <c r="R45" s="1121"/>
      <c r="S45" s="1121"/>
      <c r="T45" s="1121"/>
      <c r="U45" s="1121"/>
      <c r="V45" s="1121"/>
      <c r="W45" s="1121"/>
      <c r="X45" s="1121"/>
      <c r="Y45" s="1121"/>
      <c r="Z45" s="1121"/>
      <c r="AA45" s="1121"/>
      <c r="AB45" s="1121"/>
      <c r="AC45" s="1121"/>
      <c r="AD45" s="1121"/>
      <c r="AE45" s="1121"/>
      <c r="AF45" s="1121"/>
      <c r="AG45" s="1121"/>
      <c r="AH45" s="1121"/>
      <c r="AI45" s="1121"/>
      <c r="AJ45" s="1121"/>
      <c r="AK45" s="1121"/>
      <c r="AL45" s="1121"/>
      <c r="AM45" s="1121"/>
    </row>
    <row r="46" spans="1:39" ht="15.6" x14ac:dyDescent="0.3">
      <c r="A46" s="212" t="s">
        <v>305</v>
      </c>
      <c r="B46" s="212"/>
      <c r="C46" s="212"/>
      <c r="D46" s="1120"/>
      <c r="E46" s="1120"/>
      <c r="F46" s="1121"/>
      <c r="G46" s="1121"/>
      <c r="H46" s="1121"/>
      <c r="I46" s="1121"/>
      <c r="J46" s="1121"/>
      <c r="K46" s="1121"/>
      <c r="L46" s="1121"/>
      <c r="M46" s="1121"/>
      <c r="N46" s="1121"/>
      <c r="O46" s="1121"/>
      <c r="P46" s="1121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1"/>
      <c r="AF46" s="1121"/>
      <c r="AG46" s="1121"/>
      <c r="AH46" s="1121"/>
      <c r="AI46" s="1121"/>
      <c r="AJ46" s="1121"/>
      <c r="AK46" s="1121"/>
      <c r="AL46" s="1121"/>
      <c r="AM46" s="1121"/>
    </row>
    <row r="47" spans="1:39" ht="20.25" customHeight="1" x14ac:dyDescent="0.3">
      <c r="A47" s="243" t="s">
        <v>306</v>
      </c>
      <c r="B47" s="212"/>
      <c r="C47" s="212"/>
      <c r="D47" s="1120"/>
      <c r="E47" s="1120"/>
      <c r="F47" s="1121"/>
      <c r="G47" s="1121"/>
      <c r="H47" s="1121"/>
      <c r="I47" s="1121"/>
      <c r="J47" s="1121"/>
      <c r="K47" s="1121"/>
      <c r="L47" s="1121"/>
      <c r="M47" s="1121"/>
      <c r="N47" s="1121"/>
      <c r="O47" s="1121"/>
      <c r="P47" s="1121"/>
      <c r="Q47" s="1121"/>
      <c r="R47" s="1121"/>
      <c r="S47" s="1121"/>
      <c r="T47" s="1121"/>
      <c r="U47" s="1121"/>
      <c r="V47" s="1121"/>
      <c r="W47" s="1121"/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1121"/>
      <c r="AJ47" s="1121"/>
      <c r="AK47" s="1121"/>
      <c r="AL47" s="1121"/>
      <c r="AM47" s="1121"/>
    </row>
    <row r="48" spans="1:39" ht="15.6" x14ac:dyDescent="0.3">
      <c r="A48" s="212"/>
      <c r="B48" s="212"/>
      <c r="C48" s="212"/>
      <c r="D48" s="1120"/>
      <c r="E48" s="1120"/>
      <c r="F48" s="1121"/>
      <c r="G48" s="1121"/>
      <c r="H48" s="1121"/>
      <c r="I48" s="1121"/>
      <c r="J48" s="1121"/>
      <c r="K48" s="1121"/>
      <c r="L48" s="1121"/>
      <c r="M48" s="1121"/>
      <c r="N48" s="1121"/>
      <c r="O48" s="1121"/>
      <c r="P48" s="1121"/>
      <c r="Q48" s="1121"/>
      <c r="R48" s="1121"/>
      <c r="S48" s="1121"/>
      <c r="T48" s="1121"/>
      <c r="U48" s="1121"/>
      <c r="V48" s="1121"/>
      <c r="W48" s="1121"/>
      <c r="X48" s="1121"/>
      <c r="Y48" s="1121"/>
      <c r="Z48" s="1121"/>
      <c r="AA48" s="1121"/>
      <c r="AB48" s="1121"/>
      <c r="AC48" s="1121"/>
      <c r="AD48" s="1121"/>
      <c r="AE48" s="1121"/>
      <c r="AF48" s="1121"/>
      <c r="AG48" s="1121"/>
      <c r="AH48" s="1121"/>
      <c r="AI48" s="1121"/>
      <c r="AJ48" s="1121"/>
      <c r="AK48" s="1121"/>
      <c r="AL48" s="1121"/>
      <c r="AM48" s="1121"/>
    </row>
    <row r="49" spans="1:39" ht="15.6" x14ac:dyDescent="0.3">
      <c r="A49" s="212"/>
      <c r="B49" s="212"/>
      <c r="C49" s="212"/>
      <c r="D49" s="1120"/>
      <c r="E49" s="1120"/>
      <c r="F49" s="1121"/>
      <c r="G49" s="1121"/>
      <c r="H49" s="1121"/>
      <c r="I49" s="1121"/>
      <c r="J49" s="1121"/>
      <c r="K49" s="1121"/>
      <c r="L49" s="1121"/>
      <c r="M49" s="1121"/>
      <c r="N49" s="1121"/>
      <c r="O49" s="1121"/>
      <c r="P49" s="1121"/>
      <c r="Q49" s="1121"/>
      <c r="R49" s="1121"/>
      <c r="S49" s="1121"/>
      <c r="T49" s="1121"/>
      <c r="U49" s="1121"/>
      <c r="V49" s="1121"/>
      <c r="W49" s="1121"/>
      <c r="X49" s="1121"/>
      <c r="Y49" s="1121"/>
      <c r="Z49" s="1121"/>
      <c r="AA49" s="1121"/>
      <c r="AB49" s="1121"/>
      <c r="AC49" s="1121"/>
      <c r="AD49" s="1121"/>
      <c r="AE49" s="1121"/>
      <c r="AF49" s="1121"/>
      <c r="AG49" s="1121"/>
      <c r="AH49" s="1121"/>
      <c r="AI49" s="1121"/>
      <c r="AJ49" s="1121"/>
      <c r="AK49" s="1121"/>
      <c r="AL49" s="1121"/>
      <c r="AM49" s="1121"/>
    </row>
  </sheetData>
  <sheetProtection sheet="1" objects="1" scenarios="1"/>
  <mergeCells count="26"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40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94"/>
  <sheetViews>
    <sheetView showGridLines="0" zoomScale="70" zoomScaleNormal="70" zoomScaleSheetLayoutView="75" workbookViewId="0">
      <selection activeCell="A17" sqref="A17"/>
    </sheetView>
  </sheetViews>
  <sheetFormatPr defaultColWidth="9" defaultRowHeight="15.6" x14ac:dyDescent="0.3"/>
  <cols>
    <col min="1" max="1" width="10" style="254" customWidth="1"/>
    <col min="2" max="2" width="82.44140625" style="254" customWidth="1"/>
    <col min="3" max="3" width="82.77734375" style="254" customWidth="1"/>
    <col min="4" max="16384" width="9" style="254"/>
  </cols>
  <sheetData>
    <row r="1" spans="1:3" x14ac:dyDescent="0.3">
      <c r="A1" s="252" t="s">
        <v>0</v>
      </c>
      <c r="B1" s="253"/>
    </row>
    <row r="2" spans="1:3" ht="10.5" customHeight="1" x14ac:dyDescent="0.3">
      <c r="A2" s="664"/>
      <c r="B2" s="665" t="s">
        <v>0</v>
      </c>
      <c r="C2" s="666"/>
    </row>
    <row r="3" spans="1:3" x14ac:dyDescent="0.3">
      <c r="A3" s="667"/>
      <c r="B3" s="255" t="s">
        <v>0</v>
      </c>
      <c r="C3" s="668"/>
    </row>
    <row r="4" spans="1:3" ht="18" customHeight="1" x14ac:dyDescent="0.3">
      <c r="A4" s="667"/>
      <c r="B4" s="255" t="s">
        <v>0</v>
      </c>
      <c r="C4" s="1328" t="s">
        <v>307</v>
      </c>
    </row>
    <row r="5" spans="1:3" ht="18" customHeight="1" x14ac:dyDescent="0.3">
      <c r="A5" s="667"/>
      <c r="B5" s="255"/>
      <c r="C5" s="1328"/>
    </row>
    <row r="6" spans="1:3" ht="18" x14ac:dyDescent="0.35">
      <c r="A6" s="667"/>
      <c r="B6" s="255"/>
      <c r="C6" s="669" t="s">
        <v>10</v>
      </c>
    </row>
    <row r="7" spans="1:3" ht="18" x14ac:dyDescent="0.35">
      <c r="A7" s="667"/>
      <c r="B7" s="255"/>
      <c r="C7" s="669" t="s">
        <v>308</v>
      </c>
    </row>
    <row r="8" spans="1:3" ht="18" x14ac:dyDescent="0.3">
      <c r="A8" s="667"/>
      <c r="B8" s="255"/>
      <c r="C8" s="1065" t="s">
        <v>309</v>
      </c>
    </row>
    <row r="9" spans="1:3" ht="3.75" customHeight="1" x14ac:dyDescent="0.3">
      <c r="A9" s="670"/>
      <c r="B9" s="256"/>
      <c r="C9" s="694"/>
    </row>
    <row r="10" spans="1:3" ht="3" customHeight="1" x14ac:dyDescent="0.3">
      <c r="A10" s="671" t="s">
        <v>0</v>
      </c>
      <c r="B10" s="263"/>
      <c r="C10" s="1336" t="s">
        <v>310</v>
      </c>
    </row>
    <row r="11" spans="1:3" ht="18" customHeight="1" x14ac:dyDescent="0.3">
      <c r="A11" s="1075" t="s">
        <v>16</v>
      </c>
      <c r="B11" s="265" t="s">
        <v>17</v>
      </c>
      <c r="C11" s="1337"/>
    </row>
    <row r="12" spans="1:3" ht="18" customHeight="1" x14ac:dyDescent="0.3">
      <c r="A12" s="672" t="s">
        <v>21</v>
      </c>
      <c r="B12" s="265"/>
      <c r="C12" s="1337"/>
    </row>
    <row r="13" spans="1:3" s="257" customFormat="1" ht="5.25" customHeight="1" x14ac:dyDescent="0.3">
      <c r="A13" s="673" t="s">
        <v>0</v>
      </c>
      <c r="B13" s="267"/>
      <c r="C13" s="1338"/>
    </row>
    <row r="14" spans="1:3" s="257" customFormat="1" ht="18" customHeight="1" x14ac:dyDescent="0.3">
      <c r="A14" s="1333" t="s">
        <v>26</v>
      </c>
      <c r="B14" s="1334"/>
      <c r="C14" s="1335"/>
    </row>
    <row r="15" spans="1:3" ht="18" customHeight="1" x14ac:dyDescent="0.3">
      <c r="A15" s="674">
        <v>1</v>
      </c>
      <c r="B15" s="269" t="s">
        <v>29</v>
      </c>
      <c r="C15" s="675" t="s">
        <v>311</v>
      </c>
    </row>
    <row r="16" spans="1:3" ht="28.8" x14ac:dyDescent="0.3">
      <c r="A16" s="676">
        <v>1.1000000000000001</v>
      </c>
      <c r="B16" s="722" t="s">
        <v>33</v>
      </c>
      <c r="C16" s="675" t="s">
        <v>312</v>
      </c>
    </row>
    <row r="17" spans="1:3" ht="18" customHeight="1" x14ac:dyDescent="0.3">
      <c r="A17" s="676" t="s">
        <v>35</v>
      </c>
      <c r="B17" s="517" t="s">
        <v>36</v>
      </c>
      <c r="C17" s="677" t="s">
        <v>313</v>
      </c>
    </row>
    <row r="18" spans="1:3" ht="18" customHeight="1" x14ac:dyDescent="0.3">
      <c r="A18" s="676" t="s">
        <v>38</v>
      </c>
      <c r="B18" s="35" t="s">
        <v>39</v>
      </c>
      <c r="C18" s="677" t="s">
        <v>314</v>
      </c>
    </row>
    <row r="19" spans="1:3" ht="18" customHeight="1" x14ac:dyDescent="0.3">
      <c r="A19" s="674">
        <v>1.2</v>
      </c>
      <c r="B19" s="34" t="s">
        <v>41</v>
      </c>
      <c r="C19" s="677" t="s">
        <v>315</v>
      </c>
    </row>
    <row r="20" spans="1:3" ht="18" customHeight="1" x14ac:dyDescent="0.3">
      <c r="A20" s="674" t="s">
        <v>43</v>
      </c>
      <c r="B20" s="32" t="s">
        <v>36</v>
      </c>
      <c r="C20" s="675" t="s">
        <v>316</v>
      </c>
    </row>
    <row r="21" spans="1:3" s="258" customFormat="1" ht="18" customHeight="1" x14ac:dyDescent="0.2">
      <c r="A21" s="674" t="s">
        <v>45</v>
      </c>
      <c r="B21" s="32" t="s">
        <v>39</v>
      </c>
      <c r="C21" s="677" t="s">
        <v>317</v>
      </c>
    </row>
    <row r="22" spans="1:3" s="258" customFormat="1" ht="18" customHeight="1" x14ac:dyDescent="0.2">
      <c r="A22" s="674" t="s">
        <v>47</v>
      </c>
      <c r="B22" s="48" t="s">
        <v>48</v>
      </c>
      <c r="C22" s="678" t="s">
        <v>318</v>
      </c>
    </row>
    <row r="23" spans="1:3" s="258" customFormat="1" ht="18" customHeight="1" x14ac:dyDescent="0.2">
      <c r="A23" s="679" t="s">
        <v>50</v>
      </c>
      <c r="B23" s="32" t="s">
        <v>51</v>
      </c>
      <c r="C23" s="680" t="s">
        <v>319</v>
      </c>
    </row>
    <row r="24" spans="1:3" s="258" customFormat="1" ht="18" customHeight="1" x14ac:dyDescent="0.2">
      <c r="A24" s="679" t="s">
        <v>53</v>
      </c>
      <c r="B24" s="33" t="s">
        <v>36</v>
      </c>
      <c r="C24" s="678" t="s">
        <v>320</v>
      </c>
    </row>
    <row r="25" spans="1:3" s="258" customFormat="1" ht="18" customHeight="1" x14ac:dyDescent="0.2">
      <c r="A25" s="679" t="s">
        <v>55</v>
      </c>
      <c r="B25" s="48" t="s">
        <v>39</v>
      </c>
      <c r="C25" s="678" t="s">
        <v>321</v>
      </c>
    </row>
    <row r="26" spans="1:3" s="258" customFormat="1" ht="57.6" x14ac:dyDescent="0.2">
      <c r="A26" s="687" t="s">
        <v>58</v>
      </c>
      <c r="B26" s="712" t="s">
        <v>322</v>
      </c>
      <c r="C26" s="678" t="s">
        <v>319</v>
      </c>
    </row>
    <row r="27" spans="1:3" s="258" customFormat="1" ht="18" customHeight="1" x14ac:dyDescent="0.2">
      <c r="A27" s="679" t="s">
        <v>62</v>
      </c>
      <c r="B27" s="33" t="s">
        <v>36</v>
      </c>
      <c r="C27" s="680" t="s">
        <v>320</v>
      </c>
    </row>
    <row r="28" spans="1:3" s="258" customFormat="1" ht="18" customHeight="1" x14ac:dyDescent="0.2">
      <c r="A28" s="679" t="s">
        <v>64</v>
      </c>
      <c r="B28" s="48" t="s">
        <v>39</v>
      </c>
      <c r="C28" s="678" t="s">
        <v>321</v>
      </c>
    </row>
    <row r="29" spans="1:3" s="258" customFormat="1" ht="18" customHeight="1" x14ac:dyDescent="0.2">
      <c r="A29" s="679" t="s">
        <v>65</v>
      </c>
      <c r="B29" s="32" t="s">
        <v>66</v>
      </c>
      <c r="C29" s="678" t="s">
        <v>319</v>
      </c>
    </row>
    <row r="30" spans="1:3" s="258" customFormat="1" ht="18" customHeight="1" x14ac:dyDescent="0.2">
      <c r="A30" s="679" t="s">
        <v>67</v>
      </c>
      <c r="B30" s="33" t="s">
        <v>36</v>
      </c>
      <c r="C30" s="678" t="s">
        <v>320</v>
      </c>
    </row>
    <row r="31" spans="1:3" s="258" customFormat="1" ht="18" customHeight="1" x14ac:dyDescent="0.2">
      <c r="A31" s="681" t="s">
        <v>69</v>
      </c>
      <c r="B31" s="48" t="s">
        <v>39</v>
      </c>
      <c r="C31" s="678" t="s">
        <v>321</v>
      </c>
    </row>
    <row r="32" spans="1:3" s="257" customFormat="1" ht="18" customHeight="1" x14ac:dyDescent="0.3">
      <c r="A32" s="1333" t="s">
        <v>323</v>
      </c>
      <c r="B32" s="1334"/>
      <c r="C32" s="1335"/>
    </row>
    <row r="33" spans="1:3" s="258" customFormat="1" ht="18" customHeight="1" x14ac:dyDescent="0.2">
      <c r="A33" s="682">
        <v>2</v>
      </c>
      <c r="B33" s="270" t="s">
        <v>73</v>
      </c>
      <c r="C33" s="680" t="s">
        <v>324</v>
      </c>
    </row>
    <row r="34" spans="1:3" s="258" customFormat="1" ht="18" customHeight="1" x14ac:dyDescent="0.2">
      <c r="A34" s="683">
        <v>3</v>
      </c>
      <c r="B34" s="271" t="s">
        <v>75</v>
      </c>
      <c r="C34" s="680" t="s">
        <v>325</v>
      </c>
    </row>
    <row r="35" spans="1:3" s="258" customFormat="1" ht="18" customHeight="1" x14ac:dyDescent="0.2">
      <c r="A35" s="674" t="s">
        <v>77</v>
      </c>
      <c r="B35" s="34" t="s">
        <v>78</v>
      </c>
      <c r="C35" s="678" t="s">
        <v>326</v>
      </c>
    </row>
    <row r="36" spans="1:3" s="258" customFormat="1" ht="18" customHeight="1" x14ac:dyDescent="0.2">
      <c r="A36" s="674" t="s">
        <v>79</v>
      </c>
      <c r="B36" s="34" t="s">
        <v>80</v>
      </c>
      <c r="C36" s="680" t="s">
        <v>327</v>
      </c>
    </row>
    <row r="37" spans="1:3" s="258" customFormat="1" ht="18" customHeight="1" x14ac:dyDescent="0.2">
      <c r="A37" s="683">
        <v>4</v>
      </c>
      <c r="B37" s="271" t="s">
        <v>81</v>
      </c>
      <c r="C37" s="680" t="s">
        <v>327</v>
      </c>
    </row>
    <row r="38" spans="1:3" s="258" customFormat="1" ht="18" customHeight="1" x14ac:dyDescent="0.2">
      <c r="A38" s="683" t="s">
        <v>82</v>
      </c>
      <c r="B38" s="271" t="s">
        <v>83</v>
      </c>
      <c r="C38" s="675" t="s">
        <v>328</v>
      </c>
    </row>
    <row r="39" spans="1:3" s="258" customFormat="1" ht="18" customHeight="1" x14ac:dyDescent="0.2">
      <c r="A39" s="674" t="s">
        <v>84</v>
      </c>
      <c r="B39" s="34" t="s">
        <v>85</v>
      </c>
      <c r="C39" s="684" t="s">
        <v>329</v>
      </c>
    </row>
    <row r="40" spans="1:3" s="258" customFormat="1" ht="18" customHeight="1" x14ac:dyDescent="0.2">
      <c r="A40" s="674" t="s">
        <v>86</v>
      </c>
      <c r="B40" s="34" t="s">
        <v>87</v>
      </c>
      <c r="C40" s="684" t="s">
        <v>330</v>
      </c>
    </row>
    <row r="41" spans="1:3" s="258" customFormat="1" ht="18" customHeight="1" x14ac:dyDescent="0.2">
      <c r="A41" s="683" t="s">
        <v>88</v>
      </c>
      <c r="B41" s="271" t="s">
        <v>89</v>
      </c>
      <c r="C41" s="675" t="s">
        <v>331</v>
      </c>
    </row>
    <row r="42" spans="1:3" s="258" customFormat="1" ht="18" customHeight="1" x14ac:dyDescent="0.2">
      <c r="A42" s="674" t="s">
        <v>90</v>
      </c>
      <c r="B42" s="34" t="s">
        <v>36</v>
      </c>
      <c r="C42" s="684" t="s">
        <v>332</v>
      </c>
    </row>
    <row r="43" spans="1:3" s="258" customFormat="1" ht="18" customHeight="1" x14ac:dyDescent="0.2">
      <c r="A43" s="674" t="s">
        <v>91</v>
      </c>
      <c r="B43" s="34" t="s">
        <v>39</v>
      </c>
      <c r="C43" s="684" t="s">
        <v>333</v>
      </c>
    </row>
    <row r="44" spans="1:3" s="258" customFormat="1" ht="18" customHeight="1" x14ac:dyDescent="0.2">
      <c r="A44" s="685" t="s">
        <v>92</v>
      </c>
      <c r="B44" s="35" t="s">
        <v>48</v>
      </c>
      <c r="C44" s="678" t="s">
        <v>334</v>
      </c>
    </row>
    <row r="45" spans="1:3" s="258" customFormat="1" ht="18" customHeight="1" x14ac:dyDescent="0.2">
      <c r="A45" s="674" t="s">
        <v>93</v>
      </c>
      <c r="B45" s="30" t="s">
        <v>94</v>
      </c>
      <c r="C45" s="675" t="s">
        <v>335</v>
      </c>
    </row>
    <row r="46" spans="1:3" s="258" customFormat="1" ht="18" customHeight="1" x14ac:dyDescent="0.2">
      <c r="A46" s="674" t="s">
        <v>95</v>
      </c>
      <c r="B46" s="32" t="s">
        <v>36</v>
      </c>
      <c r="C46" s="675" t="s">
        <v>336</v>
      </c>
    </row>
    <row r="47" spans="1:3" s="258" customFormat="1" ht="18" customHeight="1" x14ac:dyDescent="0.2">
      <c r="A47" s="674" t="s">
        <v>96</v>
      </c>
      <c r="B47" s="32" t="s">
        <v>39</v>
      </c>
      <c r="C47" s="677" t="s">
        <v>337</v>
      </c>
    </row>
    <row r="48" spans="1:3" s="258" customFormat="1" ht="18" customHeight="1" x14ac:dyDescent="0.2">
      <c r="A48" s="685" t="s">
        <v>97</v>
      </c>
      <c r="B48" s="518" t="s">
        <v>48</v>
      </c>
      <c r="C48" s="678" t="s">
        <v>338</v>
      </c>
    </row>
    <row r="49" spans="1:3" s="258" customFormat="1" ht="18" customHeight="1" x14ac:dyDescent="0.2">
      <c r="A49" s="674" t="s">
        <v>98</v>
      </c>
      <c r="B49" s="305" t="s">
        <v>99</v>
      </c>
      <c r="C49" s="686" t="s">
        <v>339</v>
      </c>
    </row>
    <row r="50" spans="1:3" s="258" customFormat="1" ht="18" customHeight="1" x14ac:dyDescent="0.2">
      <c r="A50" s="674" t="s">
        <v>100</v>
      </c>
      <c r="B50" s="34" t="s">
        <v>101</v>
      </c>
      <c r="C50" s="686" t="s">
        <v>340</v>
      </c>
    </row>
    <row r="51" spans="1:3" s="258" customFormat="1" ht="18" customHeight="1" x14ac:dyDescent="0.2">
      <c r="A51" s="674" t="s">
        <v>102</v>
      </c>
      <c r="B51" s="32" t="s">
        <v>36</v>
      </c>
      <c r="C51" s="675" t="s">
        <v>341</v>
      </c>
    </row>
    <row r="52" spans="1:3" s="258" customFormat="1" ht="18" customHeight="1" x14ac:dyDescent="0.2">
      <c r="A52" s="674" t="s">
        <v>103</v>
      </c>
      <c r="B52" s="32" t="s">
        <v>39</v>
      </c>
      <c r="C52" s="677" t="s">
        <v>342</v>
      </c>
    </row>
    <row r="53" spans="1:3" s="258" customFormat="1" ht="18" customHeight="1" x14ac:dyDescent="0.2">
      <c r="A53" s="687" t="s">
        <v>104</v>
      </c>
      <c r="B53" s="272" t="s">
        <v>48</v>
      </c>
      <c r="C53" s="680" t="s">
        <v>343</v>
      </c>
    </row>
    <row r="54" spans="1:3" s="258" customFormat="1" ht="28.8" x14ac:dyDescent="0.2">
      <c r="A54" s="674" t="s">
        <v>105</v>
      </c>
      <c r="B54" s="721" t="s">
        <v>106</v>
      </c>
      <c r="C54" s="675" t="s">
        <v>344</v>
      </c>
    </row>
    <row r="55" spans="1:3" s="258" customFormat="1" ht="18" customHeight="1" x14ac:dyDescent="0.2">
      <c r="A55" s="674" t="s">
        <v>108</v>
      </c>
      <c r="B55" s="273" t="s">
        <v>109</v>
      </c>
      <c r="C55" s="677" t="s">
        <v>345</v>
      </c>
    </row>
    <row r="56" spans="1:3" s="258" customFormat="1" ht="18" customHeight="1" x14ac:dyDescent="0.2">
      <c r="A56" s="674" t="s">
        <v>110</v>
      </c>
      <c r="B56" s="34" t="s">
        <v>111</v>
      </c>
      <c r="C56" s="675" t="s">
        <v>346</v>
      </c>
    </row>
    <row r="57" spans="1:3" s="258" customFormat="1" ht="18" customHeight="1" x14ac:dyDescent="0.2">
      <c r="A57" s="674" t="s">
        <v>112</v>
      </c>
      <c r="B57" s="32" t="s">
        <v>113</v>
      </c>
      <c r="C57" s="686" t="s">
        <v>347</v>
      </c>
    </row>
    <row r="58" spans="1:3" s="258" customFormat="1" ht="20.25" customHeight="1" x14ac:dyDescent="0.2">
      <c r="A58" s="674" t="s">
        <v>114</v>
      </c>
      <c r="B58" s="712" t="s">
        <v>115</v>
      </c>
      <c r="C58" s="680" t="s">
        <v>348</v>
      </c>
    </row>
    <row r="59" spans="1:3" s="258" customFormat="1" ht="18" customHeight="1" x14ac:dyDescent="0.2">
      <c r="A59" s="685" t="s">
        <v>116</v>
      </c>
      <c r="B59" s="35" t="s">
        <v>117</v>
      </c>
      <c r="C59" s="678" t="s">
        <v>349</v>
      </c>
    </row>
    <row r="60" spans="1:3" s="258" customFormat="1" ht="18" customHeight="1" x14ac:dyDescent="0.2">
      <c r="A60" s="679" t="s">
        <v>118</v>
      </c>
      <c r="B60" s="270" t="s">
        <v>119</v>
      </c>
      <c r="C60" s="689" t="s">
        <v>350</v>
      </c>
    </row>
    <row r="61" spans="1:3" s="258" customFormat="1" ht="18" customHeight="1" x14ac:dyDescent="0.2">
      <c r="A61" s="679" t="s">
        <v>120</v>
      </c>
      <c r="B61" s="37" t="s">
        <v>121</v>
      </c>
      <c r="C61" s="680" t="s">
        <v>351</v>
      </c>
    </row>
    <row r="62" spans="1:3" s="258" customFormat="1" ht="18" customHeight="1" x14ac:dyDescent="0.2">
      <c r="A62" s="679" t="s">
        <v>122</v>
      </c>
      <c r="B62" s="34" t="s">
        <v>123</v>
      </c>
      <c r="C62" s="688" t="s">
        <v>352</v>
      </c>
    </row>
    <row r="63" spans="1:3" s="258" customFormat="1" ht="18" customHeight="1" x14ac:dyDescent="0.2">
      <c r="A63" s="679" t="s">
        <v>124</v>
      </c>
      <c r="B63" s="32" t="s">
        <v>125</v>
      </c>
      <c r="C63" s="680" t="s">
        <v>353</v>
      </c>
    </row>
    <row r="64" spans="1:3" s="258" customFormat="1" ht="18" customHeight="1" x14ac:dyDescent="0.2">
      <c r="A64" s="679" t="s">
        <v>126</v>
      </c>
      <c r="B64" s="33" t="s">
        <v>127</v>
      </c>
      <c r="C64" s="680" t="s">
        <v>353</v>
      </c>
    </row>
    <row r="65" spans="1:3" s="258" customFormat="1" ht="18" customHeight="1" x14ac:dyDescent="0.2">
      <c r="A65" s="679" t="s">
        <v>128</v>
      </c>
      <c r="B65" s="35" t="s">
        <v>129</v>
      </c>
      <c r="C65" s="678" t="s">
        <v>353</v>
      </c>
    </row>
    <row r="66" spans="1:3" s="258" customFormat="1" ht="18" customHeight="1" x14ac:dyDescent="0.2">
      <c r="A66" s="681" t="s">
        <v>130</v>
      </c>
      <c r="B66" s="37" t="s">
        <v>131</v>
      </c>
      <c r="C66" s="677" t="s">
        <v>354</v>
      </c>
    </row>
    <row r="67" spans="1:3" s="258" customFormat="1" ht="18" customHeight="1" x14ac:dyDescent="0.2">
      <c r="A67" s="690" t="s">
        <v>132</v>
      </c>
      <c r="B67" s="268" t="s">
        <v>133</v>
      </c>
      <c r="C67" s="689" t="s">
        <v>351</v>
      </c>
    </row>
    <row r="68" spans="1:3" s="258" customFormat="1" ht="18" customHeight="1" x14ac:dyDescent="0.2">
      <c r="A68" s="674" t="s">
        <v>134</v>
      </c>
      <c r="B68" s="274" t="s">
        <v>135</v>
      </c>
      <c r="C68" s="689" t="s">
        <v>351</v>
      </c>
    </row>
    <row r="69" spans="1:3" s="258" customFormat="1" ht="18" customHeight="1" x14ac:dyDescent="0.2">
      <c r="A69" s="685" t="s">
        <v>136</v>
      </c>
      <c r="B69" s="37" t="s">
        <v>137</v>
      </c>
      <c r="C69" s="689" t="s">
        <v>351</v>
      </c>
    </row>
    <row r="70" spans="1:3" s="258" customFormat="1" ht="18" customHeight="1" x14ac:dyDescent="0.2">
      <c r="A70" s="681" t="s">
        <v>138</v>
      </c>
      <c r="B70" s="38" t="s">
        <v>139</v>
      </c>
      <c r="C70" s="686" t="s">
        <v>355</v>
      </c>
    </row>
    <row r="71" spans="1:3" s="258" customFormat="1" ht="18" customHeight="1" x14ac:dyDescent="0.2">
      <c r="A71" s="687" t="s">
        <v>140</v>
      </c>
      <c r="B71" s="277" t="s">
        <v>141</v>
      </c>
      <c r="C71" s="686" t="s">
        <v>356</v>
      </c>
    </row>
    <row r="72" spans="1:3" s="258" customFormat="1" ht="18" customHeight="1" x14ac:dyDescent="0.2">
      <c r="A72" s="687" t="s">
        <v>142</v>
      </c>
      <c r="B72" s="275" t="s">
        <v>143</v>
      </c>
      <c r="C72" s="686" t="s">
        <v>357</v>
      </c>
    </row>
    <row r="73" spans="1:3" s="258" customFormat="1" ht="18" customHeight="1" x14ac:dyDescent="0.2">
      <c r="A73" s="687" t="s">
        <v>144</v>
      </c>
      <c r="B73" s="32" t="s">
        <v>145</v>
      </c>
      <c r="C73" s="686" t="s">
        <v>358</v>
      </c>
    </row>
    <row r="74" spans="1:3" s="258" customFormat="1" ht="18" customHeight="1" x14ac:dyDescent="0.2">
      <c r="A74" s="687" t="s">
        <v>146</v>
      </c>
      <c r="B74" s="53" t="s">
        <v>147</v>
      </c>
      <c r="C74" s="689" t="s">
        <v>359</v>
      </c>
    </row>
    <row r="75" spans="1:3" s="258" customFormat="1" ht="18" customHeight="1" x14ac:dyDescent="0.2">
      <c r="A75" s="687" t="s">
        <v>148</v>
      </c>
      <c r="B75" s="32" t="s">
        <v>149</v>
      </c>
      <c r="C75" s="689" t="s">
        <v>360</v>
      </c>
    </row>
    <row r="76" spans="1:3" s="258" customFormat="1" ht="18" customHeight="1" x14ac:dyDescent="0.2">
      <c r="A76" s="687" t="s">
        <v>150</v>
      </c>
      <c r="B76" s="35" t="s">
        <v>151</v>
      </c>
      <c r="C76" s="689" t="s">
        <v>361</v>
      </c>
    </row>
    <row r="77" spans="1:3" s="258" customFormat="1" ht="18" customHeight="1" x14ac:dyDescent="0.2">
      <c r="A77" s="691">
        <v>12.2</v>
      </c>
      <c r="B77" s="245" t="s">
        <v>152</v>
      </c>
      <c r="C77" s="686" t="s">
        <v>362</v>
      </c>
    </row>
    <row r="78" spans="1:3" s="258" customFormat="1" ht="18" customHeight="1" x14ac:dyDescent="0.2">
      <c r="A78" s="687">
        <v>12.3</v>
      </c>
      <c r="B78" s="275" t="s">
        <v>153</v>
      </c>
      <c r="C78" s="737" t="s">
        <v>363</v>
      </c>
    </row>
    <row r="79" spans="1:3" s="258" customFormat="1" ht="18" customHeight="1" x14ac:dyDescent="0.2">
      <c r="A79" s="687" t="s">
        <v>154</v>
      </c>
      <c r="B79" s="276" t="s">
        <v>155</v>
      </c>
      <c r="C79" s="686" t="s">
        <v>364</v>
      </c>
    </row>
    <row r="80" spans="1:3" s="258" customFormat="1" ht="18" customHeight="1" x14ac:dyDescent="0.2">
      <c r="A80" s="687" t="s">
        <v>156</v>
      </c>
      <c r="B80" s="276" t="s">
        <v>157</v>
      </c>
      <c r="C80" s="689" t="s">
        <v>365</v>
      </c>
    </row>
    <row r="81" spans="1:3" s="258" customFormat="1" ht="18" customHeight="1" x14ac:dyDescent="0.2">
      <c r="A81" s="687" t="s">
        <v>158</v>
      </c>
      <c r="B81" s="276" t="s">
        <v>159</v>
      </c>
      <c r="C81" s="689" t="s">
        <v>366</v>
      </c>
    </row>
    <row r="82" spans="1:3" s="258" customFormat="1" ht="28.8" x14ac:dyDescent="0.2">
      <c r="A82" s="687" t="s">
        <v>160</v>
      </c>
      <c r="B82" s="388" t="s">
        <v>161</v>
      </c>
      <c r="C82" s="689" t="s">
        <v>367</v>
      </c>
    </row>
    <row r="83" spans="1:3" s="258" customFormat="1" ht="18" customHeight="1" x14ac:dyDescent="0.2">
      <c r="A83" s="692">
        <v>12.4</v>
      </c>
      <c r="B83" s="693" t="s">
        <v>162</v>
      </c>
      <c r="C83" s="680" t="s">
        <v>368</v>
      </c>
    </row>
    <row r="84" spans="1:3" ht="18" customHeight="1" x14ac:dyDescent="0.3">
      <c r="A84" s="259"/>
      <c r="B84" s="260"/>
      <c r="C84" s="261"/>
    </row>
    <row r="85" spans="1:3" ht="18" customHeight="1" x14ac:dyDescent="0.3">
      <c r="A85" s="1339" t="s">
        <v>369</v>
      </c>
      <c r="B85" s="1339"/>
      <c r="C85" s="1339"/>
    </row>
    <row r="86" spans="1:3" ht="36" customHeight="1" x14ac:dyDescent="0.3">
      <c r="A86" s="1329" t="s">
        <v>370</v>
      </c>
      <c r="B86" s="1332"/>
      <c r="C86" s="1332"/>
    </row>
    <row r="87" spans="1:3" ht="18" x14ac:dyDescent="0.3">
      <c r="A87" s="1329" t="s">
        <v>371</v>
      </c>
      <c r="B87" s="1330"/>
      <c r="C87" s="1330"/>
    </row>
    <row r="88" spans="1:3" ht="41.25" customHeight="1" x14ac:dyDescent="0.3">
      <c r="A88" s="1329" t="s">
        <v>372</v>
      </c>
      <c r="B88" s="1329"/>
      <c r="C88" s="1329"/>
    </row>
    <row r="89" spans="1:3" s="262" customFormat="1" ht="18" customHeight="1" x14ac:dyDescent="0.2">
      <c r="A89" s="1331"/>
      <c r="B89" s="1331"/>
      <c r="C89" s="1331"/>
    </row>
    <row r="90" spans="1:3" ht="18.600000000000001" customHeight="1" x14ac:dyDescent="0.3">
      <c r="A90" s="258"/>
      <c r="B90" s="258"/>
      <c r="C90" s="258"/>
    </row>
    <row r="91" spans="1:3" x14ac:dyDescent="0.3">
      <c r="A91" s="258"/>
      <c r="B91" s="258"/>
      <c r="C91" s="258"/>
    </row>
    <row r="92" spans="1:3" x14ac:dyDescent="0.3">
      <c r="A92" s="258"/>
      <c r="B92" s="258"/>
      <c r="C92" s="258"/>
    </row>
    <row r="93" spans="1:3" x14ac:dyDescent="0.3">
      <c r="A93" s="258"/>
      <c r="B93" s="258"/>
      <c r="C93" s="258"/>
    </row>
    <row r="94" spans="1:3" x14ac:dyDescent="0.3">
      <c r="A94" s="258"/>
      <c r="B94" s="258"/>
      <c r="C94" s="258"/>
    </row>
  </sheetData>
  <sheetProtection sheet="1" objects="1" scenarios="1"/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0" fitToHeight="0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7"/>
  <sheetViews>
    <sheetView showGridLines="0" zoomScale="85" zoomScaleNormal="85" zoomScaleSheetLayoutView="85" workbookViewId="0">
      <selection activeCell="J16" sqref="J16"/>
    </sheetView>
  </sheetViews>
  <sheetFormatPr defaultColWidth="9" defaultRowHeight="15.6" x14ac:dyDescent="0.3"/>
  <cols>
    <col min="1" max="1" width="8.33203125" style="209" customWidth="1"/>
    <col min="2" max="2" width="44.33203125" style="209" customWidth="1"/>
    <col min="3" max="3" width="43.109375" style="209" customWidth="1"/>
    <col min="4" max="4" width="44.33203125" style="209" customWidth="1"/>
    <col min="5" max="5" width="39.6640625" style="209" customWidth="1"/>
    <col min="6" max="6" width="9" style="209" customWidth="1"/>
    <col min="7" max="7" width="0.77734375" style="209" customWidth="1"/>
    <col min="8" max="9" width="9" style="209" hidden="1" customWidth="1"/>
    <col min="10" max="16384" width="9" style="209"/>
  </cols>
  <sheetData>
    <row r="1" spans="1:5" ht="16.2" thickBot="1" x14ac:dyDescent="0.35">
      <c r="A1" s="225" t="s">
        <v>0</v>
      </c>
      <c r="B1" s="1175"/>
      <c r="C1" s="1176"/>
      <c r="D1" s="1176"/>
      <c r="E1" s="1176"/>
    </row>
    <row r="2" spans="1:5" ht="7.5" customHeight="1" x14ac:dyDescent="0.3">
      <c r="A2" s="1177"/>
      <c r="B2" s="1178" t="s">
        <v>0</v>
      </c>
      <c r="C2" s="1179"/>
      <c r="D2" s="1179"/>
      <c r="E2" s="1180"/>
    </row>
    <row r="3" spans="1:5" x14ac:dyDescent="0.3">
      <c r="A3" s="1181"/>
      <c r="B3" s="1071" t="s">
        <v>0</v>
      </c>
      <c r="C3" s="1182"/>
      <c r="D3" s="1182"/>
      <c r="E3" s="1183"/>
    </row>
    <row r="4" spans="1:5" ht="18" customHeight="1" x14ac:dyDescent="0.3">
      <c r="A4" s="1181"/>
      <c r="B4" s="1071" t="s">
        <v>0</v>
      </c>
      <c r="C4" s="1343" t="s">
        <v>373</v>
      </c>
      <c r="D4" s="1343"/>
      <c r="E4" s="1344"/>
    </row>
    <row r="5" spans="1:5" ht="18" customHeight="1" x14ac:dyDescent="0.3">
      <c r="A5" s="1181"/>
      <c r="B5" s="1071"/>
      <c r="C5" s="1345"/>
      <c r="D5" s="1345"/>
      <c r="E5" s="1344"/>
    </row>
    <row r="6" spans="1:5" s="378" customFormat="1" ht="18" x14ac:dyDescent="0.35">
      <c r="A6" s="377"/>
      <c r="B6" s="1076"/>
      <c r="C6" s="1346" t="s">
        <v>10</v>
      </c>
      <c r="D6" s="1346"/>
      <c r="E6" s="1347"/>
    </row>
    <row r="7" spans="1:5" ht="18" customHeight="1" x14ac:dyDescent="0.35">
      <c r="A7" s="1181"/>
      <c r="B7" s="1184" t="s">
        <v>0</v>
      </c>
      <c r="C7" s="1346" t="s">
        <v>169</v>
      </c>
      <c r="D7" s="1346"/>
      <c r="E7" s="1347"/>
    </row>
    <row r="8" spans="1:5" ht="18" customHeight="1" x14ac:dyDescent="0.35">
      <c r="A8" s="1181"/>
      <c r="B8" s="1071"/>
      <c r="C8" s="1348" t="s">
        <v>374</v>
      </c>
      <c r="D8" s="1348"/>
      <c r="E8" s="1347"/>
    </row>
    <row r="9" spans="1:5" ht="3.75" customHeight="1" x14ac:dyDescent="0.3">
      <c r="A9" s="1185"/>
      <c r="B9" s="1186"/>
      <c r="C9" s="1186"/>
      <c r="D9" s="1186"/>
      <c r="E9" s="1187"/>
    </row>
    <row r="10" spans="1:5" ht="11.25" customHeight="1" x14ac:dyDescent="0.3">
      <c r="A10" s="226" t="s">
        <v>0</v>
      </c>
      <c r="B10" s="263"/>
      <c r="C10" s="1350" t="s">
        <v>375</v>
      </c>
      <c r="D10" s="1351"/>
      <c r="E10" s="1352"/>
    </row>
    <row r="11" spans="1:5" ht="16.5" customHeight="1" x14ac:dyDescent="0.3">
      <c r="A11" s="264" t="s">
        <v>16</v>
      </c>
      <c r="B11" s="265" t="s">
        <v>17</v>
      </c>
      <c r="C11" s="1353"/>
      <c r="D11" s="1354"/>
      <c r="E11" s="1355"/>
    </row>
    <row r="12" spans="1:5" ht="12.75" customHeight="1" x14ac:dyDescent="0.3">
      <c r="A12" s="266" t="s">
        <v>21</v>
      </c>
      <c r="B12" s="265"/>
      <c r="C12" s="1336" t="s">
        <v>376</v>
      </c>
      <c r="D12" s="1336" t="s">
        <v>377</v>
      </c>
      <c r="E12" s="1341" t="s">
        <v>378</v>
      </c>
    </row>
    <row r="13" spans="1:5" s="228" customFormat="1" ht="5.25" customHeight="1" x14ac:dyDescent="0.3">
      <c r="A13" s="227" t="s">
        <v>0</v>
      </c>
      <c r="B13" s="1188"/>
      <c r="C13" s="1349"/>
      <c r="D13" s="1349"/>
      <c r="E13" s="1342"/>
    </row>
    <row r="14" spans="1:5" ht="28.8" x14ac:dyDescent="0.3">
      <c r="A14" s="1189">
        <v>1</v>
      </c>
      <c r="B14" s="723" t="s">
        <v>29</v>
      </c>
      <c r="C14" s="365" t="s">
        <v>379</v>
      </c>
      <c r="D14" s="365" t="s">
        <v>380</v>
      </c>
      <c r="E14" s="314" t="s">
        <v>381</v>
      </c>
    </row>
    <row r="15" spans="1:5" ht="43.2" x14ac:dyDescent="0.3">
      <c r="A15" s="1189">
        <v>1.1000000000000001</v>
      </c>
      <c r="B15" s="1190" t="s">
        <v>33</v>
      </c>
      <c r="C15" s="365" t="s">
        <v>382</v>
      </c>
      <c r="D15" s="365" t="s">
        <v>383</v>
      </c>
      <c r="E15" s="315">
        <v>245.01</v>
      </c>
    </row>
    <row r="16" spans="1:5" ht="20.100000000000001" customHeight="1" x14ac:dyDescent="0.3">
      <c r="A16" s="1189" t="s">
        <v>35</v>
      </c>
      <c r="B16" s="712" t="s">
        <v>36</v>
      </c>
      <c r="C16" s="519">
        <v>4401.1099999999997</v>
      </c>
      <c r="D16" s="520" t="s">
        <v>384</v>
      </c>
      <c r="E16" s="313" t="s">
        <v>385</v>
      </c>
    </row>
    <row r="17" spans="1:5" ht="20.100000000000001" customHeight="1" x14ac:dyDescent="0.3">
      <c r="A17" s="1189" t="s">
        <v>38</v>
      </c>
      <c r="B17" s="1191" t="s">
        <v>39</v>
      </c>
      <c r="C17" s="521">
        <v>4401.12</v>
      </c>
      <c r="D17" s="520" t="s">
        <v>384</v>
      </c>
      <c r="E17" s="313" t="s">
        <v>385</v>
      </c>
    </row>
    <row r="18" spans="1:5" ht="20.100000000000001" customHeight="1" x14ac:dyDescent="0.3">
      <c r="A18" s="1189">
        <v>1.2</v>
      </c>
      <c r="B18" s="376" t="s">
        <v>41</v>
      </c>
      <c r="C18" s="521">
        <v>44.03</v>
      </c>
      <c r="D18" s="521">
        <v>44.03</v>
      </c>
      <c r="E18" s="312">
        <v>247</v>
      </c>
    </row>
    <row r="19" spans="1:5" s="389" customFormat="1" ht="20.100000000000001" customHeight="1" x14ac:dyDescent="0.3">
      <c r="A19" s="1189" t="s">
        <v>43</v>
      </c>
      <c r="B19" s="712" t="s">
        <v>36</v>
      </c>
      <c r="C19" s="365" t="s">
        <v>232</v>
      </c>
      <c r="D19" s="365" t="s">
        <v>386</v>
      </c>
      <c r="E19" s="315" t="s">
        <v>387</v>
      </c>
    </row>
    <row r="20" spans="1:5" s="1060" customFormat="1" ht="20.100000000000001" customHeight="1" x14ac:dyDescent="0.2">
      <c r="A20" s="1192" t="s">
        <v>45</v>
      </c>
      <c r="B20" s="1193" t="s">
        <v>39</v>
      </c>
      <c r="C20" s="1059" t="s">
        <v>388</v>
      </c>
      <c r="D20" s="1059" t="s">
        <v>389</v>
      </c>
      <c r="E20" s="1194" t="s">
        <v>390</v>
      </c>
    </row>
    <row r="21" spans="1:5" s="210" customFormat="1" ht="20.100000000000001" customHeight="1" x14ac:dyDescent="0.2">
      <c r="A21" s="1189" t="s">
        <v>47</v>
      </c>
      <c r="B21" s="1195" t="s">
        <v>48</v>
      </c>
      <c r="C21" s="1196" t="s">
        <v>391</v>
      </c>
      <c r="D21" s="1196" t="s">
        <v>392</v>
      </c>
      <c r="E21" s="315" t="s">
        <v>393</v>
      </c>
    </row>
    <row r="22" spans="1:5" s="210" customFormat="1" ht="20.100000000000001" customHeight="1" x14ac:dyDescent="0.2">
      <c r="A22" s="1197">
        <v>2</v>
      </c>
      <c r="B22" s="716" t="s">
        <v>73</v>
      </c>
      <c r="C22" s="366" t="s">
        <v>394</v>
      </c>
      <c r="D22" s="366" t="s">
        <v>394</v>
      </c>
      <c r="E22" s="525" t="s">
        <v>395</v>
      </c>
    </row>
    <row r="23" spans="1:5" s="210" customFormat="1" ht="20.100000000000001" customHeight="1" x14ac:dyDescent="0.2">
      <c r="A23" s="1198">
        <v>3</v>
      </c>
      <c r="B23" s="1199" t="s">
        <v>75</v>
      </c>
      <c r="C23" s="368" t="s">
        <v>396</v>
      </c>
      <c r="D23" s="367" t="s">
        <v>397</v>
      </c>
      <c r="E23" s="523" t="s">
        <v>398</v>
      </c>
    </row>
    <row r="24" spans="1:5" s="210" customFormat="1" ht="20.100000000000001" customHeight="1" x14ac:dyDescent="0.2">
      <c r="A24" s="1189" t="s">
        <v>77</v>
      </c>
      <c r="B24" s="711" t="s">
        <v>78</v>
      </c>
      <c r="C24" s="278" t="s">
        <v>399</v>
      </c>
      <c r="D24" s="278" t="s">
        <v>399</v>
      </c>
      <c r="E24" s="1200">
        <v>246.1</v>
      </c>
    </row>
    <row r="25" spans="1:5" s="210" customFormat="1" ht="39.9" customHeight="1" x14ac:dyDescent="0.2">
      <c r="A25" s="1201" t="s">
        <v>79</v>
      </c>
      <c r="B25" s="1058" t="s">
        <v>80</v>
      </c>
      <c r="C25" s="367" t="s">
        <v>400</v>
      </c>
      <c r="D25" s="367" t="s">
        <v>401</v>
      </c>
      <c r="E25" s="523" t="s">
        <v>402</v>
      </c>
    </row>
    <row r="26" spans="1:5" s="210" customFormat="1" ht="28.8" x14ac:dyDescent="0.2">
      <c r="A26" s="1189" t="s">
        <v>182</v>
      </c>
      <c r="B26" s="379" t="s">
        <v>81</v>
      </c>
      <c r="C26" s="367" t="s">
        <v>400</v>
      </c>
      <c r="D26" s="367" t="s">
        <v>401</v>
      </c>
      <c r="E26" s="523" t="s">
        <v>402</v>
      </c>
    </row>
    <row r="27" spans="1:5" s="210" customFormat="1" ht="28.8" x14ac:dyDescent="0.2">
      <c r="A27" s="1198" t="s">
        <v>82</v>
      </c>
      <c r="B27" s="1199" t="s">
        <v>83</v>
      </c>
      <c r="C27" s="368" t="s">
        <v>403</v>
      </c>
      <c r="D27" s="367" t="s">
        <v>404</v>
      </c>
      <c r="E27" s="523" t="s">
        <v>402</v>
      </c>
    </row>
    <row r="28" spans="1:5" s="210" customFormat="1" ht="20.100000000000001" customHeight="1" x14ac:dyDescent="0.2">
      <c r="A28" s="1189" t="s">
        <v>84</v>
      </c>
      <c r="B28" s="711" t="s">
        <v>85</v>
      </c>
      <c r="C28" s="368">
        <v>4401.3100000000004</v>
      </c>
      <c r="D28" s="368">
        <v>4401.3100000000004</v>
      </c>
      <c r="E28" s="523" t="s">
        <v>402</v>
      </c>
    </row>
    <row r="29" spans="1:5" s="210" customFormat="1" ht="20.100000000000001" customHeight="1" x14ac:dyDescent="0.2">
      <c r="A29" s="1201" t="s">
        <v>86</v>
      </c>
      <c r="B29" s="1058" t="s">
        <v>87</v>
      </c>
      <c r="C29" s="368">
        <v>4401.3900000000003</v>
      </c>
      <c r="D29" s="367" t="s">
        <v>401</v>
      </c>
      <c r="E29" s="523" t="s">
        <v>402</v>
      </c>
    </row>
    <row r="30" spans="1:5" s="210" customFormat="1" ht="20.100000000000001" customHeight="1" x14ac:dyDescent="0.2">
      <c r="A30" s="1198" t="s">
        <v>88</v>
      </c>
      <c r="B30" s="1199" t="s">
        <v>89</v>
      </c>
      <c r="C30" s="522" t="s">
        <v>405</v>
      </c>
      <c r="D30" s="522" t="s">
        <v>405</v>
      </c>
      <c r="E30" s="315" t="s">
        <v>406</v>
      </c>
    </row>
    <row r="31" spans="1:5" s="210" customFormat="1" ht="20.100000000000001" customHeight="1" x14ac:dyDescent="0.2">
      <c r="A31" s="1189" t="s">
        <v>90</v>
      </c>
      <c r="B31" s="711" t="s">
        <v>36</v>
      </c>
      <c r="C31" s="375" t="s">
        <v>275</v>
      </c>
      <c r="D31" s="375" t="s">
        <v>407</v>
      </c>
      <c r="E31" s="1202" t="s">
        <v>408</v>
      </c>
    </row>
    <row r="32" spans="1:5" s="210" customFormat="1" ht="39.9" customHeight="1" x14ac:dyDescent="0.2">
      <c r="A32" s="1189" t="s">
        <v>91</v>
      </c>
      <c r="B32" s="711" t="s">
        <v>39</v>
      </c>
      <c r="C32" s="278" t="s">
        <v>284</v>
      </c>
      <c r="D32" s="278" t="s">
        <v>409</v>
      </c>
      <c r="E32" s="1202" t="s">
        <v>410</v>
      </c>
    </row>
    <row r="33" spans="1:5" s="210" customFormat="1" ht="28.8" x14ac:dyDescent="0.2">
      <c r="A33" s="1201" t="s">
        <v>92</v>
      </c>
      <c r="B33" s="388" t="s">
        <v>48</v>
      </c>
      <c r="C33" s="1203" t="s">
        <v>411</v>
      </c>
      <c r="D33" s="1204" t="s">
        <v>412</v>
      </c>
      <c r="E33" s="1202" t="s">
        <v>413</v>
      </c>
    </row>
    <row r="34" spans="1:5" s="210" customFormat="1" ht="20.100000000000001" customHeight="1" x14ac:dyDescent="0.2">
      <c r="A34" s="1189" t="s">
        <v>93</v>
      </c>
      <c r="B34" s="30" t="s">
        <v>94</v>
      </c>
      <c r="C34" s="368">
        <v>44.08</v>
      </c>
      <c r="D34" s="368">
        <v>44.08</v>
      </c>
      <c r="E34" s="315">
        <v>634.1</v>
      </c>
    </row>
    <row r="35" spans="1:5" s="210" customFormat="1" ht="20.100000000000001" customHeight="1" x14ac:dyDescent="0.2">
      <c r="A35" s="1189" t="s">
        <v>95</v>
      </c>
      <c r="B35" s="32" t="s">
        <v>36</v>
      </c>
      <c r="C35" s="366" t="s">
        <v>414</v>
      </c>
      <c r="D35" s="366" t="s">
        <v>414</v>
      </c>
      <c r="E35" s="315">
        <v>634.11</v>
      </c>
    </row>
    <row r="36" spans="1:5" s="210" customFormat="1" ht="20.100000000000001" customHeight="1" x14ac:dyDescent="0.2">
      <c r="A36" s="1189" t="s">
        <v>96</v>
      </c>
      <c r="B36" s="32" t="s">
        <v>39</v>
      </c>
      <c r="C36" s="278" t="s">
        <v>415</v>
      </c>
      <c r="D36" s="278" t="s">
        <v>415</v>
      </c>
      <c r="E36" s="312">
        <v>634.12</v>
      </c>
    </row>
    <row r="37" spans="1:5" s="210" customFormat="1" ht="20.100000000000001" customHeight="1" x14ac:dyDescent="0.2">
      <c r="A37" s="1201" t="s">
        <v>97</v>
      </c>
      <c r="B37" s="518" t="s">
        <v>48</v>
      </c>
      <c r="C37" s="374" t="s">
        <v>416</v>
      </c>
      <c r="D37" s="369" t="s">
        <v>417</v>
      </c>
      <c r="E37" s="313" t="s">
        <v>418</v>
      </c>
    </row>
    <row r="38" spans="1:5" s="210" customFormat="1" ht="20.100000000000001" customHeight="1" x14ac:dyDescent="0.2">
      <c r="A38" s="1189" t="s">
        <v>98</v>
      </c>
      <c r="B38" s="305" t="s">
        <v>99</v>
      </c>
      <c r="C38" s="368" t="s">
        <v>419</v>
      </c>
      <c r="D38" s="368" t="s">
        <v>420</v>
      </c>
      <c r="E38" s="314" t="s">
        <v>421</v>
      </c>
    </row>
    <row r="39" spans="1:5" s="210" customFormat="1" ht="20.100000000000001" customHeight="1" x14ac:dyDescent="0.2">
      <c r="A39" s="1189" t="s">
        <v>100</v>
      </c>
      <c r="B39" s="34" t="s">
        <v>101</v>
      </c>
      <c r="C39" s="370" t="s">
        <v>422</v>
      </c>
      <c r="D39" s="370" t="s">
        <v>423</v>
      </c>
      <c r="E39" s="315" t="s">
        <v>424</v>
      </c>
    </row>
    <row r="40" spans="1:5" s="210" customFormat="1" ht="20.100000000000001" customHeight="1" x14ac:dyDescent="0.2">
      <c r="A40" s="1189" t="s">
        <v>102</v>
      </c>
      <c r="B40" s="32" t="s">
        <v>36</v>
      </c>
      <c r="C40" s="371" t="s">
        <v>425</v>
      </c>
      <c r="D40" s="371" t="s">
        <v>426</v>
      </c>
      <c r="E40" s="523" t="s">
        <v>427</v>
      </c>
    </row>
    <row r="41" spans="1:5" s="210" customFormat="1" ht="20.100000000000001" customHeight="1" x14ac:dyDescent="0.2">
      <c r="A41" s="1189" t="s">
        <v>103</v>
      </c>
      <c r="B41" s="32" t="s">
        <v>39</v>
      </c>
      <c r="C41" s="371" t="s">
        <v>428</v>
      </c>
      <c r="D41" s="371" t="s">
        <v>429</v>
      </c>
      <c r="E41" s="523" t="s">
        <v>427</v>
      </c>
    </row>
    <row r="42" spans="1:5" s="210" customFormat="1" ht="20.100000000000001" customHeight="1" x14ac:dyDescent="0.2">
      <c r="A42" s="1205" t="s">
        <v>104</v>
      </c>
      <c r="B42" s="272" t="s">
        <v>48</v>
      </c>
      <c r="C42" s="372" t="s">
        <v>430</v>
      </c>
      <c r="D42" s="372" t="s">
        <v>431</v>
      </c>
      <c r="E42" s="523" t="s">
        <v>427</v>
      </c>
    </row>
    <row r="43" spans="1:5" s="210" customFormat="1" ht="43.2" x14ac:dyDescent="0.2">
      <c r="A43" s="1189" t="s">
        <v>105</v>
      </c>
      <c r="B43" s="721" t="s">
        <v>106</v>
      </c>
      <c r="C43" s="366" t="s">
        <v>432</v>
      </c>
      <c r="D43" s="366" t="s">
        <v>432</v>
      </c>
      <c r="E43" s="315" t="s">
        <v>433</v>
      </c>
    </row>
    <row r="44" spans="1:5" s="210" customFormat="1" ht="39.9" customHeight="1" x14ac:dyDescent="0.2">
      <c r="A44" s="1189" t="s">
        <v>108</v>
      </c>
      <c r="B44" s="1191" t="s">
        <v>109</v>
      </c>
      <c r="C44" s="373" t="s">
        <v>434</v>
      </c>
      <c r="D44" s="373" t="s">
        <v>434</v>
      </c>
      <c r="E44" s="523" t="s">
        <v>435</v>
      </c>
    </row>
    <row r="45" spans="1:5" s="210" customFormat="1" ht="20.100000000000001" customHeight="1" x14ac:dyDescent="0.2">
      <c r="A45" s="1189" t="s">
        <v>110</v>
      </c>
      <c r="B45" s="711" t="s">
        <v>111</v>
      </c>
      <c r="C45" s="368">
        <v>44.11</v>
      </c>
      <c r="D45" s="368">
        <v>44.11</v>
      </c>
      <c r="E45" s="315">
        <v>634.5</v>
      </c>
    </row>
    <row r="46" spans="1:5" s="210" customFormat="1" ht="20.100000000000001" customHeight="1" x14ac:dyDescent="0.2">
      <c r="A46" s="1189" t="s">
        <v>112</v>
      </c>
      <c r="B46" s="712" t="s">
        <v>113</v>
      </c>
      <c r="C46" s="373" t="s">
        <v>436</v>
      </c>
      <c r="D46" s="373" t="s">
        <v>436</v>
      </c>
      <c r="E46" s="523" t="s">
        <v>437</v>
      </c>
    </row>
    <row r="47" spans="1:5" s="210" customFormat="1" ht="43.2" x14ac:dyDescent="0.2">
      <c r="A47" s="1189" t="s">
        <v>114</v>
      </c>
      <c r="B47" s="712" t="s">
        <v>115</v>
      </c>
      <c r="C47" s="373" t="s">
        <v>438</v>
      </c>
      <c r="D47" s="373" t="s">
        <v>438</v>
      </c>
      <c r="E47" s="523" t="s">
        <v>439</v>
      </c>
    </row>
    <row r="48" spans="1:5" s="210" customFormat="1" ht="28.8" x14ac:dyDescent="0.2">
      <c r="A48" s="1201" t="s">
        <v>116</v>
      </c>
      <c r="B48" s="388" t="s">
        <v>117</v>
      </c>
      <c r="C48" s="373" t="s">
        <v>440</v>
      </c>
      <c r="D48" s="373" t="s">
        <v>440</v>
      </c>
      <c r="E48" s="523" t="s">
        <v>441</v>
      </c>
    </row>
    <row r="49" spans="1:5" s="210" customFormat="1" ht="20.100000000000001" customHeight="1" x14ac:dyDescent="0.2">
      <c r="A49" s="1205" t="s">
        <v>118</v>
      </c>
      <c r="B49" s="716" t="s">
        <v>119</v>
      </c>
      <c r="C49" s="374" t="s">
        <v>442</v>
      </c>
      <c r="D49" s="374" t="s">
        <v>442</v>
      </c>
      <c r="E49" s="314" t="s">
        <v>443</v>
      </c>
    </row>
    <row r="50" spans="1:5" s="210" customFormat="1" ht="39.9" customHeight="1" x14ac:dyDescent="0.2">
      <c r="A50" s="1205" t="s">
        <v>120</v>
      </c>
      <c r="B50" s="1058" t="s">
        <v>121</v>
      </c>
      <c r="C50" s="368" t="s">
        <v>444</v>
      </c>
      <c r="D50" s="368" t="s">
        <v>444</v>
      </c>
      <c r="E50" s="315" t="s">
        <v>445</v>
      </c>
    </row>
    <row r="51" spans="1:5" s="210" customFormat="1" ht="20.100000000000001" customHeight="1" x14ac:dyDescent="0.2">
      <c r="A51" s="1205" t="s">
        <v>122</v>
      </c>
      <c r="B51" s="711" t="s">
        <v>123</v>
      </c>
      <c r="C51" s="374" t="s">
        <v>446</v>
      </c>
      <c r="D51" s="374" t="s">
        <v>446</v>
      </c>
      <c r="E51" s="524" t="s">
        <v>447</v>
      </c>
    </row>
    <row r="52" spans="1:5" s="210" customFormat="1" ht="20.100000000000001" customHeight="1" x14ac:dyDescent="0.2">
      <c r="A52" s="1205" t="s">
        <v>124</v>
      </c>
      <c r="B52" s="712" t="s">
        <v>125</v>
      </c>
      <c r="C52" s="368">
        <v>47.03</v>
      </c>
      <c r="D52" s="368">
        <v>47.03</v>
      </c>
      <c r="E52" s="315" t="s">
        <v>448</v>
      </c>
    </row>
    <row r="53" spans="1:5" s="210" customFormat="1" ht="20.100000000000001" customHeight="1" x14ac:dyDescent="0.2">
      <c r="A53" s="1205" t="s">
        <v>126</v>
      </c>
      <c r="B53" s="1195" t="s">
        <v>127</v>
      </c>
      <c r="C53" s="374" t="s">
        <v>449</v>
      </c>
      <c r="D53" s="374" t="s">
        <v>449</v>
      </c>
      <c r="E53" s="524">
        <v>251.5</v>
      </c>
    </row>
    <row r="54" spans="1:5" s="210" customFormat="1" ht="20.100000000000001" customHeight="1" x14ac:dyDescent="0.2">
      <c r="A54" s="1205" t="s">
        <v>128</v>
      </c>
      <c r="B54" s="388" t="s">
        <v>129</v>
      </c>
      <c r="C54" s="368">
        <v>47.04</v>
      </c>
      <c r="D54" s="368">
        <v>47.04</v>
      </c>
      <c r="E54" s="315">
        <v>251.6</v>
      </c>
    </row>
    <row r="55" spans="1:5" s="210" customFormat="1" ht="28.8" x14ac:dyDescent="0.2">
      <c r="A55" s="1206" t="s">
        <v>130</v>
      </c>
      <c r="B55" s="388" t="s">
        <v>131</v>
      </c>
      <c r="C55" s="278">
        <v>47.02</v>
      </c>
      <c r="D55" s="278">
        <v>47.02</v>
      </c>
      <c r="E55" s="312">
        <v>251.3</v>
      </c>
    </row>
    <row r="56" spans="1:5" s="210" customFormat="1" ht="20.100000000000001" customHeight="1" x14ac:dyDescent="0.2">
      <c r="A56" s="1207" t="s">
        <v>132</v>
      </c>
      <c r="B56" s="1199" t="s">
        <v>133</v>
      </c>
      <c r="C56" s="368">
        <v>47.06</v>
      </c>
      <c r="D56" s="368">
        <v>47.06</v>
      </c>
      <c r="E56" s="314">
        <v>251.92</v>
      </c>
    </row>
    <row r="57" spans="1:5" s="210" customFormat="1" ht="20.100000000000001" customHeight="1" x14ac:dyDescent="0.2">
      <c r="A57" s="1189" t="s">
        <v>134</v>
      </c>
      <c r="B57" s="711" t="s">
        <v>135</v>
      </c>
      <c r="C57" s="278" t="s">
        <v>450</v>
      </c>
      <c r="D57" s="278" t="s">
        <v>450</v>
      </c>
      <c r="E57" s="525" t="s">
        <v>451</v>
      </c>
    </row>
    <row r="58" spans="1:5" s="210" customFormat="1" ht="31.5" customHeight="1" x14ac:dyDescent="0.2">
      <c r="A58" s="1201" t="s">
        <v>136</v>
      </c>
      <c r="B58" s="1058" t="s">
        <v>137</v>
      </c>
      <c r="C58" s="375" t="s">
        <v>452</v>
      </c>
      <c r="D58" s="375" t="s">
        <v>452</v>
      </c>
      <c r="E58" s="525" t="s">
        <v>451</v>
      </c>
    </row>
    <row r="59" spans="1:5" s="210" customFormat="1" ht="20.100000000000001" customHeight="1" x14ac:dyDescent="0.2">
      <c r="A59" s="1206" t="s">
        <v>138</v>
      </c>
      <c r="B59" s="1208" t="s">
        <v>139</v>
      </c>
      <c r="C59" s="278">
        <v>47.07</v>
      </c>
      <c r="D59" s="278">
        <v>47.07</v>
      </c>
      <c r="E59" s="314">
        <v>251.1</v>
      </c>
    </row>
    <row r="60" spans="1:5" s="210" customFormat="1" ht="39.9" customHeight="1" x14ac:dyDescent="0.2">
      <c r="A60" s="1205" t="s">
        <v>140</v>
      </c>
      <c r="B60" s="716" t="s">
        <v>141</v>
      </c>
      <c r="C60" s="278" t="s">
        <v>453</v>
      </c>
      <c r="D60" s="278" t="s">
        <v>453</v>
      </c>
      <c r="E60" s="314" t="s">
        <v>454</v>
      </c>
    </row>
    <row r="61" spans="1:5" s="210" customFormat="1" ht="39.9" customHeight="1" x14ac:dyDescent="0.2">
      <c r="A61" s="1205" t="s">
        <v>142</v>
      </c>
      <c r="B61" s="1209" t="s">
        <v>143</v>
      </c>
      <c r="C61" s="278" t="s">
        <v>455</v>
      </c>
      <c r="D61" s="278" t="s">
        <v>455</v>
      </c>
      <c r="E61" s="314" t="s">
        <v>456</v>
      </c>
    </row>
    <row r="62" spans="1:5" s="210" customFormat="1" ht="20.100000000000001" customHeight="1" x14ac:dyDescent="0.2">
      <c r="A62" s="1205" t="s">
        <v>144</v>
      </c>
      <c r="B62" s="712" t="s">
        <v>145</v>
      </c>
      <c r="C62" s="278">
        <v>48.01</v>
      </c>
      <c r="D62" s="278">
        <v>48.01</v>
      </c>
      <c r="E62" s="314">
        <v>641.1</v>
      </c>
    </row>
    <row r="63" spans="1:5" s="210" customFormat="1" ht="43.2" x14ac:dyDescent="0.2">
      <c r="A63" s="1205" t="s">
        <v>146</v>
      </c>
      <c r="B63" s="1210" t="s">
        <v>147</v>
      </c>
      <c r="C63" s="278" t="s">
        <v>457</v>
      </c>
      <c r="D63" s="278" t="s">
        <v>457</v>
      </c>
      <c r="E63" s="314">
        <v>641.29</v>
      </c>
    </row>
    <row r="64" spans="1:5" s="210" customFormat="1" ht="28.8" x14ac:dyDescent="0.2">
      <c r="A64" s="1205" t="s">
        <v>148</v>
      </c>
      <c r="B64" s="712" t="s">
        <v>149</v>
      </c>
      <c r="C64" s="278" t="s">
        <v>458</v>
      </c>
      <c r="D64" s="278" t="s">
        <v>458</v>
      </c>
      <c r="E64" s="314" t="s">
        <v>459</v>
      </c>
    </row>
    <row r="65" spans="1:5" s="210" customFormat="1" x14ac:dyDescent="0.2">
      <c r="A65" s="1205" t="s">
        <v>150</v>
      </c>
      <c r="B65" s="388" t="s">
        <v>151</v>
      </c>
      <c r="C65" s="278" t="s">
        <v>460</v>
      </c>
      <c r="D65" s="278" t="s">
        <v>460</v>
      </c>
      <c r="E65" s="314">
        <v>641.29999999999995</v>
      </c>
    </row>
    <row r="66" spans="1:5" s="210" customFormat="1" ht="20.100000000000001" customHeight="1" x14ac:dyDescent="0.2">
      <c r="A66" s="1189">
        <v>12.2</v>
      </c>
      <c r="B66" s="1211" t="s">
        <v>152</v>
      </c>
      <c r="C66" s="278">
        <v>48.03</v>
      </c>
      <c r="D66" s="278">
        <v>48.03</v>
      </c>
      <c r="E66" s="314">
        <v>641.63</v>
      </c>
    </row>
    <row r="67" spans="1:5" s="210" customFormat="1" ht="60" customHeight="1" x14ac:dyDescent="0.2">
      <c r="A67" s="1205">
        <v>12.3</v>
      </c>
      <c r="B67" s="1209" t="s">
        <v>153</v>
      </c>
      <c r="C67" s="278" t="s">
        <v>461</v>
      </c>
      <c r="D67" s="278" t="s">
        <v>461</v>
      </c>
      <c r="E67" s="314" t="s">
        <v>462</v>
      </c>
    </row>
    <row r="68" spans="1:5" s="210" customFormat="1" ht="20.100000000000001" customHeight="1" x14ac:dyDescent="0.2">
      <c r="A68" s="1205" t="s">
        <v>154</v>
      </c>
      <c r="B68" s="712" t="s">
        <v>155</v>
      </c>
      <c r="C68" s="278" t="s">
        <v>463</v>
      </c>
      <c r="D68" s="278" t="s">
        <v>463</v>
      </c>
      <c r="E68" s="314" t="s">
        <v>464</v>
      </c>
    </row>
    <row r="69" spans="1:5" s="210" customFormat="1" ht="39.9" customHeight="1" x14ac:dyDescent="0.2">
      <c r="A69" s="1205" t="s">
        <v>156</v>
      </c>
      <c r="B69" s="712" t="s">
        <v>157</v>
      </c>
      <c r="C69" s="278" t="s">
        <v>465</v>
      </c>
      <c r="D69" s="278" t="s">
        <v>465</v>
      </c>
      <c r="E69" s="314" t="s">
        <v>466</v>
      </c>
    </row>
    <row r="70" spans="1:5" s="210" customFormat="1" ht="39.9" customHeight="1" x14ac:dyDescent="0.2">
      <c r="A70" s="1205" t="s">
        <v>158</v>
      </c>
      <c r="B70" s="712" t="s">
        <v>159</v>
      </c>
      <c r="C70" s="278" t="s">
        <v>467</v>
      </c>
      <c r="D70" s="278" t="s">
        <v>467</v>
      </c>
      <c r="E70" s="314" t="s">
        <v>468</v>
      </c>
    </row>
    <row r="71" spans="1:5" s="210" customFormat="1" ht="43.2" x14ac:dyDescent="0.2">
      <c r="A71" s="1205" t="s">
        <v>160</v>
      </c>
      <c r="B71" s="388" t="s">
        <v>161</v>
      </c>
      <c r="C71" s="278">
        <v>4805.93</v>
      </c>
      <c r="D71" s="278">
        <v>4805.93</v>
      </c>
      <c r="E71" s="525" t="s">
        <v>469</v>
      </c>
    </row>
    <row r="72" spans="1:5" s="210" customFormat="1" ht="39.9" customHeight="1" thickBot="1" x14ac:dyDescent="0.25">
      <c r="A72" s="1212">
        <v>12.4</v>
      </c>
      <c r="B72" s="1213" t="s">
        <v>162</v>
      </c>
      <c r="C72" s="526" t="s">
        <v>470</v>
      </c>
      <c r="D72" s="526" t="s">
        <v>470</v>
      </c>
      <c r="E72" s="317" t="s">
        <v>471</v>
      </c>
    </row>
    <row r="73" spans="1:5" ht="5.4" customHeight="1" x14ac:dyDescent="0.3">
      <c r="A73" s="1214"/>
      <c r="B73" s="1215"/>
      <c r="C73" s="1214"/>
      <c r="D73" s="1214"/>
      <c r="E73" s="1216"/>
    </row>
    <row r="74" spans="1:5" ht="18" customHeight="1" x14ac:dyDescent="0.3">
      <c r="A74" s="1339" t="s">
        <v>369</v>
      </c>
      <c r="B74" s="1339"/>
      <c r="C74" s="1339"/>
      <c r="D74" s="1339"/>
      <c r="E74" s="1339"/>
    </row>
    <row r="75" spans="1:5" ht="52.95" customHeight="1" x14ac:dyDescent="0.3">
      <c r="A75" s="1329" t="s">
        <v>472</v>
      </c>
      <c r="B75" s="1332"/>
      <c r="C75" s="1332"/>
      <c r="D75" s="1332"/>
      <c r="E75" s="1332"/>
    </row>
    <row r="76" spans="1:5" s="211" customFormat="1" ht="36" customHeight="1" x14ac:dyDescent="0.2">
      <c r="A76" s="1340" t="s">
        <v>473</v>
      </c>
      <c r="B76" s="1330"/>
      <c r="C76" s="1330"/>
      <c r="D76" s="1330"/>
      <c r="E76" s="1330"/>
    </row>
    <row r="77" spans="1:5" ht="53.4" customHeight="1" x14ac:dyDescent="0.3">
      <c r="A77" s="1340" t="s">
        <v>474</v>
      </c>
      <c r="B77" s="1330"/>
      <c r="C77" s="1330"/>
      <c r="D77" s="1330"/>
      <c r="E77" s="1330"/>
    </row>
  </sheetData>
  <mergeCells count="12">
    <mergeCell ref="A77:E77"/>
    <mergeCell ref="A76:E76"/>
    <mergeCell ref="A75:E75"/>
    <mergeCell ref="E12:E13"/>
    <mergeCell ref="C4:E5"/>
    <mergeCell ref="C7:E7"/>
    <mergeCell ref="C8:E8"/>
    <mergeCell ref="D12:D13"/>
    <mergeCell ref="C12:C13"/>
    <mergeCell ref="C10:E11"/>
    <mergeCell ref="C6:E6"/>
    <mergeCell ref="A74:E74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showGridLines="0" zoomScale="80" zoomScaleNormal="80" workbookViewId="0">
      <selection activeCell="A20" sqref="A20:XFD20"/>
    </sheetView>
  </sheetViews>
  <sheetFormatPr defaultColWidth="9" defaultRowHeight="15.6" x14ac:dyDescent="0.3"/>
  <cols>
    <col min="1" max="1" width="11.77734375" style="209" customWidth="1"/>
    <col min="2" max="2" width="37.6640625" style="209" customWidth="1"/>
    <col min="3" max="5" width="29.6640625" style="209" customWidth="1"/>
    <col min="6" max="16384" width="9" style="209"/>
  </cols>
  <sheetData>
    <row r="1" spans="1:7" ht="16.2" thickBot="1" x14ac:dyDescent="0.35">
      <c r="A1" s="1217"/>
      <c r="B1" s="1175"/>
      <c r="C1" s="1176"/>
      <c r="D1" s="1176"/>
      <c r="E1" s="1176"/>
      <c r="F1" s="1176"/>
      <c r="G1" s="1176"/>
    </row>
    <row r="2" spans="1:7" x14ac:dyDescent="0.3">
      <c r="A2" s="1177"/>
      <c r="B2" s="1178" t="s">
        <v>0</v>
      </c>
      <c r="C2" s="1179"/>
      <c r="D2" s="1179"/>
      <c r="E2" s="1180"/>
      <c r="F2" s="1176"/>
      <c r="G2" s="1218"/>
    </row>
    <row r="3" spans="1:7" x14ac:dyDescent="0.3">
      <c r="A3" s="1181"/>
      <c r="B3" s="1071" t="s">
        <v>0</v>
      </c>
      <c r="C3" s="1182"/>
      <c r="D3" s="1182"/>
      <c r="E3" s="1183"/>
      <c r="F3" s="1176"/>
      <c r="G3" s="1218"/>
    </row>
    <row r="4" spans="1:7" x14ac:dyDescent="0.3">
      <c r="A4" s="1181"/>
      <c r="B4" s="1071" t="s">
        <v>0</v>
      </c>
      <c r="C4" s="1343" t="s">
        <v>475</v>
      </c>
      <c r="D4" s="1343"/>
      <c r="E4" s="1344"/>
      <c r="F4" s="1176"/>
      <c r="G4" s="1218"/>
    </row>
    <row r="5" spans="1:7" ht="25.5" customHeight="1" x14ac:dyDescent="0.3">
      <c r="A5" s="1181"/>
      <c r="B5" s="1071"/>
      <c r="C5" s="1345"/>
      <c r="D5" s="1345"/>
      <c r="E5" s="1344"/>
      <c r="F5" s="1176"/>
      <c r="G5" s="1218"/>
    </row>
    <row r="6" spans="1:7" ht="40.5" customHeight="1" x14ac:dyDescent="0.35">
      <c r="A6" s="1181"/>
      <c r="B6" s="1184" t="s">
        <v>0</v>
      </c>
      <c r="C6" s="1356" t="s">
        <v>476</v>
      </c>
      <c r="D6" s="1356"/>
      <c r="E6" s="1357"/>
      <c r="F6" s="1176"/>
      <c r="G6" s="1218"/>
    </row>
    <row r="7" spans="1:7" ht="18" x14ac:dyDescent="0.35">
      <c r="A7" s="1181"/>
      <c r="B7" s="1071"/>
      <c r="C7" s="1346" t="s">
        <v>169</v>
      </c>
      <c r="D7" s="1346"/>
      <c r="E7" s="1358"/>
      <c r="F7" s="1176"/>
      <c r="G7" s="1218"/>
    </row>
    <row r="8" spans="1:7" ht="40.5" customHeight="1" x14ac:dyDescent="0.35">
      <c r="A8" s="1181"/>
      <c r="B8" s="1071"/>
      <c r="C8" s="1359" t="s">
        <v>477</v>
      </c>
      <c r="D8" s="1359"/>
      <c r="E8" s="1357"/>
      <c r="F8" s="1176"/>
      <c r="G8" s="1218"/>
    </row>
    <row r="9" spans="1:7" ht="7.5" customHeight="1" thickBot="1" x14ac:dyDescent="0.35">
      <c r="A9" s="1181"/>
      <c r="B9" s="1219"/>
      <c r="C9" s="1219"/>
      <c r="D9" s="1219"/>
      <c r="E9" s="1183"/>
      <c r="F9" s="1176"/>
      <c r="G9" s="1218"/>
    </row>
    <row r="10" spans="1:7" x14ac:dyDescent="0.3">
      <c r="A10" s="1220" t="s">
        <v>0</v>
      </c>
      <c r="B10" s="1221" t="s">
        <v>0</v>
      </c>
      <c r="C10" s="1362" t="s">
        <v>375</v>
      </c>
      <c r="D10" s="1363"/>
      <c r="E10" s="1364"/>
      <c r="F10" s="1176"/>
      <c r="G10" s="1218"/>
    </row>
    <row r="11" spans="1:7" ht="18" customHeight="1" x14ac:dyDescent="0.3">
      <c r="A11" s="264" t="s">
        <v>16</v>
      </c>
      <c r="B11" s="265" t="s">
        <v>17</v>
      </c>
      <c r="C11" s="1353"/>
      <c r="D11" s="1354"/>
      <c r="E11" s="1355"/>
      <c r="F11" s="1176"/>
      <c r="G11" s="1218"/>
    </row>
    <row r="12" spans="1:7" x14ac:dyDescent="0.3">
      <c r="A12" s="266" t="s">
        <v>21</v>
      </c>
      <c r="B12" s="265"/>
      <c r="C12" s="1336" t="s">
        <v>376</v>
      </c>
      <c r="D12" s="1336" t="s">
        <v>377</v>
      </c>
      <c r="E12" s="1360" t="s">
        <v>378</v>
      </c>
      <c r="F12" s="1176"/>
      <c r="G12" s="1218"/>
    </row>
    <row r="13" spans="1:7" x14ac:dyDescent="0.3">
      <c r="A13" s="1222" t="s">
        <v>0</v>
      </c>
      <c r="B13" s="267"/>
      <c r="C13" s="1349"/>
      <c r="D13" s="1349"/>
      <c r="E13" s="1361"/>
      <c r="F13" s="1176"/>
      <c r="G13" s="1218"/>
    </row>
    <row r="14" spans="1:7" s="389" customFormat="1" ht="39.9" customHeight="1" x14ac:dyDescent="0.3">
      <c r="A14" s="1223">
        <v>13</v>
      </c>
      <c r="B14" s="1365" t="s">
        <v>189</v>
      </c>
      <c r="C14" s="1366"/>
      <c r="D14" s="1366"/>
      <c r="E14" s="1367"/>
      <c r="F14" s="1224"/>
      <c r="G14" s="1225"/>
    </row>
    <row r="15" spans="1:7" ht="28.8" x14ac:dyDescent="0.3">
      <c r="A15" s="1226">
        <v>13.1</v>
      </c>
      <c r="B15" s="379" t="s">
        <v>196</v>
      </c>
      <c r="C15" s="380" t="s">
        <v>478</v>
      </c>
      <c r="D15" s="380" t="s">
        <v>479</v>
      </c>
      <c r="E15" s="307" t="s">
        <v>480</v>
      </c>
      <c r="F15" s="1176"/>
      <c r="G15" s="1218"/>
    </row>
    <row r="16" spans="1:7" ht="39.9" customHeight="1" x14ac:dyDescent="0.3">
      <c r="A16" s="1226" t="s">
        <v>197</v>
      </c>
      <c r="B16" s="711" t="s">
        <v>36</v>
      </c>
      <c r="C16" s="381" t="s">
        <v>481</v>
      </c>
      <c r="D16" s="381" t="s">
        <v>481</v>
      </c>
      <c r="E16" s="308" t="s">
        <v>482</v>
      </c>
      <c r="F16" s="1176"/>
      <c r="G16" s="1218"/>
    </row>
    <row r="17" spans="1:7" ht="39.9" customHeight="1" x14ac:dyDescent="0.3">
      <c r="A17" s="1226" t="s">
        <v>198</v>
      </c>
      <c r="B17" s="711" t="s">
        <v>39</v>
      </c>
      <c r="C17" s="382" t="s">
        <v>483</v>
      </c>
      <c r="D17" s="382" t="s">
        <v>484</v>
      </c>
      <c r="E17" s="309" t="s">
        <v>485</v>
      </c>
      <c r="F17" s="1176"/>
      <c r="G17" s="1218"/>
    </row>
    <row r="18" spans="1:7" ht="39.9" customHeight="1" x14ac:dyDescent="0.3">
      <c r="A18" s="1227" t="s">
        <v>199</v>
      </c>
      <c r="B18" s="388" t="s">
        <v>48</v>
      </c>
      <c r="C18" s="527" t="s">
        <v>486</v>
      </c>
      <c r="D18" s="383" t="s">
        <v>487</v>
      </c>
      <c r="E18" s="310" t="s">
        <v>488</v>
      </c>
      <c r="F18" s="1176"/>
      <c r="G18" s="1218"/>
    </row>
    <row r="19" spans="1:7" s="210" customFormat="1" ht="39.9" customHeight="1" x14ac:dyDescent="0.2">
      <c r="A19" s="1226">
        <v>13.2</v>
      </c>
      <c r="B19" s="384" t="s">
        <v>200</v>
      </c>
      <c r="C19" s="382" t="s">
        <v>489</v>
      </c>
      <c r="D19" s="382" t="s">
        <v>489</v>
      </c>
      <c r="E19" s="307" t="s">
        <v>490</v>
      </c>
      <c r="F19" s="1218"/>
      <c r="G19" s="1218"/>
    </row>
    <row r="20" spans="1:7" s="1033" customFormat="1" ht="43.2" x14ac:dyDescent="0.2">
      <c r="A20" s="1228">
        <v>13.3</v>
      </c>
      <c r="B20" s="1229" t="s">
        <v>201</v>
      </c>
      <c r="C20" s="1031" t="s">
        <v>491</v>
      </c>
      <c r="D20" s="1031" t="s">
        <v>492</v>
      </c>
      <c r="E20" s="1032" t="s">
        <v>493</v>
      </c>
      <c r="F20" s="1230"/>
      <c r="G20" s="1230"/>
    </row>
    <row r="21" spans="1:7" s="210" customFormat="1" ht="43.2" x14ac:dyDescent="0.2">
      <c r="A21" s="1226">
        <v>13.4</v>
      </c>
      <c r="B21" s="384" t="s">
        <v>202</v>
      </c>
      <c r="C21" s="528" t="s">
        <v>494</v>
      </c>
      <c r="D21" s="528" t="s">
        <v>495</v>
      </c>
      <c r="E21" s="307" t="s">
        <v>496</v>
      </c>
      <c r="F21" s="1218"/>
      <c r="G21" s="1218"/>
    </row>
    <row r="22" spans="1:7" s="210" customFormat="1" ht="39.9" customHeight="1" x14ac:dyDescent="0.2">
      <c r="A22" s="1226">
        <v>13.5</v>
      </c>
      <c r="B22" s="384" t="s">
        <v>203</v>
      </c>
      <c r="C22" s="306" t="s">
        <v>497</v>
      </c>
      <c r="D22" s="306" t="s">
        <v>497</v>
      </c>
      <c r="E22" s="311" t="s">
        <v>498</v>
      </c>
      <c r="F22" s="1218"/>
      <c r="G22" s="1218"/>
    </row>
    <row r="23" spans="1:7" s="210" customFormat="1" ht="39.9" customHeight="1" x14ac:dyDescent="0.2">
      <c r="A23" s="1226">
        <v>13.6</v>
      </c>
      <c r="B23" s="384" t="s">
        <v>204</v>
      </c>
      <c r="C23" s="381" t="s">
        <v>499</v>
      </c>
      <c r="D23" s="529" t="s">
        <v>500</v>
      </c>
      <c r="E23" s="329" t="s">
        <v>501</v>
      </c>
      <c r="F23" s="1218"/>
      <c r="G23" s="1218"/>
    </row>
    <row r="24" spans="1:7" s="210" customFormat="1" ht="39.9" customHeight="1" x14ac:dyDescent="0.2">
      <c r="A24" s="1226">
        <v>13.7</v>
      </c>
      <c r="B24" s="1231" t="s">
        <v>205</v>
      </c>
      <c r="C24" s="381" t="s">
        <v>502</v>
      </c>
      <c r="D24" s="381" t="s">
        <v>503</v>
      </c>
      <c r="E24" s="308" t="s">
        <v>504</v>
      </c>
      <c r="F24" s="1218"/>
      <c r="G24" s="1218"/>
    </row>
    <row r="25" spans="1:7" s="390" customFormat="1" ht="39.9" customHeight="1" x14ac:dyDescent="0.2">
      <c r="A25" s="1223">
        <v>14</v>
      </c>
      <c r="B25" s="1365" t="s">
        <v>206</v>
      </c>
      <c r="C25" s="1366"/>
      <c r="D25" s="1366"/>
      <c r="E25" s="1367"/>
      <c r="F25" s="1225"/>
      <c r="G25" s="1225"/>
    </row>
    <row r="26" spans="1:7" s="210" customFormat="1" ht="39.9" customHeight="1" x14ac:dyDescent="0.2">
      <c r="A26" s="1226">
        <v>14.1</v>
      </c>
      <c r="B26" s="1232" t="s">
        <v>207</v>
      </c>
      <c r="C26" s="278">
        <v>48.07</v>
      </c>
      <c r="D26" s="278">
        <v>48.07</v>
      </c>
      <c r="E26" s="312">
        <v>641.91999999999996</v>
      </c>
      <c r="F26" s="1218"/>
      <c r="G26" s="1218"/>
    </row>
    <row r="27" spans="1:7" s="210" customFormat="1" ht="43.2" x14ac:dyDescent="0.2">
      <c r="A27" s="1226">
        <v>14.2</v>
      </c>
      <c r="B27" s="1232" t="s">
        <v>208</v>
      </c>
      <c r="C27" s="278" t="s">
        <v>505</v>
      </c>
      <c r="D27" s="278" t="s">
        <v>505</v>
      </c>
      <c r="E27" s="312" t="s">
        <v>506</v>
      </c>
      <c r="F27" s="1218"/>
      <c r="G27" s="1218"/>
    </row>
    <row r="28" spans="1:7" s="210" customFormat="1" ht="43.2" x14ac:dyDescent="0.2">
      <c r="A28" s="1226">
        <v>14.3</v>
      </c>
      <c r="B28" s="1232" t="s">
        <v>209</v>
      </c>
      <c r="C28" s="370">
        <v>48.18</v>
      </c>
      <c r="D28" s="370">
        <v>48.18</v>
      </c>
      <c r="E28" s="314" t="s">
        <v>507</v>
      </c>
      <c r="F28" s="1218"/>
      <c r="G28" s="1218"/>
    </row>
    <row r="29" spans="1:7" s="210" customFormat="1" ht="28.8" x14ac:dyDescent="0.2">
      <c r="A29" s="1226">
        <v>14.4</v>
      </c>
      <c r="B29" s="1208" t="s">
        <v>210</v>
      </c>
      <c r="C29" s="368">
        <v>48.19</v>
      </c>
      <c r="D29" s="368">
        <v>48.19</v>
      </c>
      <c r="E29" s="315">
        <v>642.1</v>
      </c>
      <c r="F29" s="1218"/>
      <c r="G29" s="1218"/>
    </row>
    <row r="30" spans="1:7" s="210" customFormat="1" ht="43.2" x14ac:dyDescent="0.2">
      <c r="A30" s="1226">
        <v>14.5</v>
      </c>
      <c r="B30" s="379" t="s">
        <v>211</v>
      </c>
      <c r="C30" s="368" t="s">
        <v>508</v>
      </c>
      <c r="D30" s="368" t="s">
        <v>508</v>
      </c>
      <c r="E30" s="315" t="s">
        <v>509</v>
      </c>
      <c r="F30" s="1218"/>
      <c r="G30" s="1218"/>
    </row>
    <row r="31" spans="1:7" s="210" customFormat="1" ht="43.2" x14ac:dyDescent="0.2">
      <c r="A31" s="1226" t="s">
        <v>212</v>
      </c>
      <c r="B31" s="711" t="s">
        <v>213</v>
      </c>
      <c r="C31" s="385" t="s">
        <v>510</v>
      </c>
      <c r="D31" s="385" t="s">
        <v>510</v>
      </c>
      <c r="E31" s="313" t="s">
        <v>511</v>
      </c>
      <c r="F31" s="1218"/>
      <c r="G31" s="1218"/>
    </row>
    <row r="32" spans="1:7" s="210" customFormat="1" ht="43.2" x14ac:dyDescent="0.2">
      <c r="A32" s="1226" t="s">
        <v>214</v>
      </c>
      <c r="B32" s="711" t="s">
        <v>215</v>
      </c>
      <c r="C32" s="386" t="s">
        <v>512</v>
      </c>
      <c r="D32" s="386" t="s">
        <v>512</v>
      </c>
      <c r="E32" s="316" t="s">
        <v>511</v>
      </c>
      <c r="F32" s="1218"/>
      <c r="G32" s="1218"/>
    </row>
    <row r="33" spans="1:5" s="210" customFormat="1" ht="43.8" thickBot="1" x14ac:dyDescent="0.25">
      <c r="A33" s="1233" t="s">
        <v>216</v>
      </c>
      <c r="B33" s="1037" t="s">
        <v>217</v>
      </c>
      <c r="C33" s="387" t="s">
        <v>513</v>
      </c>
      <c r="D33" s="387" t="s">
        <v>513</v>
      </c>
      <c r="E33" s="317">
        <v>642.45000000000005</v>
      </c>
    </row>
    <row r="34" spans="1:5" ht="18" customHeight="1" x14ac:dyDescent="0.3">
      <c r="A34" s="1214"/>
      <c r="B34" s="1234"/>
      <c r="C34" s="1214"/>
      <c r="D34" s="1214"/>
      <c r="E34" s="1216"/>
    </row>
    <row r="35" spans="1:5" ht="18" customHeight="1" x14ac:dyDescent="0.3">
      <c r="A35" s="724" t="s">
        <v>369</v>
      </c>
      <c r="B35" s="1235"/>
      <c r="C35" s="1236"/>
      <c r="D35" s="1236"/>
      <c r="E35" s="1237"/>
    </row>
    <row r="36" spans="1:5" s="210" customFormat="1" ht="39" customHeight="1" x14ac:dyDescent="0.2">
      <c r="A36" s="1329" t="s">
        <v>514</v>
      </c>
      <c r="B36" s="1332"/>
      <c r="C36" s="1332"/>
      <c r="D36" s="1332"/>
      <c r="E36" s="1332"/>
    </row>
    <row r="37" spans="1:5" s="210" customFormat="1" ht="55.5" customHeight="1" x14ac:dyDescent="0.2">
      <c r="A37" s="1329" t="s">
        <v>515</v>
      </c>
      <c r="B37" s="1330"/>
      <c r="C37" s="1330"/>
      <c r="D37" s="1330"/>
      <c r="E37" s="1330"/>
    </row>
    <row r="38" spans="1:5" s="210" customFormat="1" ht="36.75" customHeight="1" x14ac:dyDescent="0.2">
      <c r="A38" s="1340" t="s">
        <v>516</v>
      </c>
      <c r="B38" s="1330"/>
      <c r="C38" s="1330"/>
      <c r="D38" s="1330"/>
      <c r="E38" s="1330"/>
    </row>
  </sheetData>
  <mergeCells count="13">
    <mergeCell ref="A38:E38"/>
    <mergeCell ref="B14:E14"/>
    <mergeCell ref="B25:E25"/>
    <mergeCell ref="A36:E36"/>
    <mergeCell ref="A37:E37"/>
    <mergeCell ref="C4:E5"/>
    <mergeCell ref="C6:E6"/>
    <mergeCell ref="C7:E7"/>
    <mergeCell ref="C8:E8"/>
    <mergeCell ref="E12:E13"/>
    <mergeCell ref="D12:D13"/>
    <mergeCell ref="C10:E11"/>
    <mergeCell ref="C12:C13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43" sqref="A43:E43"/>
    </sheetView>
  </sheetViews>
  <sheetFormatPr defaultRowHeight="12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>
      <selection activeCell="A43" sqref="A43:E43"/>
    </sheetView>
  </sheetViews>
  <sheetFormatPr defaultRowHeight="12" x14ac:dyDescent="0.2"/>
  <sheetData>
    <row r="1" spans="2:2" x14ac:dyDescent="0.2">
      <c r="B1" t="s">
        <v>517</v>
      </c>
    </row>
    <row r="2" spans="2:2" x14ac:dyDescent="0.2">
      <c r="B2" s="176" t="e">
        <f>'CB1-Производство'!D13+'СВ2 | Первич. | Торговля'!E11+'СВ2 | Первич. | Торговля'!I11</f>
        <v>#VALUE!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3" ma:contentTypeDescription="Create a new document." ma:contentTypeScope="" ma:versionID="ac8be5ce64156f72bdf8b4ac74629ff8">
  <xsd:schema xmlns:xsd="http://www.w3.org/2001/XMLSchema" xmlns:xs="http://www.w3.org/2001/XMLSchema" xmlns:p="http://schemas.microsoft.com/office/2006/metadata/properties" xmlns:ns2="247b320a-10fd-4c85-93bc-332cc366a8d9" xmlns:ns3="66073966-ae8e-4b5b-b7e0-a4f858c07b7b" targetNamespace="http://schemas.microsoft.com/office/2006/metadata/properties" ma:root="true" ma:fieldsID="19191d68eb62796bc12214b33be89419" ns2:_="" ns3:_="">
    <xsd:import namespace="247b320a-10fd-4c85-93bc-332cc366a8d9"/>
    <xsd:import namespace="66073966-ae8e-4b5b-b7e0-a4f858c07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A8553D-5401-4B16-BC6A-C564A477106C}"/>
</file>

<file path=customXml/itemProps3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conversion factors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anonymous peer</cp:lastModifiedBy>
  <cp:revision/>
  <dcterms:created xsi:type="dcterms:W3CDTF">1998-09-16T16:39:33Z</dcterms:created>
  <dcterms:modified xsi:type="dcterms:W3CDTF">2021-05-04T21:50:12Z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</Properties>
</file>