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zhuzh\Desktop\UN\2019 Replies\Cleaned file\Bosnia\"/>
    </mc:Choice>
  </mc:AlternateContent>
  <xr:revisionPtr revIDLastSave="0" documentId="13_ncr:1_{18766071-CCE3-4074-8E8C-E1E10F2D3A58}" xr6:coauthVersionLast="46" xr6:coauthVersionMax="46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JQ1|Primary Products|Production" sheetId="52" r:id="rId1"/>
    <sheet name="JQ2 | Primary Products | Trade" sheetId="2" r:id="rId2"/>
    <sheet name="JQ3 | Secondary Products| Trade" sheetId="23" r:id="rId3"/>
    <sheet name="ECE-EU I Species I Trade" sheetId="51" r:id="rId4"/>
  </sheets>
  <definedNames>
    <definedName name="_xlnm.Print_Area" localSheetId="3">'ECE-EU I Species I Trade'!$A$2:$M$43</definedName>
    <definedName name="_xlnm.Print_Area" localSheetId="0">'JQ1|Primary Products|Production'!$A$1:$L$82</definedName>
    <definedName name="_xlnm.Print_Area" localSheetId="1">'JQ2 | Primary Products | Trade'!$A$2:$K$69</definedName>
    <definedName name="_xlnm.Print_Area" localSheetId="2">'JQ3 | Secondary Products| Trade'!$A$2:$F$34</definedName>
    <definedName name="_xlnm.Print_Titles" localSheetId="0">'JQ1|Primary Products|Production'!$1:$11</definedName>
    <definedName name="Z_E59B5840_EF58_11D3_B672_B1E0953C1B26_.wvu.PrintArea" localSheetId="0" hidden="1">'JQ1|Primary Products|Production'!$A$1:$E$81</definedName>
    <definedName name="Z_E59B5840_EF58_11D3_B672_B1E0953C1B26_.wvu.PrintArea" localSheetId="1" hidden="1">'JQ2 | Primary Products | Trade'!$A$2:$K$70</definedName>
    <definedName name="Z_E59B5840_EF58_11D3_B672_B1E0953C1B26_.wvu.PrintTitles" localSheetId="0" hidden="1">'JQ1|Primary Products|Production'!$1:$11</definedName>
    <definedName name="Z_E59B5840_EF58_11D3_B672_B1E0953C1B26_.wvu.Rows" localSheetId="0" hidden="1">'JQ1|Primary Products|Production'!#REF!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52" l="1"/>
  <c r="H81" i="52"/>
  <c r="I80" i="52"/>
  <c r="H80" i="52"/>
  <c r="I79" i="52"/>
  <c r="H79" i="52"/>
  <c r="I78" i="52"/>
  <c r="H78" i="52"/>
  <c r="I77" i="52"/>
  <c r="H77" i="52"/>
  <c r="L76" i="52"/>
  <c r="K76" i="52"/>
  <c r="I76" i="52"/>
  <c r="H76" i="52"/>
  <c r="I75" i="52"/>
  <c r="H75" i="52"/>
  <c r="I74" i="52"/>
  <c r="H74" i="52"/>
  <c r="I73" i="52"/>
  <c r="H73" i="52"/>
  <c r="I72" i="52"/>
  <c r="H72" i="52"/>
  <c r="I71" i="52"/>
  <c r="H71" i="52"/>
  <c r="L70" i="52"/>
  <c r="K70" i="52"/>
  <c r="I70" i="52"/>
  <c r="H70" i="52"/>
  <c r="L69" i="52"/>
  <c r="K69" i="52"/>
  <c r="I69" i="52"/>
  <c r="H69" i="52"/>
  <c r="I68" i="52"/>
  <c r="H68" i="52"/>
  <c r="I67" i="52"/>
  <c r="H67" i="52"/>
  <c r="I66" i="52"/>
  <c r="H66" i="52"/>
  <c r="L65" i="52"/>
  <c r="K65" i="52"/>
  <c r="I65" i="52"/>
  <c r="H65" i="52"/>
  <c r="I64" i="52"/>
  <c r="H64" i="52"/>
  <c r="I63" i="52"/>
  <c r="H63" i="52"/>
  <c r="I62" i="52"/>
  <c r="H62" i="52"/>
  <c r="I61" i="52"/>
  <c r="H61" i="52"/>
  <c r="L60" i="52"/>
  <c r="K60" i="52"/>
  <c r="I60" i="52"/>
  <c r="H60" i="52"/>
  <c r="I59" i="52"/>
  <c r="H59" i="52"/>
  <c r="L58" i="52"/>
  <c r="K58" i="52"/>
  <c r="I58" i="52"/>
  <c r="H58" i="52"/>
  <c r="I57" i="52"/>
  <c r="H57" i="52"/>
  <c r="I56" i="52"/>
  <c r="H56" i="52"/>
  <c r="I55" i="52"/>
  <c r="H55" i="52"/>
  <c r="L54" i="52"/>
  <c r="K54" i="52"/>
  <c r="I54" i="52"/>
  <c r="H54" i="52"/>
  <c r="L53" i="52"/>
  <c r="K53" i="52"/>
  <c r="I53" i="52"/>
  <c r="H53" i="52"/>
  <c r="I52" i="52"/>
  <c r="H52" i="52"/>
  <c r="L51" i="52"/>
  <c r="K51" i="52"/>
  <c r="I51" i="52"/>
  <c r="H51" i="52"/>
  <c r="I50" i="52"/>
  <c r="H50" i="52"/>
  <c r="I49" i="52"/>
  <c r="H49" i="52"/>
  <c r="L48" i="52"/>
  <c r="K48" i="52"/>
  <c r="I48" i="52"/>
  <c r="H48" i="52"/>
  <c r="L47" i="52"/>
  <c r="K47" i="52"/>
  <c r="I47" i="52"/>
  <c r="H47" i="52"/>
  <c r="I46" i="52"/>
  <c r="H46" i="52"/>
  <c r="I45" i="52"/>
  <c r="H45" i="52"/>
  <c r="I44" i="52"/>
  <c r="H44" i="52"/>
  <c r="L43" i="52"/>
  <c r="K43" i="52"/>
  <c r="I43" i="52"/>
  <c r="H43" i="52"/>
  <c r="L42" i="52"/>
  <c r="K42" i="52"/>
  <c r="I42" i="52"/>
  <c r="H42" i="52"/>
  <c r="I41" i="52"/>
  <c r="H41" i="52"/>
  <c r="I40" i="52"/>
  <c r="H40" i="52"/>
  <c r="L39" i="52"/>
  <c r="K39" i="52"/>
  <c r="I39" i="52"/>
  <c r="H39" i="52"/>
  <c r="I38" i="52"/>
  <c r="H38" i="52"/>
  <c r="I37" i="52"/>
  <c r="H37" i="52"/>
  <c r="L36" i="52"/>
  <c r="K36" i="52"/>
  <c r="I36" i="52"/>
  <c r="H36" i="52"/>
  <c r="I35" i="52"/>
  <c r="H35" i="52"/>
  <c r="I34" i="52"/>
  <c r="H34" i="52"/>
  <c r="I33" i="52"/>
  <c r="H33" i="52"/>
  <c r="L32" i="52"/>
  <c r="K32" i="52"/>
  <c r="I32" i="52"/>
  <c r="H32" i="52"/>
  <c r="I31" i="52"/>
  <c r="H31" i="52"/>
  <c r="I30" i="52"/>
  <c r="I29" i="52"/>
  <c r="H29" i="52"/>
  <c r="I28" i="52"/>
  <c r="H28" i="52"/>
  <c r="L27" i="52"/>
  <c r="K27" i="52"/>
  <c r="I27" i="52"/>
  <c r="H27" i="52"/>
  <c r="I26" i="52"/>
  <c r="H26" i="52"/>
  <c r="I25" i="52"/>
  <c r="H25" i="52"/>
  <c r="L24" i="52"/>
  <c r="K24" i="52"/>
  <c r="I24" i="52"/>
  <c r="H24" i="52"/>
  <c r="I23" i="52"/>
  <c r="H23" i="52"/>
  <c r="I22" i="52"/>
  <c r="H22" i="52"/>
  <c r="T21" i="52"/>
  <c r="S21" i="52"/>
  <c r="U21" i="52" s="1"/>
  <c r="L21" i="52"/>
  <c r="K21" i="52"/>
  <c r="I21" i="52"/>
  <c r="H21" i="52"/>
  <c r="T20" i="52"/>
  <c r="U20" i="52" s="1"/>
  <c r="S20" i="52"/>
  <c r="I20" i="52"/>
  <c r="H20" i="52"/>
  <c r="T19" i="52"/>
  <c r="U19" i="52" s="1"/>
  <c r="S19" i="52"/>
  <c r="L19" i="52"/>
  <c r="K19" i="52"/>
  <c r="I19" i="52"/>
  <c r="H19" i="52"/>
  <c r="T18" i="52"/>
  <c r="U18" i="52" s="1"/>
  <c r="S18" i="52"/>
  <c r="L18" i="52"/>
  <c r="K18" i="52"/>
  <c r="I18" i="52"/>
  <c r="H18" i="52"/>
  <c r="T17" i="52"/>
  <c r="S17" i="52"/>
  <c r="U17" i="52" s="1"/>
  <c r="L17" i="52"/>
  <c r="K17" i="52"/>
  <c r="I17" i="52"/>
  <c r="H17" i="52"/>
  <c r="U16" i="52"/>
  <c r="T16" i="52"/>
  <c r="S16" i="52"/>
  <c r="I16" i="52"/>
  <c r="H16" i="52"/>
  <c r="T15" i="52"/>
  <c r="S15" i="52"/>
  <c r="U15" i="52" s="1"/>
  <c r="I15" i="52"/>
  <c r="H15" i="52"/>
  <c r="T14" i="52"/>
  <c r="U14" i="52" s="1"/>
  <c r="S14" i="52"/>
  <c r="S22" i="52" s="1"/>
  <c r="S24" i="52" s="1"/>
  <c r="L14" i="52"/>
  <c r="K14" i="52"/>
  <c r="I14" i="52"/>
  <c r="H14" i="52"/>
  <c r="T13" i="52"/>
  <c r="S13" i="52"/>
  <c r="U13" i="52" s="1"/>
  <c r="L13" i="52"/>
  <c r="K13" i="52"/>
  <c r="I13" i="52"/>
  <c r="H13" i="52"/>
  <c r="E13" i="52"/>
  <c r="T12" i="52"/>
  <c r="U12" i="52" s="1"/>
  <c r="S12" i="52"/>
  <c r="I12" i="52"/>
  <c r="T11" i="52"/>
  <c r="S11" i="52"/>
  <c r="U11" i="52" s="1"/>
  <c r="L11" i="52"/>
  <c r="K11" i="52"/>
  <c r="S10" i="52"/>
  <c r="K10" i="52"/>
  <c r="J10" i="52"/>
  <c r="I10" i="52"/>
  <c r="E10" i="52"/>
  <c r="T10" i="52" s="1"/>
  <c r="K1" i="52"/>
  <c r="J1" i="52"/>
  <c r="S23" i="52" l="1"/>
  <c r="L10" i="52"/>
  <c r="T22" i="52"/>
  <c r="T23" i="52" s="1"/>
  <c r="U23" i="52" s="1"/>
  <c r="U22" i="52" l="1"/>
  <c r="T24" i="52"/>
  <c r="G11" i="2" l="1"/>
  <c r="F11" i="2"/>
  <c r="AF28" i="51" l="1"/>
  <c r="AF22" i="51"/>
  <c r="AF16" i="51"/>
  <c r="AF19" i="5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AD23" i="2" l="1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13" i="51"/>
  <c r="L13" i="51" s="1"/>
  <c r="AL13" i="51" s="1"/>
  <c r="D14" i="23"/>
  <c r="F14" i="23" s="1"/>
  <c r="N14" i="23" s="1"/>
  <c r="F9" i="2"/>
  <c r="J9" i="2" s="1"/>
  <c r="W9" i="2" s="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AF13" i="51"/>
  <c r="AM28" i="51"/>
  <c r="AL28" i="51"/>
  <c r="AK28" i="51"/>
  <c r="AJ28" i="51"/>
  <c r="AI28" i="51"/>
  <c r="AH28" i="51"/>
  <c r="AG28" i="51"/>
  <c r="AM22" i="51"/>
  <c r="AL22" i="51"/>
  <c r="AK22" i="51"/>
  <c r="AJ22" i="51"/>
  <c r="AI22" i="51"/>
  <c r="AH22" i="51"/>
  <c r="AG22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2" i="23"/>
  <c r="K14" i="23"/>
  <c r="Q9" i="2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AH13" i="51" l="1"/>
  <c r="L14" i="23"/>
  <c r="AD9" i="2"/>
  <c r="U9" i="2"/>
  <c r="S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E5B1D1B2-49ED-4D49-B9CA-818B7EF591A3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<sst xmlns="http://schemas.openxmlformats.org/spreadsheetml/2006/main" count="1045" uniqueCount="284">
  <si>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</si>
  <si>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</si>
  <si>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</si>
  <si>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</si>
  <si>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</si>
  <si>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</si>
  <si>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</si>
  <si>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</si>
  <si>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</si>
  <si>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</si>
  <si>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</si>
  <si>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</si>
  <si>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</si>
  <si>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</si>
  <si>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</si>
  <si>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</si>
  <si>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</si>
  <si>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</si>
  <si>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</si>
  <si>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</si>
  <si>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</si>
  <si>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</si>
  <si>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</si>
  <si>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</si>
  <si>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</si>
  <si>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</si>
  <si>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</si>
  <si>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</si>
  <si>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</si>
  <si>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</si>
  <si>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</si>
  <si>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</si>
  <si>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</si>
  <si>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</si>
  <si>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</si>
  <si>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</si>
  <si>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</si>
  <si>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</si>
  <si>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</si>
  <si>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</si>
  <si>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</si>
  <si>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</si>
  <si>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</si>
  <si>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</si>
  <si>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</si>
  <si>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</si>
  <si>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</si>
  <si>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</si>
  <si>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</si>
  <si>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</si>
  <si>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</si>
  <si>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</si>
  <si>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</si>
  <si>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</si>
  <si>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</si>
  <si>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</si>
  <si>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</si>
  <si>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</si>
  <si>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</si>
  <si>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</si>
  <si>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</si>
  <si>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</si>
  <si>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Country:</t>
  </si>
  <si>
    <t>of which: Tropical</t>
  </si>
  <si>
    <t>Non-coniferous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</si>
  <si>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</si>
  <si>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</si>
  <si>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</si>
  <si>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</si>
  <si>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</si>
  <si>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</si>
  <si>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</si>
  <si>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</si>
  <si>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</si>
  <si>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</si>
  <si>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</si>
  <si>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</si>
  <si>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</si>
  <si>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</si>
  <si>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</si>
  <si>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</si>
  <si>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</si>
  <si>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</si>
  <si>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</si>
  <si>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</si>
  <si>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</si>
  <si>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</si>
  <si>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</si>
  <si>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</si>
  <si>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</si>
  <si>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</si>
  <si>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</si>
  <si>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</si>
  <si>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</si>
  <si>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</si>
  <si>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</si>
  <si>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</si>
  <si>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</si>
  <si>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WOOD FUEL (INCLUDING WOOD FOR CHARCOAL)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</si>
  <si>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</si>
  <si>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</si>
  <si>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</si>
  <si>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</si>
  <si>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</si>
  <si>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</si>
  <si>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</si>
  <si>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</si>
  <si>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</si>
  <si>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</si>
  <si>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</si>
  <si>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</si>
  <si>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</si>
  <si>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</si>
  <si>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</si>
  <si>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</si>
  <si>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</si>
  <si>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</si>
  <si>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</si>
  <si>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</si>
  <si>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</si>
  <si>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</si>
  <si>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</si>
  <si>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</si>
  <si>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</si>
  <si>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HOUSEHOLD AND SANITARY PAPERS</t>
  </si>
  <si>
    <t>OTHER PAPER AND PAPERBOARD N.E.S. (NOT ELSEWHERE SPECIFIED)</t>
  </si>
  <si>
    <t>8.1</t>
  </si>
  <si>
    <t>8.2</t>
  </si>
  <si>
    <t>9</t>
  </si>
  <si>
    <t>10.2</t>
  </si>
  <si>
    <t>12.1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</si>
  <si>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</si>
  <si>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</si>
  <si>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</si>
  <si>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</si>
  <si>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</si>
  <si>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</si>
  <si>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</si>
  <si>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</si>
  <si>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</si>
  <si>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</si>
  <si>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</si>
  <si>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</si>
  <si>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</si>
  <si>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</si>
  <si>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</si>
  <si>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</si>
  <si>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</si>
  <si>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</si>
  <si>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</si>
  <si>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</si>
  <si>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</si>
  <si>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</si>
  <si>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</si>
  <si>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</si>
  <si>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</si>
  <si>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</si>
  <si>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</si>
  <si>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</si>
  <si>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</si>
  <si>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</si>
  <si>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</si>
  <si>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</si>
  <si>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</si>
  <si>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</si>
  <si>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</si>
  <si>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</si>
  <si>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</si>
  <si>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</si>
  <si>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</si>
  <si>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</si>
  <si>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</si>
  <si>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</si>
  <si>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</si>
  <si>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</si>
  <si>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</si>
  <si>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</si>
  <si>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</si>
  <si>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</si>
  <si>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</si>
  <si>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</si>
  <si>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</si>
  <si>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</si>
  <si>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</si>
  <si>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</si>
  <si>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</si>
  <si>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</si>
  <si>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</si>
  <si>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</si>
  <si>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</si>
  <si>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</si>
  <si>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</si>
  <si>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</si>
  <si>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</si>
  <si>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</si>
  <si>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</si>
  <si>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</si>
  <si>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</si>
  <si>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</si>
  <si>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</si>
  <si>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</si>
  <si>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</si>
  <si>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</si>
  <si>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</si>
  <si>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</si>
  <si>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</si>
  <si>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</si>
  <si>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</si>
  <si>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</si>
  <si>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</si>
  <si>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</si>
  <si>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</si>
  <si>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</si>
  <si>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</si>
  <si>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</si>
  <si>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</si>
  <si>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4403.11/21/22/23/24/25/26</t>
  </si>
  <si>
    <t>4406.11/91  4407.11/12/19</t>
  </si>
  <si>
    <t>4406.12/92  4407.21/22/25/26/27/28/29/91/92/93/94/95/96/97/99</t>
  </si>
  <si>
    <t>CN2017</t>
  </si>
  <si>
    <t>ex4403.11</t>
  </si>
  <si>
    <t>4403.23/24</t>
  </si>
  <si>
    <t>4403.25/26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</si>
  <si>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</si>
  <si>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</si>
  <si>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</si>
  <si>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</si>
  <si>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</si>
  <si>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</si>
  <si>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</si>
  <si>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</si>
  <si>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</si>
  <si>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</si>
  <si>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  <family val="2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  <family val="2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</si>
  <si>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</si>
  <si>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</si>
  <si>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</si>
  <si>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</si>
  <si>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</si>
  <si>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</si>
  <si>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</si>
  <si>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4403 25 10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</si>
  <si>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</si>
  <si>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</si>
  <si>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</si>
  <si>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</si>
  <si>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</si>
  <si>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</si>
  <si>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</si>
  <si>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</si>
  <si>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SECONDARY PROCESSED PRODUCTS</t>
  </si>
  <si>
    <t>4403 23 10</t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</si>
  <si>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</si>
  <si>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</si>
  <si>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</si>
  <si>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Sawnwood production</t>
  </si>
  <si>
    <t>veneer production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</si>
  <si>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</si>
  <si>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</si>
  <si>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ex4403 11 00 
</t>
    </r>
    <r>
      <rPr>
        <b/>
        <sz val="11"/>
        <rFont val="Univers"/>
        <family val="2"/>
      </rPr>
      <t>4403 21 90
4403 22 00</t>
    </r>
  </si>
  <si>
    <r>
      <t xml:space="preserve">ex4403 11 00 
</t>
    </r>
    <r>
      <rPr>
        <b/>
        <sz val="11"/>
        <rFont val="Univers"/>
        <family val="2"/>
      </rPr>
      <t>4403 25 90
4403 26 00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</si>
  <si>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</si>
  <si>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</si>
  <si>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</si>
  <si>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 xml:space="preserve">ex4403.12
</t>
    </r>
    <r>
      <rPr>
        <b/>
        <sz val="11"/>
        <rFont val="Univers"/>
        <family val="2"/>
      </rPr>
      <t>4403.98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</si>
  <si>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</si>
  <si>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</si>
  <si>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 xml:space="preserve">ex4406.12/92  </t>
    </r>
    <r>
      <rPr>
        <b/>
        <sz val="11"/>
        <rFont val="Univers"/>
        <family val="2"/>
      </rPr>
      <t>4407.91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</si>
  <si>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</si>
  <si>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</si>
  <si>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</si>
  <si>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</si>
  <si>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</si>
  <si>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</si>
  <si>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</si>
  <si>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t>PULPWOOD, ROUND AND SPLIT (INCLUDING WOOD FOR PARTICLE BOARD, OSB AND FIBREBOARD)</t>
  </si>
  <si>
    <t>PARTICLE BOARD, ORIENTED STRAND BOARD (OSB) AND SIMILAR BOARD</t>
  </si>
  <si>
    <t>of which: ORIENTED STRAND BOARD (OSB)</t>
  </si>
  <si>
    <t>Bosnia and Herzegovina</t>
  </si>
  <si>
    <t>Date:   25.05.2020</t>
  </si>
  <si>
    <t>1000 BAM</t>
  </si>
  <si>
    <t>Date:   28.12.2020</t>
  </si>
  <si>
    <t xml:space="preserve">Fax:  </t>
  </si>
  <si>
    <t xml:space="preserve">Fax: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</si>
</sst>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3" x14ac:knownFonts="1">
    <font>
      <sz val="10"/>
      <name val="Courier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4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4"/>
      <color indexed="12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735">
    <xf numFmtId="0" fontId="0" fillId="0" borderId="0" xfId="0"/>
    <xf numFmtId="0" fontId="10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8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indent="1"/>
    </xf>
    <xf numFmtId="0" fontId="18" fillId="0" borderId="2" xfId="0" applyFont="1" applyFill="1" applyBorder="1" applyAlignment="1" applyProtection="1">
      <alignment horizontal="left" vertical="center" indent="2"/>
    </xf>
    <xf numFmtId="0" fontId="18" fillId="0" borderId="2" xfId="0" applyFont="1" applyFill="1" applyBorder="1" applyAlignment="1" applyProtection="1">
      <alignment horizontal="left" vertical="center" indent="3"/>
    </xf>
    <xf numFmtId="0" fontId="18" fillId="0" borderId="2" xfId="0" applyFont="1" applyFill="1" applyBorder="1" applyAlignment="1" applyProtection="1">
      <alignment horizontal="left" vertical="center" indent="1"/>
    </xf>
    <xf numFmtId="0" fontId="18" fillId="0" borderId="13" xfId="0" applyFont="1" applyFill="1" applyBorder="1" applyAlignment="1" applyProtection="1">
      <alignment horizontal="left" vertical="center" indent="2"/>
    </xf>
    <xf numFmtId="0" fontId="18" fillId="0" borderId="2" xfId="0" applyFont="1" applyBorder="1" applyAlignment="1" applyProtection="1">
      <alignment horizontal="left" vertical="center" indent="2"/>
    </xf>
    <xf numFmtId="0" fontId="18" fillId="0" borderId="13" xfId="0" applyFont="1" applyFill="1" applyBorder="1" applyAlignment="1" applyProtection="1">
      <alignment horizontal="left" vertical="center" indent="1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 indent="1"/>
    </xf>
    <xf numFmtId="0" fontId="17" fillId="0" borderId="1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3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center" vertical="center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Protection="1">
      <protection locked="0"/>
    </xf>
    <xf numFmtId="0" fontId="18" fillId="0" borderId="13" xfId="0" applyFont="1" applyFill="1" applyBorder="1" applyAlignment="1" applyProtection="1">
      <alignment horizontal="left" vertical="center" indent="3"/>
    </xf>
    <xf numFmtId="0" fontId="23" fillId="0" borderId="0" xfId="0" applyFont="1" applyFill="1" applyProtection="1"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18" fillId="0" borderId="2" xfId="0" quotePrefix="1" applyFont="1" applyFill="1" applyBorder="1" applyAlignment="1" applyProtection="1">
      <alignment horizontal="left" vertical="center" indent="2"/>
    </xf>
    <xf numFmtId="0" fontId="14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left" vertical="top"/>
    </xf>
    <xf numFmtId="0" fontId="18" fillId="0" borderId="14" xfId="0" quotePrefix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/>
    <xf numFmtId="0" fontId="3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3" fillId="0" borderId="0" xfId="0" applyFont="1" applyFill="1" applyBorder="1" applyProtection="1"/>
    <xf numFmtId="0" fontId="15" fillId="0" borderId="20" xfId="0" applyFont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/>
    </xf>
    <xf numFmtId="0" fontId="18" fillId="0" borderId="3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Protection="1"/>
    <xf numFmtId="0" fontId="18" fillId="0" borderId="2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3" fontId="17" fillId="2" borderId="1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horizontal="left" vertical="center"/>
    </xf>
    <xf numFmtId="3" fontId="17" fillId="2" borderId="11" xfId="0" applyNumberFormat="1" applyFont="1" applyFill="1" applyBorder="1" applyAlignment="1" applyProtection="1">
      <alignment horizontal="right" vertical="center"/>
      <protection locked="0"/>
    </xf>
    <xf numFmtId="3" fontId="17" fillId="2" borderId="17" xfId="0" applyNumberFormat="1" applyFont="1" applyFill="1" applyBorder="1" applyAlignment="1" applyProtection="1">
      <alignment horizontal="right" vertical="center"/>
      <protection locked="0"/>
    </xf>
    <xf numFmtId="0" fontId="8" fillId="2" borderId="26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center" vertical="center"/>
    </xf>
    <xf numFmtId="3" fontId="17" fillId="2" borderId="18" xfId="0" applyNumberFormat="1" applyFont="1" applyFill="1" applyBorder="1" applyAlignment="1" applyProtection="1">
      <alignment horizontal="right" vertical="center"/>
      <protection locked="0"/>
    </xf>
    <xf numFmtId="0" fontId="18" fillId="2" borderId="13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left" vertical="center"/>
    </xf>
    <xf numFmtId="0" fontId="17" fillId="0" borderId="37" xfId="0" applyFont="1" applyFill="1" applyBorder="1" applyAlignment="1" applyProtection="1">
      <alignment horizontal="center" vertical="center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right" vertical="center"/>
    </xf>
    <xf numFmtId="0" fontId="29" fillId="0" borderId="21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/>
    </xf>
    <xf numFmtId="0" fontId="3" fillId="0" borderId="40" xfId="0" applyFont="1" applyFill="1" applyBorder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49" fontId="8" fillId="2" borderId="43" xfId="0" applyNumberFormat="1" applyFont="1" applyFill="1" applyBorder="1" applyAlignment="1" applyProtection="1">
      <alignment horizontal="left" vertical="center"/>
    </xf>
    <xf numFmtId="3" fontId="17" fillId="2" borderId="46" xfId="0" applyNumberFormat="1" applyFont="1" applyFill="1" applyBorder="1" applyAlignment="1" applyProtection="1">
      <alignment horizontal="right" vertical="center"/>
      <protection locked="0"/>
    </xf>
    <xf numFmtId="49" fontId="8" fillId="0" borderId="43" xfId="0" applyNumberFormat="1" applyFont="1" applyFill="1" applyBorder="1" applyAlignment="1" applyProtection="1">
      <alignment horizontal="left" vertical="center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45" xfId="0" applyNumberFormat="1" applyFont="1" applyFill="1" applyBorder="1" applyAlignment="1" applyProtection="1">
      <alignment horizontal="right" vertical="center"/>
      <protection locked="0"/>
    </xf>
    <xf numFmtId="49" fontId="8" fillId="0" borderId="44" xfId="0" applyNumberFormat="1" applyFont="1" applyFill="1" applyBorder="1" applyAlignment="1" applyProtection="1">
      <alignment horizontal="left" vertical="center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49" fontId="8" fillId="2" borderId="48" xfId="0" applyNumberFormat="1" applyFont="1" applyFill="1" applyBorder="1" applyAlignment="1" applyProtection="1">
      <alignment horizontal="left" vertical="center"/>
    </xf>
    <xf numFmtId="3" fontId="17" fillId="2" borderId="45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0" fontId="18" fillId="0" borderId="52" xfId="0" applyFont="1" applyFill="1" applyBorder="1" applyAlignment="1" applyProtection="1">
      <alignment horizontal="left" vertical="center" indent="1"/>
    </xf>
    <xf numFmtId="0" fontId="17" fillId="0" borderId="52" xfId="0" applyFont="1" applyFill="1" applyBorder="1" applyAlignment="1" applyProtection="1">
      <alignment horizontal="center" vertical="center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3" fontId="17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5" fillId="0" borderId="0" xfId="0" applyFont="1" applyBorder="1" applyAlignment="1" applyProtection="1"/>
    <xf numFmtId="0" fontId="16" fillId="0" borderId="29" xfId="0" applyFont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54" xfId="0" applyFont="1" applyFill="1" applyBorder="1" applyProtection="1"/>
    <xf numFmtId="0" fontId="23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3" fillId="0" borderId="55" xfId="0" applyFont="1" applyFill="1" applyBorder="1" applyProtection="1"/>
    <xf numFmtId="0" fontId="24" fillId="0" borderId="56" xfId="0" applyFont="1" applyFill="1" applyBorder="1" applyAlignment="1" applyProtection="1">
      <alignment horizontal="center" vertical="center"/>
    </xf>
    <xf numFmtId="0" fontId="3" fillId="0" borderId="25" xfId="0" applyFont="1" applyFill="1" applyBorder="1" applyProtection="1"/>
    <xf numFmtId="0" fontId="7" fillId="0" borderId="4" xfId="0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3" fontId="2" fillId="0" borderId="13" xfId="0" applyNumberFormat="1" applyFont="1" applyBorder="1" applyAlignment="1" applyProtection="1">
      <alignment vertical="center"/>
    </xf>
    <xf numFmtId="3" fontId="2" fillId="0" borderId="38" xfId="0" applyNumberFormat="1" applyFont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5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0" xfId="0" applyFont="1" applyFill="1" applyProtection="1"/>
    <xf numFmtId="0" fontId="12" fillId="0" borderId="0" xfId="0" applyFont="1" applyFill="1" applyBorder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6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18" fillId="0" borderId="2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0" fontId="24" fillId="0" borderId="5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3" fontId="31" fillId="0" borderId="13" xfId="0" applyNumberFormat="1" applyFont="1" applyBorder="1" applyAlignment="1" applyProtection="1">
      <alignment horizontal="right" vertical="center"/>
      <protection locked="0"/>
    </xf>
    <xf numFmtId="3" fontId="31" fillId="0" borderId="31" xfId="0" applyNumberFormat="1" applyFont="1" applyBorder="1" applyAlignment="1" applyProtection="1">
      <alignment horizontal="right" vertical="center"/>
      <protection locked="0"/>
    </xf>
    <xf numFmtId="0" fontId="18" fillId="0" borderId="2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right" vertical="center"/>
    </xf>
    <xf numFmtId="49" fontId="3" fillId="0" borderId="0" xfId="0" applyNumberFormat="1" applyFont="1" applyFill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3" fontId="3" fillId="0" borderId="37" xfId="0" applyNumberFormat="1" applyFont="1" applyFill="1" applyBorder="1" applyProtection="1">
      <protection locked="0"/>
    </xf>
    <xf numFmtId="0" fontId="24" fillId="0" borderId="9" xfId="0" applyFont="1" applyFill="1" applyBorder="1" applyAlignment="1" applyProtection="1">
      <alignment horizontal="center"/>
    </xf>
    <xf numFmtId="0" fontId="3" fillId="0" borderId="60" xfId="0" applyFont="1" applyFill="1" applyBorder="1" applyProtection="1">
      <protection locked="0"/>
    </xf>
    <xf numFmtId="0" fontId="3" fillId="0" borderId="61" xfId="0" applyFont="1" applyFill="1" applyBorder="1" applyProtection="1">
      <protection locked="0"/>
    </xf>
    <xf numFmtId="0" fontId="3" fillId="0" borderId="62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18" fillId="0" borderId="34" xfId="0" applyFont="1" applyFill="1" applyBorder="1" applyAlignment="1" applyProtection="1">
      <alignment horizontal="right"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>
      <alignment vertical="center"/>
    </xf>
    <xf numFmtId="49" fontId="2" fillId="2" borderId="63" xfId="0" applyNumberFormat="1" applyFont="1" applyFill="1" applyBorder="1" applyAlignment="1" applyProtection="1">
      <alignment vertical="center"/>
    </xf>
    <xf numFmtId="3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 indent="2"/>
    </xf>
    <xf numFmtId="0" fontId="18" fillId="0" borderId="5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left" vertical="center" indent="1"/>
    </xf>
    <xf numFmtId="0" fontId="18" fillId="0" borderId="28" xfId="0" quotePrefix="1" applyFont="1" applyFill="1" applyBorder="1" applyAlignment="1" applyProtection="1">
      <alignment horizontal="left" vertical="center" indent="1"/>
    </xf>
    <xf numFmtId="0" fontId="18" fillId="0" borderId="2" xfId="0" applyFont="1" applyFill="1" applyBorder="1" applyAlignment="1" applyProtection="1">
      <alignment horizontal="left" vertical="top"/>
    </xf>
    <xf numFmtId="0" fontId="0" fillId="0" borderId="13" xfId="0" applyBorder="1" applyAlignment="1"/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0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11" fillId="0" borderId="0" xfId="0" applyFont="1" applyAlignment="1" applyProtection="1">
      <protection locked="0"/>
    </xf>
    <xf numFmtId="0" fontId="17" fillId="0" borderId="8" xfId="0" applyFont="1" applyFill="1" applyBorder="1" applyAlignment="1" applyProtection="1"/>
    <xf numFmtId="0" fontId="8" fillId="0" borderId="17" xfId="0" applyFont="1" applyFill="1" applyBorder="1" applyAlignment="1" applyProtection="1">
      <alignment vertical="center"/>
    </xf>
    <xf numFmtId="0" fontId="27" fillId="0" borderId="67" xfId="0" applyFont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vertical="center"/>
    </xf>
    <xf numFmtId="0" fontId="27" fillId="0" borderId="29" xfId="0" applyFont="1" applyBorder="1" applyAlignment="1" applyProtection="1">
      <alignment vertical="center"/>
    </xf>
    <xf numFmtId="0" fontId="27" fillId="0" borderId="29" xfId="0" applyFont="1" applyBorder="1" applyAlignment="1" applyProtection="1">
      <alignment vertical="center"/>
      <protection locked="0"/>
    </xf>
    <xf numFmtId="0" fontId="27" fillId="0" borderId="29" xfId="0" applyFont="1" applyFill="1" applyBorder="1" applyAlignment="1" applyProtection="1">
      <alignment vertical="center"/>
      <protection locked="0"/>
    </xf>
    <xf numFmtId="0" fontId="27" fillId="0" borderId="54" xfId="0" applyFont="1" applyFill="1" applyBorder="1" applyProtection="1">
      <protection locked="0"/>
    </xf>
    <xf numFmtId="0" fontId="27" fillId="0" borderId="17" xfId="0" applyFont="1" applyFill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8" fillId="0" borderId="61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0" fillId="0" borderId="0" xfId="5" applyFont="1" applyFill="1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Fill="1" applyProtection="1">
      <protection locked="0"/>
    </xf>
    <xf numFmtId="0" fontId="10" fillId="0" borderId="8" xfId="5" applyFont="1" applyFill="1" applyBorder="1" applyAlignment="1" applyProtection="1">
      <alignment horizontal="left"/>
    </xf>
    <xf numFmtId="0" fontId="12" fillId="0" borderId="8" xfId="5" applyFont="1" applyFill="1" applyBorder="1" applyProtection="1"/>
    <xf numFmtId="0" fontId="8" fillId="0" borderId="61" xfId="5" applyFont="1" applyFill="1" applyBorder="1" applyAlignment="1" applyProtection="1">
      <alignment vertical="center"/>
    </xf>
    <xf numFmtId="0" fontId="10" fillId="0" borderId="6" xfId="5" applyFont="1" applyFill="1" applyBorder="1" applyAlignment="1" applyProtection="1">
      <alignment horizontal="center"/>
    </xf>
    <xf numFmtId="0" fontId="38" fillId="0" borderId="0" xfId="5" applyFont="1" applyFill="1" applyBorder="1" applyAlignment="1" applyProtection="1">
      <alignment horizontal="center"/>
    </xf>
    <xf numFmtId="0" fontId="12" fillId="0" borderId="0" xfId="5" applyFont="1" applyFill="1" applyBorder="1" applyProtection="1"/>
    <xf numFmtId="0" fontId="8" fillId="0" borderId="17" xfId="5" applyFont="1" applyFill="1" applyBorder="1" applyAlignment="1" applyProtection="1">
      <alignment vertical="center"/>
    </xf>
    <xf numFmtId="0" fontId="9" fillId="0" borderId="20" xfId="2" applyFont="1" applyBorder="1" applyAlignment="1" applyProtection="1">
      <alignment vertical="center"/>
      <protection locked="0"/>
    </xf>
    <xf numFmtId="0" fontId="9" fillId="0" borderId="29" xfId="2" applyFont="1" applyBorder="1" applyAlignment="1" applyProtection="1">
      <alignment vertical="center"/>
      <protection locked="0"/>
    </xf>
    <xf numFmtId="0" fontId="9" fillId="0" borderId="12" xfId="2" applyFont="1" applyBorder="1" applyAlignment="1" applyProtection="1">
      <alignment vertical="center"/>
      <protection locked="0"/>
    </xf>
    <xf numFmtId="0" fontId="12" fillId="0" borderId="0" xfId="5" applyFont="1" applyFill="1" applyAlignment="1" applyProtection="1">
      <protection locked="0"/>
    </xf>
    <xf numFmtId="0" fontId="10" fillId="0" borderId="0" xfId="5" applyFont="1" applyFill="1" applyBorder="1" applyAlignment="1" applyProtection="1">
      <alignment horizontal="left"/>
    </xf>
    <xf numFmtId="0" fontId="8" fillId="0" borderId="18" xfId="5" applyFont="1" applyFill="1" applyBorder="1" applyAlignment="1" applyProtection="1">
      <alignment vertical="center"/>
      <protection locked="0"/>
    </xf>
    <xf numFmtId="0" fontId="10" fillId="0" borderId="0" xfId="5" applyFont="1" applyBorder="1" applyAlignment="1" applyProtection="1">
      <alignment horizontal="left" vertical="center"/>
    </xf>
    <xf numFmtId="0" fontId="12" fillId="0" borderId="0" xfId="5" applyNumberFormat="1" applyFont="1" applyFill="1" applyBorder="1" applyAlignment="1" applyProtection="1">
      <alignment vertical="center"/>
    </xf>
    <xf numFmtId="0" fontId="39" fillId="0" borderId="0" xfId="5" applyFont="1" applyBorder="1" applyAlignment="1" applyProtection="1">
      <alignment vertical="center"/>
    </xf>
    <xf numFmtId="0" fontId="10" fillId="0" borderId="21" xfId="5" applyFont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10" fillId="0" borderId="0" xfId="5" applyFont="1" applyBorder="1" applyAlignment="1" applyProtection="1">
      <alignment horizontal="left" vertical="center"/>
      <protection locked="0"/>
    </xf>
    <xf numFmtId="0" fontId="10" fillId="0" borderId="24" xfId="5" applyFont="1" applyFill="1" applyBorder="1" applyAlignment="1" applyProtection="1">
      <alignment horizontal="center"/>
    </xf>
    <xf numFmtId="0" fontId="10" fillId="0" borderId="0" xfId="5" applyFont="1" applyFill="1" applyBorder="1" applyAlignment="1" applyProtection="1">
      <alignment horizontal="centerContinuous"/>
    </xf>
    <xf numFmtId="0" fontId="12" fillId="0" borderId="20" xfId="5" applyFont="1" applyFill="1" applyBorder="1" applyProtection="1"/>
    <xf numFmtId="0" fontId="44" fillId="0" borderId="0" xfId="5" applyFont="1" applyFill="1" applyBorder="1" applyAlignment="1" applyProtection="1">
      <alignment horizontal="left"/>
    </xf>
    <xf numFmtId="0" fontId="12" fillId="0" borderId="0" xfId="5" applyFont="1" applyFill="1" applyBorder="1" applyAlignment="1" applyProtection="1">
      <alignment horizontal="left"/>
    </xf>
    <xf numFmtId="0" fontId="12" fillId="0" borderId="21" xfId="5" applyFont="1" applyFill="1" applyBorder="1" applyProtection="1"/>
    <xf numFmtId="0" fontId="10" fillId="0" borderId="4" xfId="5" applyFont="1" applyFill="1" applyBorder="1" applyAlignment="1" applyProtection="1">
      <alignment horizontal="center" vertical="center"/>
    </xf>
    <xf numFmtId="0" fontId="10" fillId="0" borderId="22" xfId="5" applyFont="1" applyFill="1" applyBorder="1" applyAlignment="1" applyProtection="1">
      <alignment horizontal="center" vertical="center"/>
    </xf>
    <xf numFmtId="0" fontId="10" fillId="0" borderId="15" xfId="5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 applyProtection="1">
      <alignment horizontal="center" vertical="center"/>
    </xf>
    <xf numFmtId="0" fontId="12" fillId="0" borderId="2" xfId="5" applyFont="1" applyFill="1" applyBorder="1" applyAlignment="1" applyProtection="1">
      <alignment horizontal="left" vertical="center"/>
    </xf>
    <xf numFmtId="0" fontId="10" fillId="0" borderId="11" xfId="5" applyFont="1" applyFill="1" applyBorder="1" applyAlignment="1" applyProtection="1">
      <alignment horizontal="center" vertical="center"/>
    </xf>
    <xf numFmtId="0" fontId="10" fillId="0" borderId="30" xfId="5" applyFont="1" applyFill="1" applyBorder="1" applyAlignment="1" applyProtection="1">
      <alignment horizontal="center" vertical="center"/>
    </xf>
    <xf numFmtId="0" fontId="12" fillId="0" borderId="0" xfId="5" applyFont="1" applyFill="1" applyAlignment="1" applyProtection="1">
      <alignment vertical="center"/>
      <protection locked="0"/>
    </xf>
    <xf numFmtId="0" fontId="10" fillId="0" borderId="0" xfId="5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horizontal="left"/>
      <protection locked="0"/>
    </xf>
    <xf numFmtId="0" fontId="10" fillId="0" borderId="0" xfId="5" applyFont="1" applyFill="1" applyAlignment="1" applyProtection="1">
      <alignment horizontal="left"/>
      <protection locked="0"/>
    </xf>
    <xf numFmtId="0" fontId="8" fillId="0" borderId="17" xfId="5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</xf>
    <xf numFmtId="0" fontId="8" fillId="0" borderId="61" xfId="5" applyFont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vertical="center"/>
    </xf>
    <xf numFmtId="0" fontId="3" fillId="0" borderId="13" xfId="0" applyFont="1" applyFill="1" applyBorder="1" applyProtection="1">
      <protection locked="0"/>
    </xf>
    <xf numFmtId="0" fontId="3" fillId="0" borderId="31" xfId="0" applyFont="1" applyFill="1" applyBorder="1" applyProtection="1"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6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vertical="center"/>
    </xf>
    <xf numFmtId="49" fontId="2" fillId="0" borderId="28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18" fillId="0" borderId="63" xfId="0" applyFont="1" applyFill="1" applyBorder="1" applyAlignment="1" applyProtection="1">
      <alignment vertical="center"/>
    </xf>
    <xf numFmtId="0" fontId="10" fillId="0" borderId="9" xfId="5" applyFont="1" applyFill="1" applyBorder="1" applyAlignment="1" applyProtection="1">
      <alignment horizontal="left"/>
    </xf>
    <xf numFmtId="0" fontId="12" fillId="0" borderId="0" xfId="5" quotePrefix="1" applyFont="1" applyFill="1" applyProtection="1">
      <protection locked="0"/>
    </xf>
    <xf numFmtId="0" fontId="13" fillId="0" borderId="0" xfId="5" applyFont="1" applyFill="1" applyProtection="1">
      <protection locked="0"/>
    </xf>
    <xf numFmtId="0" fontId="10" fillId="0" borderId="26" xfId="5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 applyProtection="1">
      <alignment horizontal="center"/>
      <protection locked="0"/>
    </xf>
    <xf numFmtId="0" fontId="5" fillId="0" borderId="1" xfId="5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5" fillId="0" borderId="13" xfId="5" applyFont="1" applyFill="1" applyBorder="1" applyAlignment="1" applyProtection="1">
      <alignment horizontal="center"/>
      <protection locked="0"/>
    </xf>
    <xf numFmtId="0" fontId="7" fillId="2" borderId="1" xfId="2" applyFont="1" applyFill="1" applyBorder="1" applyAlignment="1" applyProtection="1">
      <alignment horizontal="center" vertical="center"/>
    </xf>
    <xf numFmtId="3" fontId="41" fillId="2" borderId="13" xfId="5" applyNumberFormat="1" applyFont="1" applyFill="1" applyBorder="1" applyAlignment="1" applyProtection="1">
      <alignment vertical="center"/>
      <protection locked="0"/>
    </xf>
    <xf numFmtId="3" fontId="41" fillId="2" borderId="20" xfId="5" applyNumberFormat="1" applyFont="1" applyFill="1" applyBorder="1" applyAlignment="1" applyProtection="1">
      <alignment vertical="center"/>
      <protection locked="0"/>
    </xf>
    <xf numFmtId="3" fontId="41" fillId="2" borderId="18" xfId="5" applyNumberFormat="1" applyFont="1" applyFill="1" applyBorder="1" applyAlignment="1" applyProtection="1">
      <alignment vertical="center"/>
      <protection locked="0"/>
    </xf>
    <xf numFmtId="3" fontId="41" fillId="2" borderId="31" xfId="5" applyNumberFormat="1" applyFont="1" applyFill="1" applyBorder="1" applyAlignment="1" applyProtection="1">
      <alignment vertical="center"/>
      <protection locked="0"/>
    </xf>
    <xf numFmtId="0" fontId="7" fillId="0" borderId="23" xfId="2" applyFont="1" applyFill="1" applyBorder="1" applyAlignment="1" applyProtection="1">
      <alignment horizontal="center" vertical="center"/>
    </xf>
    <xf numFmtId="3" fontId="41" fillId="0" borderId="13" xfId="5" applyNumberFormat="1" applyFont="1" applyFill="1" applyBorder="1" applyAlignment="1" applyProtection="1">
      <alignment vertical="center"/>
      <protection locked="0"/>
    </xf>
    <xf numFmtId="3" fontId="41" fillId="0" borderId="20" xfId="5" applyNumberFormat="1" applyFont="1" applyFill="1" applyBorder="1" applyAlignment="1" applyProtection="1">
      <alignment vertical="center"/>
      <protection locked="0"/>
    </xf>
    <xf numFmtId="3" fontId="41" fillId="0" borderId="18" xfId="5" applyNumberFormat="1" applyFont="1" applyFill="1" applyBorder="1" applyAlignment="1" applyProtection="1">
      <alignment vertical="center"/>
      <protection locked="0"/>
    </xf>
    <xf numFmtId="3" fontId="41" fillId="0" borderId="31" xfId="5" applyNumberFormat="1" applyFont="1" applyFill="1" applyBorder="1" applyAlignment="1" applyProtection="1">
      <alignment vertical="center"/>
      <protection locked="0"/>
    </xf>
    <xf numFmtId="3" fontId="41" fillId="0" borderId="11" xfId="5" applyNumberFormat="1" applyFont="1" applyFill="1" applyBorder="1" applyAlignment="1" applyProtection="1">
      <alignment vertical="center"/>
      <protection locked="0"/>
    </xf>
    <xf numFmtId="3" fontId="41" fillId="0" borderId="29" xfId="5" applyNumberFormat="1" applyFont="1" applyFill="1" applyBorder="1" applyAlignment="1" applyProtection="1">
      <alignment vertical="center"/>
      <protection locked="0"/>
    </xf>
    <xf numFmtId="3" fontId="41" fillId="0" borderId="17" xfId="5" applyNumberFormat="1" applyFont="1" applyFill="1" applyBorder="1" applyAlignment="1" applyProtection="1">
      <alignment vertical="center"/>
      <protection locked="0"/>
    </xf>
    <xf numFmtId="3" fontId="41" fillId="0" borderId="30" xfId="5" applyNumberFormat="1" applyFont="1" applyFill="1" applyBorder="1" applyAlignment="1" applyProtection="1">
      <alignment vertical="center"/>
      <protection locked="0"/>
    </xf>
    <xf numFmtId="0" fontId="7" fillId="0" borderId="13" xfId="2" applyFont="1" applyFill="1" applyBorder="1" applyAlignment="1" applyProtection="1">
      <alignment horizontal="center" vertical="center"/>
    </xf>
    <xf numFmtId="0" fontId="7" fillId="0" borderId="13" xfId="2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3" fontId="41" fillId="0" borderId="19" xfId="5" applyNumberFormat="1" applyFont="1" applyFill="1" applyBorder="1" applyAlignment="1" applyProtection="1">
      <alignment vertical="center"/>
      <protection locked="0"/>
    </xf>
    <xf numFmtId="3" fontId="41" fillId="0" borderId="32" xfId="5" applyNumberFormat="1" applyFont="1" applyFill="1" applyBorder="1" applyAlignment="1" applyProtection="1">
      <alignment vertical="center"/>
      <protection locked="0"/>
    </xf>
    <xf numFmtId="3" fontId="41" fillId="0" borderId="59" xfId="5" applyNumberFormat="1" applyFont="1" applyFill="1" applyBorder="1" applyAlignment="1" applyProtection="1">
      <alignment vertical="center"/>
      <protection locked="0"/>
    </xf>
    <xf numFmtId="0" fontId="7" fillId="4" borderId="0" xfId="2" applyFont="1" applyFill="1" applyAlignment="1" applyProtection="1">
      <alignment horizontal="left"/>
    </xf>
    <xf numFmtId="0" fontId="12" fillId="4" borderId="0" xfId="5" applyFont="1" applyFill="1" applyBorder="1" applyProtection="1"/>
    <xf numFmtId="0" fontId="12" fillId="4" borderId="0" xfId="5" applyFont="1" applyFill="1" applyProtection="1">
      <protection locked="0"/>
    </xf>
    <xf numFmtId="0" fontId="2" fillId="0" borderId="55" xfId="0" applyFont="1" applyBorder="1" applyAlignment="1" applyProtection="1">
      <alignment horizontal="center" vertical="center"/>
    </xf>
    <xf numFmtId="0" fontId="24" fillId="0" borderId="7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3" fillId="0" borderId="69" xfId="0" applyFont="1" applyFill="1" applyBorder="1" applyAlignment="1" applyProtection="1">
      <alignment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3" fontId="17" fillId="2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left" vertical="center" indent="1"/>
    </xf>
    <xf numFmtId="0" fontId="17" fillId="0" borderId="35" xfId="0" applyFont="1" applyFill="1" applyBorder="1" applyAlignment="1" applyProtection="1">
      <alignment horizontal="center" vertical="center"/>
    </xf>
    <xf numFmtId="3" fontId="2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3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24" fillId="0" borderId="18" xfId="0" applyFont="1" applyFill="1" applyBorder="1" applyAlignment="1" applyProtection="1">
      <alignment horizontal="center" vertical="center"/>
    </xf>
    <xf numFmtId="0" fontId="2" fillId="0" borderId="5" xfId="4" applyFont="1" applyFill="1" applyBorder="1" applyAlignment="1" applyProtection="1">
      <alignment horizontal="center" vertical="center"/>
    </xf>
    <xf numFmtId="0" fontId="7" fillId="0" borderId="4" xfId="4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50" fillId="0" borderId="0" xfId="3" applyFont="1" applyProtection="1">
      <protection locked="0"/>
    </xf>
    <xf numFmtId="0" fontId="51" fillId="0" borderId="0" xfId="3" applyFont="1" applyAlignment="1" applyProtection="1">
      <alignment horizontal="center" vertical="center"/>
      <protection locked="0"/>
    </xf>
    <xf numFmtId="0" fontId="51" fillId="0" borderId="0" xfId="3" applyFont="1" applyAlignment="1" applyProtection="1">
      <alignment vertical="center"/>
      <protection locked="0"/>
    </xf>
    <xf numFmtId="0" fontId="51" fillId="0" borderId="0" xfId="3" applyFont="1" applyAlignment="1" applyProtection="1">
      <alignment horizontal="right" vertical="center"/>
      <protection locked="0"/>
    </xf>
    <xf numFmtId="0" fontId="51" fillId="0" borderId="20" xfId="3" applyFont="1" applyBorder="1" applyAlignment="1" applyProtection="1">
      <alignment horizontal="right" vertical="center"/>
      <protection locked="0"/>
    </xf>
    <xf numFmtId="0" fontId="51" fillId="0" borderId="3" xfId="3" applyFont="1" applyBorder="1" applyAlignment="1" applyProtection="1">
      <alignment horizontal="center" vertical="center"/>
      <protection locked="0"/>
    </xf>
    <xf numFmtId="3" fontId="51" fillId="0" borderId="20" xfId="3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54" fillId="0" borderId="0" xfId="3" applyFont="1" applyAlignment="1" applyProtection="1">
      <alignment vertical="center"/>
      <protection locked="0"/>
    </xf>
    <xf numFmtId="0" fontId="56" fillId="0" borderId="0" xfId="3" applyFont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left" vertical="center" indent="1"/>
    </xf>
    <xf numFmtId="3" fontId="3" fillId="2" borderId="11" xfId="0" applyNumberFormat="1" applyFont="1" applyFill="1" applyBorder="1" applyAlignment="1" applyProtection="1">
      <alignment horizontal="right" vertical="center"/>
      <protection locked="0"/>
    </xf>
    <xf numFmtId="3" fontId="3" fillId="2" borderId="13" xfId="0" applyNumberFormat="1" applyFont="1" applyFill="1" applyBorder="1" applyAlignment="1" applyProtection="1">
      <alignment horizontal="right" vertical="center"/>
      <protection locked="0"/>
    </xf>
    <xf numFmtId="3" fontId="3" fillId="2" borderId="30" xfId="0" applyNumberFormat="1" applyFont="1" applyFill="1" applyBorder="1" applyAlignment="1" applyProtection="1">
      <alignment horizontal="right" vertical="center"/>
      <protection locked="0"/>
    </xf>
    <xf numFmtId="3" fontId="3" fillId="2" borderId="31" xfId="0" applyNumberFormat="1" applyFont="1" applyFill="1" applyBorder="1" applyAlignment="1" applyProtection="1">
      <alignment horizontal="right" vertical="center"/>
      <protection locked="0"/>
    </xf>
    <xf numFmtId="0" fontId="18" fillId="2" borderId="26" xfId="5" applyFont="1" applyFill="1" applyBorder="1" applyAlignment="1" applyProtection="1">
      <alignment horizontal="left" vertical="center"/>
    </xf>
    <xf numFmtId="0" fontId="18" fillId="2" borderId="11" xfId="2" applyFont="1" applyFill="1" applyBorder="1" applyAlignment="1" applyProtection="1">
      <alignment vertical="center"/>
    </xf>
    <xf numFmtId="0" fontId="18" fillId="2" borderId="22" xfId="2" applyFont="1" applyFill="1" applyBorder="1" applyAlignment="1" applyProtection="1">
      <alignment vertical="center"/>
    </xf>
    <xf numFmtId="0" fontId="17" fillId="2" borderId="1" xfId="2" applyFont="1" applyFill="1" applyBorder="1" applyAlignment="1" applyProtection="1">
      <alignment horizontal="center" vertical="center"/>
    </xf>
    <xf numFmtId="0" fontId="18" fillId="0" borderId="4" xfId="5" applyFont="1" applyFill="1" applyBorder="1" applyAlignment="1" applyProtection="1">
      <alignment horizontal="left" vertical="center"/>
    </xf>
    <xf numFmtId="0" fontId="55" fillId="0" borderId="15" xfId="2" applyFont="1" applyFill="1" applyBorder="1" applyAlignment="1" applyProtection="1">
      <alignment horizontal="left" vertical="center"/>
    </xf>
    <xf numFmtId="0" fontId="18" fillId="0" borderId="11" xfId="2" applyFont="1" applyFill="1" applyBorder="1" applyAlignment="1" applyProtection="1">
      <alignment vertical="center"/>
    </xf>
    <xf numFmtId="0" fontId="17" fillId="0" borderId="23" xfId="2" applyFont="1" applyFill="1" applyBorder="1" applyAlignment="1" applyProtection="1">
      <alignment horizontal="left" vertical="center" indent="1"/>
    </xf>
    <xf numFmtId="0" fontId="17" fillId="0" borderId="23" xfId="2" applyFont="1" applyFill="1" applyBorder="1" applyAlignment="1" applyProtection="1">
      <alignment horizontal="center" vertical="center"/>
    </xf>
    <xf numFmtId="0" fontId="17" fillId="0" borderId="23" xfId="2" applyFont="1" applyFill="1" applyBorder="1" applyAlignment="1" applyProtection="1">
      <alignment horizontal="left" vertical="center" indent="2"/>
    </xf>
    <xf numFmtId="0" fontId="55" fillId="0" borderId="13" xfId="2" applyFont="1" applyFill="1" applyBorder="1" applyAlignment="1" applyProtection="1">
      <alignment horizontal="left" vertical="center"/>
    </xf>
    <xf numFmtId="0" fontId="17" fillId="0" borderId="13" xfId="2" applyFont="1" applyFill="1" applyBorder="1" applyAlignment="1" applyProtection="1">
      <alignment horizontal="left" vertical="center" indent="2"/>
    </xf>
    <xf numFmtId="0" fontId="17" fillId="0" borderId="13" xfId="2" applyFont="1" applyFill="1" applyBorder="1" applyAlignment="1" applyProtection="1">
      <alignment horizontal="center" vertical="center"/>
    </xf>
    <xf numFmtId="0" fontId="17" fillId="0" borderId="23" xfId="2" applyNumberFormat="1" applyFont="1" applyFill="1" applyBorder="1" applyAlignment="1" applyProtection="1">
      <alignment horizontal="left" vertical="center" indent="1"/>
    </xf>
    <xf numFmtId="0" fontId="17" fillId="0" borderId="15" xfId="2" applyFont="1" applyFill="1" applyBorder="1" applyAlignment="1" applyProtection="1">
      <alignment horizontal="center" vertical="center"/>
    </xf>
    <xf numFmtId="0" fontId="17" fillId="0" borderId="2" xfId="2" applyFont="1" applyFill="1" applyBorder="1" applyAlignment="1" applyProtection="1">
      <alignment horizontal="center" vertical="center"/>
    </xf>
    <xf numFmtId="0" fontId="18" fillId="0" borderId="13" xfId="2" applyFont="1" applyFill="1" applyBorder="1" applyAlignment="1" applyProtection="1">
      <alignment horizontal="left" vertical="center"/>
    </xf>
    <xf numFmtId="0" fontId="18" fillId="0" borderId="2" xfId="2" applyFont="1" applyFill="1" applyBorder="1" applyAlignment="1" applyProtection="1">
      <alignment horizontal="left" vertical="center"/>
    </xf>
    <xf numFmtId="49" fontId="18" fillId="0" borderId="11" xfId="2" applyNumberFormat="1" applyFont="1" applyFill="1" applyBorder="1" applyAlignment="1" applyProtection="1">
      <alignment vertical="center"/>
    </xf>
    <xf numFmtId="0" fontId="17" fillId="0" borderId="23" xfId="2" applyFont="1" applyFill="1" applyBorder="1" applyAlignment="1" applyProtection="1">
      <alignment horizontal="left" vertical="center" indent="3"/>
    </xf>
    <xf numFmtId="0" fontId="17" fillId="0" borderId="13" xfId="2" applyFont="1" applyFill="1" applyBorder="1" applyAlignment="1" applyProtection="1">
      <alignment horizontal="left" vertical="center" indent="3"/>
    </xf>
    <xf numFmtId="0" fontId="17" fillId="0" borderId="11" xfId="2" applyFont="1" applyFill="1" applyBorder="1" applyAlignment="1" applyProtection="1">
      <alignment horizontal="left" vertical="center" indent="2"/>
    </xf>
    <xf numFmtId="0" fontId="18" fillId="0" borderId="5" xfId="5" applyFont="1" applyFill="1" applyBorder="1" applyAlignment="1" applyProtection="1">
      <alignment horizontal="left" vertical="center"/>
    </xf>
    <xf numFmtId="0" fontId="18" fillId="2" borderId="15" xfId="2" applyFont="1" applyFill="1" applyBorder="1" applyAlignment="1" applyProtection="1">
      <alignment horizontal="left" vertical="center"/>
    </xf>
    <xf numFmtId="0" fontId="18" fillId="2" borderId="1" xfId="2" applyFont="1" applyFill="1" applyBorder="1" applyAlignment="1" applyProtection="1">
      <alignment vertical="center"/>
    </xf>
    <xf numFmtId="0" fontId="55" fillId="0" borderId="11" xfId="2" applyFont="1" applyFill="1" applyBorder="1" applyAlignment="1" applyProtection="1">
      <alignment horizontal="left" vertical="center"/>
    </xf>
    <xf numFmtId="0" fontId="17" fillId="0" borderId="23" xfId="2" applyNumberFormat="1" applyFont="1" applyFill="1" applyBorder="1" applyAlignment="1" applyProtection="1">
      <alignment horizontal="left" vertical="center" indent="2"/>
    </xf>
    <xf numFmtId="0" fontId="17" fillId="0" borderId="13" xfId="2" applyNumberFormat="1" applyFont="1" applyFill="1" applyBorder="1" applyAlignment="1" applyProtection="1">
      <alignment horizontal="center" vertical="center"/>
    </xf>
    <xf numFmtId="0" fontId="18" fillId="2" borderId="2" xfId="2" applyFont="1" applyFill="1" applyBorder="1" applyAlignment="1" applyProtection="1">
      <alignment horizontal="left" vertical="center"/>
    </xf>
    <xf numFmtId="0" fontId="17" fillId="0" borderId="2" xfId="2" applyFont="1" applyFill="1" applyBorder="1" applyAlignment="1" applyProtection="1">
      <alignment horizontal="left" vertical="center" indent="2"/>
    </xf>
    <xf numFmtId="0" fontId="18" fillId="0" borderId="28" xfId="5" applyFont="1" applyFill="1" applyBorder="1" applyAlignment="1" applyProtection="1">
      <alignment horizontal="left" vertical="center"/>
    </xf>
    <xf numFmtId="0" fontId="55" fillId="0" borderId="19" xfId="2" applyFont="1" applyFill="1" applyBorder="1" applyAlignment="1" applyProtection="1">
      <alignment horizontal="left" vertical="center"/>
    </xf>
    <xf numFmtId="0" fontId="18" fillId="0" borderId="14" xfId="2" applyFont="1" applyFill="1" applyBorder="1" applyAlignment="1" applyProtection="1">
      <alignment horizontal="left" vertical="center"/>
    </xf>
    <xf numFmtId="0" fontId="17" fillId="0" borderId="14" xfId="2" applyFont="1" applyFill="1" applyBorder="1" applyAlignment="1" applyProtection="1">
      <alignment horizontal="left" vertical="center" indent="2"/>
    </xf>
    <xf numFmtId="0" fontId="17" fillId="0" borderId="14" xfId="2" applyFont="1" applyFill="1" applyBorder="1" applyAlignment="1" applyProtection="1">
      <alignment horizontal="center" vertical="center"/>
    </xf>
    <xf numFmtId="0" fontId="55" fillId="0" borderId="11" xfId="2" applyFont="1" applyFill="1" applyBorder="1" applyAlignment="1" applyProtection="1">
      <alignment horizontal="left" vertical="center" wrapText="1"/>
    </xf>
    <xf numFmtId="0" fontId="49" fillId="0" borderId="15" xfId="2" applyFont="1" applyFill="1" applyBorder="1" applyAlignment="1" applyProtection="1">
      <alignment horizontal="left" vertical="center" wrapText="1"/>
    </xf>
    <xf numFmtId="0" fontId="55" fillId="0" borderId="15" xfId="2" applyFont="1" applyFill="1" applyBorder="1" applyAlignment="1" applyProtection="1">
      <alignment horizontal="left" vertical="center" wrapText="1"/>
    </xf>
    <xf numFmtId="49" fontId="55" fillId="0" borderId="11" xfId="2" applyNumberFormat="1" applyFont="1" applyFill="1" applyBorder="1" applyAlignment="1" applyProtection="1">
      <alignment vertical="center" wrapText="1"/>
    </xf>
    <xf numFmtId="0" fontId="55" fillId="0" borderId="13" xfId="2" applyFont="1" applyFill="1" applyBorder="1" applyAlignment="1" applyProtection="1">
      <alignment horizontal="left" vertical="center" wrapText="1"/>
    </xf>
    <xf numFmtId="0" fontId="18" fillId="2" borderId="15" xfId="2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vertical="center"/>
    </xf>
    <xf numFmtId="3" fontId="2" fillId="0" borderId="13" xfId="0" applyNumberFormat="1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horizontal="right" vertical="center" wrapText="1"/>
      <protection locked="0"/>
    </xf>
    <xf numFmtId="0" fontId="60" fillId="0" borderId="0" xfId="0" applyFont="1" applyFill="1" applyBorder="1" applyAlignment="1" applyProtection="1">
      <alignment horizontal="left"/>
    </xf>
    <xf numFmtId="1" fontId="3" fillId="0" borderId="2" xfId="0" applyNumberFormat="1" applyFont="1" applyFill="1" applyBorder="1" applyAlignment="1" applyProtection="1">
      <alignment horizontal="right" vertical="center"/>
    </xf>
    <xf numFmtId="1" fontId="3" fillId="0" borderId="7" xfId="0" applyNumberFormat="1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left" vertical="center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0" fontId="51" fillId="0" borderId="3" xfId="3" applyFont="1" applyBorder="1" applyAlignment="1" applyProtection="1">
      <alignment vertical="center" wrapText="1"/>
      <protection locked="0"/>
    </xf>
    <xf numFmtId="0" fontId="51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0" fontId="1" fillId="0" borderId="0" xfId="3" applyFont="1" applyAlignment="1" applyProtection="1">
      <alignment vertical="center"/>
      <protection locked="0"/>
    </xf>
    <xf numFmtId="49" fontId="2" fillId="0" borderId="43" xfId="0" applyNumberFormat="1" applyFont="1" applyFill="1" applyBorder="1" applyAlignment="1" applyProtection="1">
      <alignment horizontal="left" vertical="center"/>
    </xf>
    <xf numFmtId="49" fontId="2" fillId="2" borderId="76" xfId="0" applyNumberFormat="1" applyFont="1" applyFill="1" applyBorder="1" applyAlignment="1" applyProtection="1">
      <alignment horizontal="left" vertical="center"/>
    </xf>
    <xf numFmtId="49" fontId="2" fillId="2" borderId="43" xfId="0" applyNumberFormat="1" applyFont="1" applyFill="1" applyBorder="1" applyAlignment="1" applyProtection="1">
      <alignment horizontal="left" vertical="center"/>
    </xf>
    <xf numFmtId="49" fontId="2" fillId="2" borderId="49" xfId="0" applyNumberFormat="1" applyFont="1" applyFill="1" applyBorder="1" applyAlignment="1" applyProtection="1">
      <alignment horizontal="left" vertical="center"/>
    </xf>
    <xf numFmtId="49" fontId="2" fillId="0" borderId="44" xfId="0" applyNumberFormat="1" applyFont="1" applyFill="1" applyBorder="1" applyAlignment="1" applyProtection="1">
      <alignment horizontal="left" vertical="center"/>
    </xf>
    <xf numFmtId="49" fontId="2" fillId="2" borderId="41" xfId="0" applyNumberFormat="1" applyFont="1" applyFill="1" applyBorder="1" applyAlignment="1" applyProtection="1">
      <alignment horizontal="left" vertical="center"/>
    </xf>
    <xf numFmtId="49" fontId="2" fillId="0" borderId="41" xfId="0" applyNumberFormat="1" applyFont="1" applyFill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 indent="1"/>
    </xf>
    <xf numFmtId="49" fontId="2" fillId="0" borderId="42" xfId="0" applyNumberFormat="1" applyFont="1" applyFill="1" applyBorder="1" applyAlignment="1" applyProtection="1">
      <alignment horizontal="left" vertical="center"/>
    </xf>
    <xf numFmtId="49" fontId="2" fillId="2" borderId="48" xfId="0" applyNumberFormat="1" applyFont="1" applyFill="1" applyBorder="1" applyAlignment="1" applyProtection="1">
      <alignment horizontal="left" vertical="center"/>
    </xf>
    <xf numFmtId="49" fontId="2" fillId="0" borderId="51" xfId="0" applyNumberFormat="1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18" fillId="0" borderId="72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18" fillId="3" borderId="6" xfId="0" applyFont="1" applyFill="1" applyBorder="1" applyAlignment="1" applyProtection="1">
      <alignment horizontal="left" vertical="center"/>
    </xf>
    <xf numFmtId="0" fontId="18" fillId="0" borderId="63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top"/>
    </xf>
    <xf numFmtId="0" fontId="18" fillId="0" borderId="10" xfId="0" applyFont="1" applyFill="1" applyBorder="1" applyAlignment="1" applyProtection="1">
      <alignment horizontal="left" vertical="center"/>
    </xf>
    <xf numFmtId="0" fontId="5" fillId="0" borderId="18" xfId="5" applyFont="1" applyFill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49" fontId="18" fillId="2" borderId="15" xfId="2" applyNumberFormat="1" applyFont="1" applyFill="1" applyBorder="1" applyAlignment="1" applyProtection="1">
      <alignment horizontal="left" vertical="center" wrapText="1"/>
    </xf>
    <xf numFmtId="0" fontId="18" fillId="0" borderId="11" xfId="2" applyFont="1" applyFill="1" applyBorder="1" applyAlignment="1" applyProtection="1">
      <alignment horizontal="left" vertical="center"/>
    </xf>
    <xf numFmtId="0" fontId="18" fillId="2" borderId="11" xfId="2" applyFont="1" applyFill="1" applyBorder="1" applyAlignment="1" applyProtection="1">
      <alignment horizontal="left" vertical="center" wrapText="1"/>
    </xf>
    <xf numFmtId="0" fontId="18" fillId="2" borderId="4" xfId="5" applyFont="1" applyFill="1" applyBorder="1" applyAlignment="1" applyProtection="1">
      <alignment horizontal="left" vertical="center"/>
    </xf>
    <xf numFmtId="49" fontId="18" fillId="2" borderId="13" xfId="2" applyNumberFormat="1" applyFont="1" applyFill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indent="1"/>
    </xf>
    <xf numFmtId="0" fontId="18" fillId="0" borderId="2" xfId="0" quotePrefix="1" applyFont="1" applyFill="1" applyBorder="1" applyAlignment="1" applyProtection="1">
      <alignment horizontal="left" vertical="center" indent="1"/>
    </xf>
    <xf numFmtId="0" fontId="18" fillId="0" borderId="13" xfId="0" quotePrefix="1" applyFont="1" applyFill="1" applyBorder="1" applyAlignment="1" applyProtection="1">
      <alignment horizontal="left" vertical="center" indent="2"/>
    </xf>
    <xf numFmtId="0" fontId="3" fillId="0" borderId="60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27" fillId="0" borderId="68" xfId="0" applyNumberFormat="1" applyFont="1" applyFill="1" applyBorder="1" applyProtection="1">
      <protection locked="0"/>
    </xf>
    <xf numFmtId="0" fontId="18" fillId="0" borderId="54" xfId="0" applyFont="1" applyFill="1" applyBorder="1" applyProtection="1"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3" fillId="0" borderId="29" xfId="2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65" fontId="17" fillId="0" borderId="17" xfId="0" applyNumberFormat="1" applyFont="1" applyFill="1" applyBorder="1" applyAlignment="1" applyProtection="1">
      <alignment horizontal="right" vertical="center"/>
      <protection locked="0"/>
    </xf>
    <xf numFmtId="165" fontId="17" fillId="0" borderId="17" xfId="0" applyNumberFormat="1" applyFont="1" applyFill="1" applyBorder="1" applyAlignment="1" applyProtection="1">
      <alignment vertical="center"/>
      <protection locked="0"/>
    </xf>
    <xf numFmtId="165" fontId="17" fillId="0" borderId="11" xfId="0" applyNumberFormat="1" applyFont="1" applyFill="1" applyBorder="1" applyAlignment="1" applyProtection="1">
      <alignment vertical="center"/>
      <protection locked="0"/>
    </xf>
    <xf numFmtId="165" fontId="17" fillId="0" borderId="30" xfId="0" applyNumberFormat="1" applyFont="1" applyFill="1" applyBorder="1" applyAlignment="1" applyProtection="1">
      <alignment vertical="center"/>
      <protection locked="0"/>
    </xf>
    <xf numFmtId="165" fontId="17" fillId="0" borderId="18" xfId="0" applyNumberFormat="1" applyFont="1" applyFill="1" applyBorder="1" applyAlignment="1" applyProtection="1">
      <alignment vertical="center"/>
      <protection locked="0"/>
    </xf>
    <xf numFmtId="165" fontId="17" fillId="0" borderId="13" xfId="0" applyNumberFormat="1" applyFont="1" applyFill="1" applyBorder="1" applyAlignment="1" applyProtection="1">
      <alignment vertical="center"/>
      <protection locked="0"/>
    </xf>
    <xf numFmtId="165" fontId="17" fillId="0" borderId="31" xfId="0" applyNumberFormat="1" applyFont="1" applyFill="1" applyBorder="1" applyAlignment="1" applyProtection="1">
      <alignment vertical="center"/>
      <protection locked="0"/>
    </xf>
    <xf numFmtId="165" fontId="17" fillId="0" borderId="1" xfId="0" applyNumberFormat="1" applyFont="1" applyFill="1" applyBorder="1" applyAlignment="1" applyProtection="1">
      <alignment vertical="center"/>
      <protection locked="0"/>
    </xf>
    <xf numFmtId="165" fontId="17" fillId="0" borderId="2" xfId="0" applyNumberFormat="1" applyFont="1" applyFill="1" applyBorder="1" applyAlignment="1" applyProtection="1">
      <alignment vertical="center"/>
      <protection locked="0"/>
    </xf>
    <xf numFmtId="165" fontId="17" fillId="0" borderId="14" xfId="0" applyNumberFormat="1" applyFont="1" applyFill="1" applyBorder="1" applyAlignment="1" applyProtection="1">
      <alignment vertical="center"/>
      <protection locked="0"/>
    </xf>
    <xf numFmtId="165" fontId="17" fillId="0" borderId="32" xfId="0" applyNumberFormat="1" applyFont="1" applyFill="1" applyBorder="1" applyAlignment="1" applyProtection="1">
      <alignment vertical="center"/>
      <protection locked="0"/>
    </xf>
    <xf numFmtId="165" fontId="17" fillId="0" borderId="59" xfId="0" applyNumberFormat="1" applyFont="1" applyFill="1" applyBorder="1" applyAlignment="1" applyProtection="1">
      <alignment vertical="center"/>
      <protection locked="0"/>
    </xf>
    <xf numFmtId="3" fontId="17" fillId="2" borderId="13" xfId="5" applyNumberFormat="1" applyFont="1" applyFill="1" applyBorder="1" applyAlignment="1" applyProtection="1">
      <alignment vertical="center"/>
      <protection locked="0"/>
    </xf>
    <xf numFmtId="3" fontId="17" fillId="2" borderId="20" xfId="5" applyNumberFormat="1" applyFont="1" applyFill="1" applyBorder="1" applyAlignment="1" applyProtection="1">
      <alignment vertical="center"/>
      <protection locked="0"/>
    </xf>
    <xf numFmtId="3" fontId="17" fillId="2" borderId="18" xfId="5" applyNumberFormat="1" applyFont="1" applyFill="1" applyBorder="1" applyAlignment="1" applyProtection="1">
      <alignment vertical="center"/>
      <protection locked="0"/>
    </xf>
    <xf numFmtId="3" fontId="17" fillId="2" borderId="31" xfId="5" applyNumberFormat="1" applyFont="1" applyFill="1" applyBorder="1" applyAlignment="1" applyProtection="1">
      <alignment vertical="center"/>
      <protection locked="0"/>
    </xf>
    <xf numFmtId="3" fontId="17" fillId="0" borderId="13" xfId="5" applyNumberFormat="1" applyFont="1" applyFill="1" applyBorder="1" applyAlignment="1" applyProtection="1">
      <alignment vertical="center"/>
      <protection locked="0"/>
    </xf>
    <xf numFmtId="3" fontId="17" fillId="0" borderId="20" xfId="5" applyNumberFormat="1" applyFont="1" applyFill="1" applyBorder="1" applyAlignment="1" applyProtection="1">
      <alignment vertical="center"/>
      <protection locked="0"/>
    </xf>
    <xf numFmtId="3" fontId="17" fillId="0" borderId="18" xfId="5" applyNumberFormat="1" applyFont="1" applyFill="1" applyBorder="1" applyAlignment="1" applyProtection="1">
      <alignment vertical="center"/>
      <protection locked="0"/>
    </xf>
    <xf numFmtId="3" fontId="17" fillId="0" borderId="31" xfId="5" applyNumberFormat="1" applyFont="1" applyFill="1" applyBorder="1" applyAlignment="1" applyProtection="1">
      <alignment vertical="center"/>
      <protection locked="0"/>
    </xf>
    <xf numFmtId="3" fontId="17" fillId="4" borderId="11" xfId="5" applyNumberFormat="1" applyFont="1" applyFill="1" applyBorder="1" applyAlignment="1" applyProtection="1">
      <alignment vertical="center"/>
      <protection locked="0"/>
    </xf>
    <xf numFmtId="3" fontId="17" fillId="4" borderId="29" xfId="5" applyNumberFormat="1" applyFont="1" applyFill="1" applyBorder="1" applyAlignment="1" applyProtection="1">
      <alignment vertical="center"/>
      <protection locked="0"/>
    </xf>
    <xf numFmtId="3" fontId="17" fillId="4" borderId="17" xfId="5" applyNumberFormat="1" applyFont="1" applyFill="1" applyBorder="1" applyAlignment="1" applyProtection="1">
      <alignment vertical="center"/>
      <protection locked="0"/>
    </xf>
    <xf numFmtId="3" fontId="17" fillId="4" borderId="30" xfId="5" applyNumberFormat="1" applyFont="1" applyFill="1" applyBorder="1" applyAlignment="1" applyProtection="1">
      <alignment vertical="center"/>
      <protection locked="0"/>
    </xf>
    <xf numFmtId="3" fontId="17" fillId="0" borderId="15" xfId="5" applyNumberFormat="1" applyFont="1" applyFill="1" applyBorder="1" applyAlignment="1" applyProtection="1">
      <alignment vertical="center"/>
      <protection locked="0"/>
    </xf>
    <xf numFmtId="3" fontId="17" fillId="0" borderId="29" xfId="5" applyNumberFormat="1" applyFont="1" applyFill="1" applyBorder="1" applyAlignment="1" applyProtection="1">
      <alignment vertical="center"/>
      <protection locked="0"/>
    </xf>
    <xf numFmtId="3" fontId="17" fillId="0" borderId="11" xfId="5" applyNumberFormat="1" applyFont="1" applyFill="1" applyBorder="1" applyAlignment="1" applyProtection="1">
      <alignment vertical="center"/>
      <protection locked="0"/>
    </xf>
    <xf numFmtId="3" fontId="17" fillId="0" borderId="17" xfId="5" applyNumberFormat="1" applyFont="1" applyFill="1" applyBorder="1" applyAlignment="1" applyProtection="1">
      <alignment vertical="center"/>
      <protection locked="0"/>
    </xf>
    <xf numFmtId="3" fontId="17" fillId="0" borderId="30" xfId="5" applyNumberFormat="1" applyFont="1" applyFill="1" applyBorder="1" applyAlignment="1" applyProtection="1">
      <alignment vertical="center"/>
      <protection locked="0"/>
    </xf>
    <xf numFmtId="3" fontId="17" fillId="2" borderId="11" xfId="5" applyNumberFormat="1" applyFont="1" applyFill="1" applyBorder="1" applyAlignment="1" applyProtection="1">
      <alignment vertical="center"/>
      <protection locked="0"/>
    </xf>
    <xf numFmtId="3" fontId="17" fillId="0" borderId="19" xfId="5" applyNumberFormat="1" applyFont="1" applyFill="1" applyBorder="1" applyAlignment="1" applyProtection="1">
      <alignment vertical="center"/>
      <protection locked="0"/>
    </xf>
    <xf numFmtId="3" fontId="17" fillId="0" borderId="32" xfId="5" applyNumberFormat="1" applyFont="1" applyFill="1" applyBorder="1" applyAlignment="1" applyProtection="1">
      <alignment vertical="center"/>
      <protection locked="0"/>
    </xf>
    <xf numFmtId="3" fontId="17" fillId="0" borderId="59" xfId="5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58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1" fillId="0" borderId="0" xfId="3" applyFont="1" applyProtection="1"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1" fillId="5" borderId="0" xfId="3" applyFont="1" applyFill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20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9" fontId="1" fillId="0" borderId="0" xfId="6" applyFont="1" applyBorder="1" applyProtection="1">
      <protection locked="0"/>
    </xf>
    <xf numFmtId="9" fontId="51" fillId="5" borderId="0" xfId="6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1" fontId="3" fillId="0" borderId="20" xfId="0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1" xfId="0" quotePrefix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1" fillId="5" borderId="0" xfId="3" applyFont="1" applyFill="1" applyAlignment="1" applyProtection="1">
      <alignment vertical="center"/>
      <protection locked="0"/>
    </xf>
    <xf numFmtId="0" fontId="2" fillId="0" borderId="1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1" fillId="0" borderId="0" xfId="3" applyFont="1" applyAlignment="1" applyProtection="1">
      <alignment vertical="center" wrapText="1"/>
      <protection locked="0"/>
    </xf>
    <xf numFmtId="9" fontId="1" fillId="5" borderId="0" xfId="6" applyFont="1" applyFill="1" applyBorder="1" applyProtection="1">
      <protection locked="0"/>
    </xf>
    <xf numFmtId="0" fontId="2" fillId="0" borderId="2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3" fontId="3" fillId="0" borderId="2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9" fontId="1" fillId="0" borderId="29" xfId="6" applyFont="1" applyBorder="1" applyProtection="1">
      <protection locked="0"/>
    </xf>
    <xf numFmtId="9" fontId="51" fillId="0" borderId="29" xfId="6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top"/>
    </xf>
    <xf numFmtId="9" fontId="1" fillId="0" borderId="0" xfId="6" applyFont="1" applyAlignment="1" applyProtection="1">
      <alignment vertical="center"/>
      <protection locked="0"/>
    </xf>
    <xf numFmtId="9" fontId="51" fillId="0" borderId="0" xfId="6" applyFont="1" applyBorder="1" applyProtection="1">
      <protection locked="0"/>
    </xf>
    <xf numFmtId="9" fontId="56" fillId="0" borderId="0" xfId="6" applyFont="1" applyAlignment="1" applyProtection="1">
      <alignment vertical="center"/>
      <protection locked="0"/>
    </xf>
    <xf numFmtId="164" fontId="1" fillId="0" borderId="0" xfId="6" applyNumberFormat="1" applyFont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164" fontId="56" fillId="0" borderId="0" xfId="6" applyNumberFormat="1" applyFont="1" applyAlignment="1" applyProtection="1">
      <alignment vertical="center"/>
      <protection locked="0"/>
    </xf>
    <xf numFmtId="49" fontId="2" fillId="2" borderId="36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49" fontId="2" fillId="2" borderId="63" xfId="0" applyNumberFormat="1" applyFont="1" applyFill="1" applyBorder="1" applyAlignment="1">
      <alignment horizontal="left" vertical="center"/>
    </xf>
    <xf numFmtId="3" fontId="62" fillId="2" borderId="30" xfId="0" applyNumberFormat="1" applyFont="1" applyFill="1" applyBorder="1" applyAlignment="1" applyProtection="1">
      <alignment horizontal="right" vertical="center"/>
      <protection locked="0"/>
    </xf>
    <xf numFmtId="3" fontId="62" fillId="0" borderId="31" xfId="0" applyNumberFormat="1" applyFont="1" applyBorder="1" applyAlignment="1" applyProtection="1">
      <alignment horizontal="right" vertical="center"/>
      <protection locked="0"/>
    </xf>
    <xf numFmtId="49" fontId="2" fillId="2" borderId="26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3" fontId="62" fillId="2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quotePrefix="1" applyFont="1" applyBorder="1" applyAlignment="1">
      <alignment horizontal="left" vertical="center" indent="1"/>
    </xf>
    <xf numFmtId="0" fontId="2" fillId="0" borderId="13" xfId="0" quotePrefix="1" applyFont="1" applyBorder="1" applyAlignment="1">
      <alignment horizontal="left" vertical="center" indent="2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62" fillId="0" borderId="30" xfId="0" applyNumberFormat="1" applyFont="1" applyBorder="1" applyAlignment="1" applyProtection="1">
      <alignment horizontal="right" vertical="center"/>
      <protection locked="0"/>
    </xf>
    <xf numFmtId="49" fontId="2" fillId="0" borderId="28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1"/>
    </xf>
    <xf numFmtId="3" fontId="62" fillId="0" borderId="59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24" fillId="0" borderId="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3" applyFont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 shrinkToFit="1"/>
    </xf>
    <xf numFmtId="0" fontId="51" fillId="0" borderId="0" xfId="3" applyFont="1" applyAlignment="1" applyProtection="1">
      <alignment horizontal="center" vertical="center"/>
      <protection locked="0"/>
    </xf>
    <xf numFmtId="0" fontId="51" fillId="0" borderId="20" xfId="3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left" wrapText="1"/>
    </xf>
    <xf numFmtId="49" fontId="18" fillId="0" borderId="75" xfId="0" applyNumberFormat="1" applyFont="1" applyBorder="1" applyAlignment="1" applyProtection="1">
      <alignment horizontal="center" vertical="center"/>
      <protection locked="0"/>
    </xf>
    <xf numFmtId="49" fontId="27" fillId="0" borderId="7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7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9" fillId="0" borderId="40" xfId="0" applyFont="1" applyFill="1" applyBorder="1" applyAlignment="1" applyProtection="1">
      <alignment horizontal="center" vertical="center"/>
    </xf>
    <xf numFmtId="0" fontId="59" fillId="0" borderId="77" xfId="0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center"/>
    </xf>
    <xf numFmtId="0" fontId="59" fillId="0" borderId="2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/>
    </xf>
    <xf numFmtId="0" fontId="24" fillId="0" borderId="23" xfId="0" quotePrefix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/>
    </xf>
    <xf numFmtId="0" fontId="24" fillId="0" borderId="58" xfId="0" applyFont="1" applyFill="1" applyBorder="1" applyAlignment="1" applyProtection="1">
      <alignment horizontal="center"/>
    </xf>
    <xf numFmtId="0" fontId="24" fillId="0" borderId="62" xfId="0" applyFont="1" applyFill="1" applyBorder="1" applyAlignment="1" applyProtection="1">
      <alignment horizontal="center"/>
    </xf>
    <xf numFmtId="0" fontId="32" fillId="0" borderId="20" xfId="0" applyFont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left" wrapText="1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8" fillId="0" borderId="74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18" fillId="3" borderId="66" xfId="0" applyFont="1" applyFill="1" applyBorder="1" applyAlignment="1" applyProtection="1">
      <alignment horizontal="left" vertical="center"/>
    </xf>
    <xf numFmtId="0" fontId="25" fillId="0" borderId="56" xfId="0" applyFont="1" applyBorder="1" applyAlignment="1" applyProtection="1">
      <alignment horizontal="center" vertical="center"/>
    </xf>
    <xf numFmtId="0" fontId="25" fillId="0" borderId="7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9" fillId="0" borderId="66" xfId="0" applyFont="1" applyFill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horizontal="left" wrapText="1"/>
    </xf>
    <xf numFmtId="0" fontId="18" fillId="3" borderId="27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 wrapText="1"/>
    </xf>
    <xf numFmtId="0" fontId="24" fillId="0" borderId="23" xfId="0" quotePrefix="1" applyFont="1" applyFill="1" applyBorder="1" applyAlignment="1" applyProtection="1">
      <alignment horizontal="center" vertical="center" wrapText="1"/>
    </xf>
    <xf numFmtId="0" fontId="2" fillId="0" borderId="58" xfId="2" applyFont="1" applyBorder="1" applyAlignment="1" applyProtection="1">
      <alignment horizontal="center" vertical="center"/>
      <protection locked="0"/>
    </xf>
    <xf numFmtId="0" fontId="8" fillId="0" borderId="58" xfId="2" applyFont="1" applyBorder="1" applyAlignment="1" applyProtection="1">
      <alignment horizontal="center" vertical="center"/>
      <protection locked="0"/>
    </xf>
    <xf numFmtId="14" fontId="9" fillId="0" borderId="58" xfId="2" applyNumberFormat="1" applyFont="1" applyBorder="1" applyAlignment="1" applyProtection="1">
      <alignment horizontal="center" vertical="center"/>
      <protection locked="0"/>
    </xf>
    <xf numFmtId="0" fontId="9" fillId="0" borderId="62" xfId="2" applyFont="1" applyBorder="1" applyAlignment="1" applyProtection="1">
      <alignment horizontal="center" vertical="center"/>
      <protection locked="0"/>
    </xf>
    <xf numFmtId="0" fontId="8" fillId="0" borderId="17" xfId="5" applyFont="1" applyFill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8" fillId="0" borderId="17" xfId="5" applyFont="1" applyBorder="1" applyAlignment="1" applyProtection="1">
      <alignment vertical="center"/>
      <protection locked="0"/>
    </xf>
    <xf numFmtId="0" fontId="9" fillId="0" borderId="29" xfId="2" applyFont="1" applyBorder="1" applyAlignment="1" applyProtection="1">
      <alignment vertical="center"/>
      <protection locked="0"/>
    </xf>
    <xf numFmtId="0" fontId="9" fillId="0" borderId="12" xfId="2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59" fillId="0" borderId="0" xfId="5" applyFont="1" applyFill="1" applyBorder="1" applyAlignment="1" applyProtection="1">
      <alignment horizontal="center" vertical="top"/>
    </xf>
    <xf numFmtId="0" fontId="36" fillId="0" borderId="0" xfId="5" applyFont="1" applyFill="1" applyBorder="1" applyAlignment="1" applyProtection="1">
      <alignment horizontal="center" vertical="top"/>
    </xf>
    <xf numFmtId="0" fontId="36" fillId="0" borderId="23" xfId="5" applyFont="1" applyFill="1" applyBorder="1" applyAlignment="1" applyProtection="1">
      <alignment horizontal="center" vertical="top"/>
    </xf>
    <xf numFmtId="0" fontId="24" fillId="0" borderId="0" xfId="2" applyFont="1" applyBorder="1" applyAlignment="1" applyProtection="1">
      <alignment horizontal="center"/>
    </xf>
    <xf numFmtId="0" fontId="37" fillId="0" borderId="0" xfId="2" applyFont="1" applyBorder="1" applyAlignment="1" applyProtection="1">
      <alignment horizontal="center"/>
    </xf>
    <xf numFmtId="0" fontId="10" fillId="0" borderId="0" xfId="5" applyFont="1" applyFill="1" applyBorder="1" applyAlignment="1" applyProtection="1">
      <alignment vertical="top"/>
    </xf>
    <xf numFmtId="0" fontId="9" fillId="0" borderId="0" xfId="2" applyFont="1" applyBorder="1" applyAlignment="1" applyProtection="1">
      <alignment vertical="top"/>
    </xf>
    <xf numFmtId="0" fontId="9" fillId="0" borderId="21" xfId="2" applyFont="1" applyBorder="1" applyAlignment="1" applyProtection="1">
      <alignment vertical="top"/>
    </xf>
    <xf numFmtId="0" fontId="2" fillId="0" borderId="17" xfId="5" applyFont="1" applyBorder="1" applyAlignment="1" applyProtection="1">
      <alignment vertical="center"/>
      <protection locked="0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38" xfId="2" applyFont="1" applyBorder="1" applyAlignment="1" applyProtection="1">
      <alignment horizontal="center" vertical="center"/>
      <protection locked="0"/>
    </xf>
    <xf numFmtId="0" fontId="45" fillId="0" borderId="22" xfId="5" applyFont="1" applyFill="1" applyBorder="1" applyAlignment="1" applyProtection="1">
      <alignment horizontal="center" vertical="center"/>
    </xf>
    <xf numFmtId="0" fontId="45" fillId="0" borderId="3" xfId="5" applyFont="1" applyFill="1" applyBorder="1" applyAlignment="1" applyProtection="1">
      <alignment horizontal="center" vertical="center"/>
    </xf>
    <xf numFmtId="0" fontId="45" fillId="0" borderId="16" xfId="5" applyFont="1" applyFill="1" applyBorder="1" applyAlignment="1" applyProtection="1">
      <alignment horizontal="center" vertical="center"/>
    </xf>
    <xf numFmtId="0" fontId="45" fillId="0" borderId="66" xfId="5" applyFont="1" applyFill="1" applyBorder="1" applyAlignment="1" applyProtection="1">
      <alignment horizontal="center" vertical="center"/>
    </xf>
    <xf numFmtId="0" fontId="5" fillId="0" borderId="18" xfId="5" applyFont="1" applyFill="1" applyBorder="1" applyAlignment="1" applyProtection="1">
      <alignment horizontal="center" vertical="center"/>
    </xf>
    <xf numFmtId="0" fontId="5" fillId="0" borderId="37" xfId="5" applyFont="1" applyFill="1" applyBorder="1" applyAlignment="1" applyProtection="1">
      <alignment horizontal="center" vertical="center"/>
    </xf>
    <xf numFmtId="0" fontId="10" fillId="0" borderId="18" xfId="5" applyFont="1" applyFill="1" applyBorder="1" applyAlignment="1" applyProtection="1">
      <alignment horizontal="center" vertical="center"/>
    </xf>
    <xf numFmtId="0" fontId="10" fillId="0" borderId="37" xfId="5" applyFont="1" applyFill="1" applyBorder="1" applyAlignment="1" applyProtection="1">
      <alignment horizontal="center" vertical="center"/>
    </xf>
    <xf numFmtId="0" fontId="10" fillId="0" borderId="20" xfId="5" applyFont="1" applyFill="1" applyBorder="1" applyAlignment="1" applyProtection="1">
      <alignment horizontal="center" vertical="center"/>
    </xf>
    <xf numFmtId="0" fontId="10" fillId="0" borderId="38" xfId="5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YBFPQNEW" xfId="5" xr:uid="{00000000-0005-0000-0000-000007000000}"/>
    <cellStyle name="Percent 2" xfId="6" xr:uid="{9214427B-3086-4095-84FD-627B20DC8D3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98718F-ACE7-4B5D-9B9B-10B87D81A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562350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FDDC-8C5F-4651-A36B-4EFB0182E761}">
  <dimension ref="A1:AL212"/>
  <sheetViews>
    <sheetView showGridLines="0" zoomScaleNormal="100" zoomScaleSheetLayoutView="100" workbookViewId="0">
      <selection activeCell="C6" sqref="C6"/>
    </sheetView>
  </sheetViews>
  <sheetFormatPr defaultColWidth="9.6640625" defaultRowHeight="12.75" customHeight="1" x14ac:dyDescent="0.25"/>
  <cols>
    <col min="1" max="1" width="8.33203125" style="18" customWidth="1"/>
    <col min="2" max="2" width="65.77734375" style="19" customWidth="1"/>
    <col min="3" max="3" width="9.44140625" style="19" customWidth="1"/>
    <col min="4" max="5" width="22.44140625" style="19" customWidth="1"/>
    <col min="6" max="6" width="9.77734375" style="19" customWidth="1"/>
    <col min="7" max="7" width="9.6640625" style="19" customWidth="1"/>
    <col min="8" max="8" width="8.88671875" style="19" customWidth="1"/>
    <col min="9" max="9" width="68.6640625" style="19" customWidth="1"/>
    <col min="10" max="10" width="9.33203125" style="19" customWidth="1"/>
    <col min="11" max="12" width="10.33203125" style="19" customWidth="1"/>
    <col min="13" max="13" width="12.6640625" style="19" customWidth="1"/>
    <col min="14" max="14" width="1.6640625" style="19" customWidth="1"/>
    <col min="15" max="15" width="12.6640625" style="19" customWidth="1"/>
    <col min="16" max="16" width="1.6640625" style="19" customWidth="1"/>
    <col min="17" max="17" width="15.6640625" style="19" customWidth="1"/>
    <col min="18" max="18" width="36.88671875" style="19" customWidth="1"/>
    <col min="19" max="21" width="10.6640625" style="19" customWidth="1"/>
    <col min="22" max="22" width="3.33203125" style="19" customWidth="1"/>
    <col min="23" max="23" width="11.88671875" style="19" customWidth="1"/>
    <col min="24" max="32" width="15.6640625" style="19" customWidth="1"/>
    <col min="33" max="33" width="12.6640625" style="19" customWidth="1"/>
    <col min="34" max="34" width="1.6640625" style="19" customWidth="1"/>
    <col min="35" max="16384" width="9.6640625" style="19"/>
  </cols>
  <sheetData>
    <row r="1" spans="1:29" ht="17.100000000000001" customHeight="1" x14ac:dyDescent="0.25">
      <c r="A1" s="519"/>
      <c r="B1" s="520" t="s">
        <v>0</v>
      </c>
      <c r="C1" s="521" t="s">
        <v>31</v>
      </c>
      <c r="D1" s="472" t="s">
        <v>278</v>
      </c>
      <c r="E1" s="473" t="s">
        <v>281</v>
      </c>
      <c r="H1" s="522"/>
      <c r="I1" s="522"/>
      <c r="J1" s="523" t="str">
        <f>C1</f>
        <v xml:space="preserve">Country: </v>
      </c>
      <c r="K1" s="523" t="str">
        <f>D1</f>
        <v>Bosnia and Herzegovina</v>
      </c>
      <c r="L1" s="522"/>
    </row>
    <row r="2" spans="1:29" ht="17.100000000000001" customHeight="1" x14ac:dyDescent="0.25">
      <c r="A2" s="524"/>
      <c r="B2" s="525" t="s">
        <v>0</v>
      </c>
      <c r="C2" s="638" t="s">
        <v>14</v>
      </c>
      <c r="D2" s="639"/>
      <c r="E2" s="476"/>
      <c r="H2" s="522"/>
      <c r="I2" s="522"/>
      <c r="J2" s="522"/>
      <c r="K2" s="522"/>
      <c r="L2" s="522"/>
    </row>
    <row r="3" spans="1:29" ht="17.100000000000001" customHeight="1" x14ac:dyDescent="0.25">
      <c r="A3" s="524"/>
      <c r="B3" s="525" t="s">
        <v>0</v>
      </c>
      <c r="C3" s="640"/>
      <c r="D3" s="641"/>
      <c r="E3" s="642"/>
      <c r="H3" s="522"/>
      <c r="I3" s="522"/>
      <c r="J3" s="522"/>
      <c r="K3" s="522"/>
      <c r="L3" s="522"/>
    </row>
    <row r="4" spans="1:29" ht="17.100000000000001" customHeight="1" x14ac:dyDescent="0.25">
      <c r="A4" s="524"/>
      <c r="B4" s="525"/>
      <c r="C4" s="526" t="s">
        <v>10</v>
      </c>
      <c r="D4" s="527"/>
      <c r="E4" s="476"/>
      <c r="H4" s="522"/>
      <c r="I4" s="522"/>
      <c r="J4" s="522"/>
      <c r="K4" s="522"/>
      <c r="L4" s="522"/>
    </row>
    <row r="5" spans="1:29" ht="17.100000000000001" customHeight="1" x14ac:dyDescent="0.25">
      <c r="A5" s="643" t="s">
        <v>235</v>
      </c>
      <c r="B5" s="644"/>
      <c r="C5" s="645"/>
      <c r="D5" s="646"/>
      <c r="E5" s="647"/>
      <c r="H5" s="522"/>
      <c r="I5" s="522"/>
      <c r="J5" s="522"/>
      <c r="K5" s="522"/>
      <c r="L5" s="522"/>
    </row>
    <row r="6" spans="1:29" ht="17.100000000000001" customHeight="1" x14ac:dyDescent="0.4">
      <c r="A6" s="643"/>
      <c r="B6" s="644"/>
      <c r="C6" s="485"/>
      <c r="D6" s="24"/>
      <c r="E6" s="474"/>
      <c r="H6" s="522"/>
      <c r="I6" s="522"/>
      <c r="J6" s="522"/>
      <c r="K6" s="522"/>
      <c r="L6" s="522"/>
      <c r="Q6" s="361" t="s">
        <v>157</v>
      </c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</row>
    <row r="7" spans="1:29" ht="16.5" customHeight="1" x14ac:dyDescent="0.25">
      <c r="A7" s="648" t="s">
        <v>234</v>
      </c>
      <c r="B7" s="649"/>
      <c r="C7" s="526" t="s">
        <v>11</v>
      </c>
      <c r="D7" s="529"/>
      <c r="E7" s="475" t="s">
        <v>282</v>
      </c>
      <c r="H7" s="522"/>
      <c r="I7" s="659" t="s">
        <v>253</v>
      </c>
      <c r="J7" s="522"/>
      <c r="K7" s="653" t="s">
        <v>69</v>
      </c>
      <c r="L7" s="653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</row>
    <row r="8" spans="1:29" ht="19.5" customHeight="1" x14ac:dyDescent="0.25">
      <c r="A8" s="648" t="s">
        <v>26</v>
      </c>
      <c r="B8" s="649"/>
      <c r="C8" s="526" t="s">
        <v>13</v>
      </c>
      <c r="D8" s="530" t="s">
        <v>0</v>
      </c>
      <c r="E8" s="476"/>
      <c r="H8" s="522"/>
      <c r="I8" s="659"/>
      <c r="J8" s="522"/>
      <c r="K8" s="653"/>
      <c r="L8" s="653"/>
      <c r="Q8" s="528" t="s">
        <v>153</v>
      </c>
      <c r="R8" s="528"/>
      <c r="S8" s="528"/>
      <c r="T8" s="528"/>
      <c r="U8" s="528"/>
      <c r="V8" s="528"/>
      <c r="W8" s="654"/>
      <c r="X8" s="654"/>
      <c r="Y8" s="654"/>
      <c r="Z8" s="528"/>
      <c r="AA8" s="528"/>
      <c r="AB8" s="528"/>
      <c r="AC8" s="528"/>
    </row>
    <row r="9" spans="1:29" ht="15.75" customHeight="1" x14ac:dyDescent="0.25">
      <c r="A9" s="531"/>
      <c r="B9" s="50"/>
      <c r="C9" s="24"/>
      <c r="D9" s="532">
        <v>51</v>
      </c>
      <c r="E9" s="53">
        <v>51</v>
      </c>
      <c r="H9" s="533" t="s">
        <v>0</v>
      </c>
      <c r="I9" s="534"/>
      <c r="J9" s="535" t="s">
        <v>0</v>
      </c>
      <c r="K9" s="535"/>
      <c r="L9" s="535"/>
      <c r="Q9" s="528"/>
      <c r="R9" s="528"/>
      <c r="S9" s="528"/>
      <c r="T9" s="528"/>
      <c r="U9" s="528"/>
      <c r="V9" s="536"/>
      <c r="W9" s="654"/>
      <c r="X9" s="654"/>
      <c r="Y9" s="654"/>
      <c r="Z9" s="528"/>
      <c r="AA9" s="528"/>
      <c r="AB9" s="528"/>
      <c r="AC9" s="528"/>
    </row>
    <row r="10" spans="1:29" ht="12.75" customHeight="1" x14ac:dyDescent="0.25">
      <c r="A10" s="537" t="s">
        <v>15</v>
      </c>
      <c r="B10" s="538" t="s">
        <v>15</v>
      </c>
      <c r="C10" s="655" t="s">
        <v>8</v>
      </c>
      <c r="D10" s="539">
        <v>2018</v>
      </c>
      <c r="E10" s="540">
        <f>D10+1</f>
        <v>2019</v>
      </c>
      <c r="H10" s="541" t="s">
        <v>15</v>
      </c>
      <c r="I10" s="538" t="str">
        <f>B10</f>
        <v>Product</v>
      </c>
      <c r="J10" s="541" t="str">
        <f>C10</f>
        <v>Unit</v>
      </c>
      <c r="K10" s="542">
        <f>D10</f>
        <v>2018</v>
      </c>
      <c r="L10" s="543">
        <f>E10</f>
        <v>2019</v>
      </c>
      <c r="Q10" s="528"/>
      <c r="R10" s="528"/>
      <c r="S10" s="544">
        <f>D10</f>
        <v>2018</v>
      </c>
      <c r="T10" s="544">
        <f>E10</f>
        <v>2019</v>
      </c>
      <c r="U10" s="544" t="s">
        <v>137</v>
      </c>
      <c r="V10" s="536"/>
      <c r="W10" s="19" t="s">
        <v>162</v>
      </c>
      <c r="X10" s="545"/>
      <c r="Y10" s="545"/>
      <c r="Z10" s="528"/>
      <c r="AB10" s="528"/>
      <c r="AC10" s="528"/>
    </row>
    <row r="11" spans="1:29" ht="12.75" customHeight="1" x14ac:dyDescent="0.25">
      <c r="A11" s="546" t="s">
        <v>6</v>
      </c>
      <c r="B11" s="547"/>
      <c r="C11" s="656"/>
      <c r="D11" s="548" t="s">
        <v>7</v>
      </c>
      <c r="E11" s="549" t="s">
        <v>7</v>
      </c>
      <c r="H11" s="550" t="s">
        <v>6</v>
      </c>
      <c r="I11" s="551"/>
      <c r="J11" s="552"/>
      <c r="K11" s="553" t="str">
        <f>D11</f>
        <v>Quantity</v>
      </c>
      <c r="L11" s="554" t="str">
        <f>E11</f>
        <v>Quantity</v>
      </c>
      <c r="Q11" s="657" t="s">
        <v>139</v>
      </c>
      <c r="R11" s="434" t="s">
        <v>140</v>
      </c>
      <c r="S11" s="435" t="str">
        <f>IF(ISNUMBER(D17+#REF!-#REF!-D27),D17+#REF!-#REF!-D27,"Missing data")</f>
        <v>Missing data</v>
      </c>
      <c r="T11" s="435" t="str">
        <f>IF(ISNUMBER(E17+#REF!-#REF!-E27),E17+#REF!-#REF!-E27,"Missing data")</f>
        <v>Missing data</v>
      </c>
      <c r="U11" s="555" t="str">
        <f>IF(ISNUMBER(T11/S11-1),T11/S11-1,"missing data")</f>
        <v>missing data</v>
      </c>
      <c r="V11" s="556"/>
      <c r="W11" s="528" t="s">
        <v>138</v>
      </c>
      <c r="X11" s="545"/>
      <c r="Y11" s="545"/>
      <c r="Z11" s="528"/>
      <c r="AB11" s="528"/>
      <c r="AC11" s="528"/>
    </row>
    <row r="12" spans="1:29" s="21" customFormat="1" ht="12.75" customHeight="1" x14ac:dyDescent="0.25">
      <c r="A12" s="650" t="s">
        <v>136</v>
      </c>
      <c r="B12" s="651"/>
      <c r="C12" s="651"/>
      <c r="D12" s="651"/>
      <c r="E12" s="652"/>
      <c r="H12" s="557"/>
      <c r="I12" s="558" t="str">
        <f>A12</f>
        <v>REMOVALS OF ROUNDWOOD (WOOD IN THE ROUGH)</v>
      </c>
      <c r="J12" s="559"/>
      <c r="K12" s="559"/>
      <c r="L12" s="560"/>
      <c r="Q12" s="658"/>
      <c r="R12" s="561" t="s">
        <v>158</v>
      </c>
      <c r="S12" s="562">
        <f>IF(ISNUMBER(D52-D53*X28),(D52-D53)*X28,"missing data")</f>
        <v>2.1244999999999998</v>
      </c>
      <c r="T12" s="562">
        <f>IF(ISNUMBER(E52-E53*X28),(E52-E53)*X28,"missing data")</f>
        <v>2.2294999999999994</v>
      </c>
      <c r="U12" s="563">
        <f t="shared" ref="U12:U23" si="0">IF(ISNUMBER(T12/S12-1),T12/S12-1,"missing data")</f>
        <v>4.9423393739703281E-2</v>
      </c>
      <c r="V12" s="369"/>
      <c r="W12" s="528" t="s">
        <v>141</v>
      </c>
      <c r="Y12" s="363"/>
      <c r="Z12" s="363"/>
      <c r="AB12" s="363"/>
      <c r="AC12" s="363"/>
    </row>
    <row r="13" spans="1:29" s="21" customFormat="1" ht="12.75" customHeight="1" x14ac:dyDescent="0.25">
      <c r="A13" s="564">
        <v>1</v>
      </c>
      <c r="B13" s="565" t="s">
        <v>132</v>
      </c>
      <c r="C13" s="566" t="s">
        <v>93</v>
      </c>
      <c r="D13" s="373">
        <v>4613</v>
      </c>
      <c r="E13" s="375">
        <f>E14+E17</f>
        <v>4458</v>
      </c>
      <c r="H13" s="567">
        <f>A13</f>
        <v>1</v>
      </c>
      <c r="I13" s="568" t="str">
        <f>B13</f>
        <v>ROUNDWOOD (WOOD IN THE ROUGH)</v>
      </c>
      <c r="J13" s="569" t="s">
        <v>93</v>
      </c>
      <c r="K13" s="570">
        <f>D13-(D14+D17)</f>
        <v>0</v>
      </c>
      <c r="L13" s="571">
        <f>E13-(E14+E17)</f>
        <v>0</v>
      </c>
      <c r="Q13" s="432" t="s">
        <v>150</v>
      </c>
      <c r="R13" s="436" t="s">
        <v>146</v>
      </c>
      <c r="S13" s="437">
        <f>IF(ISNUMBER(D36*X29),D36*X29,"missing data")</f>
        <v>350</v>
      </c>
      <c r="T13" s="437">
        <f>IF(ISNUMBER(E36*X29),E36*X29,"missing data")</f>
        <v>248</v>
      </c>
      <c r="U13" s="555">
        <f t="shared" si="0"/>
        <v>-0.29142857142857148</v>
      </c>
      <c r="V13" s="572"/>
      <c r="W13" s="371">
        <v>2.4</v>
      </c>
      <c r="X13" s="363"/>
      <c r="Y13" s="363"/>
      <c r="Z13" s="363"/>
      <c r="AB13" s="363"/>
      <c r="AC13" s="363"/>
    </row>
    <row r="14" spans="1:29" s="23" customFormat="1" ht="14.4" x14ac:dyDescent="0.25">
      <c r="A14" s="136">
        <v>1.1000000000000001</v>
      </c>
      <c r="B14" s="573" t="s">
        <v>98</v>
      </c>
      <c r="C14" s="569" t="s">
        <v>93</v>
      </c>
      <c r="D14" s="187">
        <v>1555</v>
      </c>
      <c r="E14" s="188">
        <v>1549</v>
      </c>
      <c r="H14" s="568">
        <f t="shared" ref="H14:I78" si="1">A14</f>
        <v>1.1000000000000001</v>
      </c>
      <c r="I14" s="574" t="str">
        <f t="shared" si="1"/>
        <v>WOOD FUEL (INCLUDING WOOD FOR CHARCOAL)</v>
      </c>
      <c r="J14" s="569" t="s">
        <v>93</v>
      </c>
      <c r="K14" s="575">
        <f>D14-(D15+D16)</f>
        <v>0</v>
      </c>
      <c r="L14" s="576">
        <f>E14-(E15+E16)</f>
        <v>0</v>
      </c>
      <c r="Q14" s="577"/>
      <c r="R14" s="434" t="s">
        <v>255</v>
      </c>
      <c r="S14" s="435">
        <f>IF(ISNUMBER(D39),D39,"Missing data")</f>
        <v>1749.79</v>
      </c>
      <c r="T14" s="435">
        <f>IF(ISNUMBER(E39),E39,"Missing data")</f>
        <v>1626</v>
      </c>
      <c r="U14" s="555">
        <f t="shared" si="0"/>
        <v>-7.0745632333022779E-2</v>
      </c>
      <c r="V14" s="578"/>
      <c r="W14" s="371">
        <v>1</v>
      </c>
      <c r="X14" s="363"/>
      <c r="Z14" s="442"/>
      <c r="AB14" s="442"/>
      <c r="AC14" s="442"/>
    </row>
    <row r="15" spans="1:29" s="23" customFormat="1" ht="14.4" x14ac:dyDescent="0.25">
      <c r="A15" s="136" t="s">
        <v>19</v>
      </c>
      <c r="B15" s="579" t="s">
        <v>3</v>
      </c>
      <c r="C15" s="569" t="s">
        <v>93</v>
      </c>
      <c r="D15" s="187">
        <v>12</v>
      </c>
      <c r="E15" s="188">
        <v>9</v>
      </c>
      <c r="H15" s="568" t="str">
        <f t="shared" si="1"/>
        <v>1.1.C</v>
      </c>
      <c r="I15" s="580" t="str">
        <f t="shared" si="1"/>
        <v>Coniferous</v>
      </c>
      <c r="J15" s="569" t="s">
        <v>93</v>
      </c>
      <c r="K15" s="581"/>
      <c r="L15" s="582"/>
      <c r="Q15" s="577"/>
      <c r="R15" s="434" t="s">
        <v>256</v>
      </c>
      <c r="S15" s="435">
        <f>IF(ISNUMBER(D43),D43,"Missing data")</f>
        <v>22.43</v>
      </c>
      <c r="T15" s="435">
        <f>IF(ISNUMBER(E43),E43,"Missing data")</f>
        <v>22</v>
      </c>
      <c r="U15" s="555">
        <f t="shared" si="0"/>
        <v>-1.9170753455193923E-2</v>
      </c>
      <c r="V15" s="578"/>
      <c r="W15" s="371">
        <v>1</v>
      </c>
      <c r="Z15" s="442"/>
      <c r="AB15" s="442"/>
      <c r="AC15" s="442"/>
    </row>
    <row r="16" spans="1:29" s="23" customFormat="1" ht="14.4" x14ac:dyDescent="0.25">
      <c r="A16" s="136" t="s">
        <v>55</v>
      </c>
      <c r="B16" s="579" t="s">
        <v>4</v>
      </c>
      <c r="C16" s="569" t="s">
        <v>93</v>
      </c>
      <c r="D16" s="187">
        <v>1543</v>
      </c>
      <c r="E16" s="188">
        <v>1540</v>
      </c>
      <c r="H16" s="568" t="str">
        <f t="shared" si="1"/>
        <v>1.1.NC</v>
      </c>
      <c r="I16" s="580" t="str">
        <f t="shared" si="1"/>
        <v>Non-Coniferous</v>
      </c>
      <c r="J16" s="569" t="s">
        <v>93</v>
      </c>
      <c r="K16" s="583"/>
      <c r="L16" s="584"/>
      <c r="Q16" s="577"/>
      <c r="R16" s="434" t="s">
        <v>142</v>
      </c>
      <c r="S16" s="435">
        <f>IF(ISNUMBER(D48),D48,"Missing data")</f>
        <v>23.96</v>
      </c>
      <c r="T16" s="435">
        <f>IF(ISNUMBER(E48),E48,"Missing data")</f>
        <v>20.36</v>
      </c>
      <c r="U16" s="555">
        <f t="shared" si="0"/>
        <v>-0.15025041736227052</v>
      </c>
      <c r="V16" s="578"/>
      <c r="W16" s="371">
        <v>1</v>
      </c>
      <c r="Y16" s="363"/>
      <c r="Z16" s="442"/>
      <c r="AB16" s="442"/>
      <c r="AC16" s="442"/>
    </row>
    <row r="17" spans="1:29" s="23" customFormat="1" ht="14.4" x14ac:dyDescent="0.25">
      <c r="A17" s="136">
        <v>1.2</v>
      </c>
      <c r="B17" s="574" t="s">
        <v>131</v>
      </c>
      <c r="C17" s="569" t="s">
        <v>93</v>
      </c>
      <c r="D17" s="187">
        <v>3058</v>
      </c>
      <c r="E17" s="188">
        <v>2909</v>
      </c>
      <c r="H17" s="568">
        <f t="shared" si="1"/>
        <v>1.2</v>
      </c>
      <c r="I17" s="574" t="str">
        <f t="shared" si="1"/>
        <v>INDUSTRIAL ROUNDWOOD</v>
      </c>
      <c r="J17" s="569" t="s">
        <v>93</v>
      </c>
      <c r="K17" s="575">
        <f>D17-(D18+D19)</f>
        <v>0</v>
      </c>
      <c r="L17" s="575">
        <f>E17-(E18+E19)</f>
        <v>0</v>
      </c>
      <c r="Q17" s="577"/>
      <c r="R17" s="436" t="s">
        <v>147</v>
      </c>
      <c r="S17" s="437">
        <f>IF(ISNUMBER(D52),D52,"missing data")</f>
        <v>9.07</v>
      </c>
      <c r="T17" s="437">
        <f>IF(ISNUMBER(E52),E52,"missing data")</f>
        <v>9.3699999999999992</v>
      </c>
      <c r="U17" s="555">
        <f t="shared" si="0"/>
        <v>3.3076074972436587E-2</v>
      </c>
      <c r="V17" s="578"/>
      <c r="W17" s="371">
        <v>1.58</v>
      </c>
      <c r="X17" s="363"/>
      <c r="Y17" s="363"/>
      <c r="Z17" s="442"/>
      <c r="AB17" s="442"/>
      <c r="AC17" s="442"/>
    </row>
    <row r="18" spans="1:29" s="23" customFormat="1" ht="14.4" x14ac:dyDescent="0.25">
      <c r="A18" s="136" t="s">
        <v>20</v>
      </c>
      <c r="B18" s="580" t="s">
        <v>3</v>
      </c>
      <c r="C18" s="569" t="s">
        <v>93</v>
      </c>
      <c r="D18" s="187">
        <v>2309</v>
      </c>
      <c r="E18" s="188">
        <v>2106.2927292695845</v>
      </c>
      <c r="H18" s="568" t="str">
        <f t="shared" si="1"/>
        <v>1.2.C</v>
      </c>
      <c r="I18" s="580" t="str">
        <f t="shared" si="1"/>
        <v>Coniferous</v>
      </c>
      <c r="J18" s="569" t="s">
        <v>93</v>
      </c>
      <c r="K18" s="585">
        <f>D18-(D22+D25+D28)</f>
        <v>-7.857404556034453E-2</v>
      </c>
      <c r="L18" s="585">
        <f>E18-(E22+E25+E28)</f>
        <v>0</v>
      </c>
      <c r="Q18" s="577"/>
      <c r="R18" s="436" t="s">
        <v>148</v>
      </c>
      <c r="S18" s="437">
        <f>IF(ISNUMBER(D54),D54,"missing data")</f>
        <v>0.85</v>
      </c>
      <c r="T18" s="437">
        <f>IF(ISNUMBER(E54),E54,"missing data")</f>
        <v>0.73</v>
      </c>
      <c r="U18" s="555">
        <f t="shared" si="0"/>
        <v>-0.14117647058823535</v>
      </c>
      <c r="V18" s="578"/>
      <c r="W18" s="371">
        <v>1.8</v>
      </c>
      <c r="X18" s="363"/>
      <c r="Y18" s="442"/>
      <c r="Z18" s="442"/>
      <c r="AB18" s="442"/>
      <c r="AC18" s="442"/>
    </row>
    <row r="19" spans="1:29" s="23" customFormat="1" ht="14.4" x14ac:dyDescent="0.25">
      <c r="A19" s="136" t="s">
        <v>56</v>
      </c>
      <c r="B19" s="580" t="s">
        <v>4</v>
      </c>
      <c r="C19" s="569" t="s">
        <v>93</v>
      </c>
      <c r="D19" s="187">
        <v>749</v>
      </c>
      <c r="E19" s="188">
        <v>802.70727073041553</v>
      </c>
      <c r="H19" s="568" t="str">
        <f t="shared" si="1"/>
        <v>1.2.NC</v>
      </c>
      <c r="I19" s="580" t="str">
        <f t="shared" si="1"/>
        <v>Non-Coniferous</v>
      </c>
      <c r="J19" s="569" t="s">
        <v>93</v>
      </c>
      <c r="K19" s="585">
        <f>D19-(D23+D26+D29)</f>
        <v>-0.32702493765589224</v>
      </c>
      <c r="L19" s="585">
        <f>E19-(E23+E26+E29)</f>
        <v>0</v>
      </c>
      <c r="Q19" s="577"/>
      <c r="R19" s="434" t="s">
        <v>143</v>
      </c>
      <c r="S19" s="435">
        <f>IF(ISNUMBER(D59),D59,"missing data")</f>
        <v>0</v>
      </c>
      <c r="T19" s="435">
        <f>IF(ISNUMBER(E59),E59,"missing data")</f>
        <v>0</v>
      </c>
      <c r="U19" s="555" t="str">
        <f t="shared" si="0"/>
        <v>missing data</v>
      </c>
      <c r="V19" s="578"/>
      <c r="W19" s="371">
        <v>2.5</v>
      </c>
      <c r="X19" s="363"/>
      <c r="Y19" s="442"/>
      <c r="Z19" s="442"/>
      <c r="AB19" s="442"/>
      <c r="AC19" s="442"/>
    </row>
    <row r="20" spans="1:29" s="23" customFormat="1" ht="14.4" x14ac:dyDescent="0.25">
      <c r="A20" s="136" t="s">
        <v>65</v>
      </c>
      <c r="B20" s="586" t="s">
        <v>63</v>
      </c>
      <c r="C20" s="569" t="s">
        <v>93</v>
      </c>
      <c r="D20" s="187">
        <v>0</v>
      </c>
      <c r="E20" s="188">
        <v>0</v>
      </c>
      <c r="H20" s="568" t="str">
        <f t="shared" si="1"/>
        <v>1.2.NC.T</v>
      </c>
      <c r="I20" s="587" t="str">
        <f t="shared" si="1"/>
        <v>of which: Tropical</v>
      </c>
      <c r="J20" s="569" t="s">
        <v>93</v>
      </c>
      <c r="K20" s="585"/>
      <c r="L20" s="588"/>
      <c r="Q20" s="577"/>
      <c r="R20" s="436" t="s">
        <v>144</v>
      </c>
      <c r="S20" s="437">
        <f>IF(ISNUMBER(D60),D60,"missing data")</f>
        <v>80.7</v>
      </c>
      <c r="T20" s="437">
        <f>IF(ISNUMBER(E60),E60,"missing data")</f>
        <v>65.5</v>
      </c>
      <c r="U20" s="555">
        <f t="shared" si="0"/>
        <v>-0.18835192069392814</v>
      </c>
      <c r="V20" s="572"/>
      <c r="W20" s="371">
        <v>4.9000000000000004</v>
      </c>
      <c r="X20" s="442"/>
      <c r="Y20" s="442"/>
      <c r="Z20" s="442"/>
      <c r="AA20" s="442"/>
      <c r="AB20" s="442"/>
      <c r="AC20" s="442"/>
    </row>
    <row r="21" spans="1:29" s="23" customFormat="1" ht="14.4" x14ac:dyDescent="0.25">
      <c r="A21" s="136" t="s">
        <v>17</v>
      </c>
      <c r="B21" s="580" t="s">
        <v>40</v>
      </c>
      <c r="C21" s="569" t="s">
        <v>93</v>
      </c>
      <c r="D21" s="187">
        <v>2221.4969999999998</v>
      </c>
      <c r="E21" s="188">
        <v>2150</v>
      </c>
      <c r="H21" s="568" t="str">
        <f t="shared" si="1"/>
        <v>1.2.1</v>
      </c>
      <c r="I21" s="580" t="str">
        <f t="shared" si="1"/>
        <v>SAWLOGS AND VENEER LOGS</v>
      </c>
      <c r="J21" s="569" t="s">
        <v>93</v>
      </c>
      <c r="K21" s="589">
        <f>D21-(D22+D23)</f>
        <v>0</v>
      </c>
      <c r="L21" s="589">
        <f>E21-(E22+E23)</f>
        <v>0</v>
      </c>
      <c r="Q21" s="433"/>
      <c r="R21" s="438" t="s">
        <v>145</v>
      </c>
      <c r="S21" s="439">
        <f>IF(ISNUMBER(D64),D64,"missing data")</f>
        <v>0</v>
      </c>
      <c r="T21" s="439">
        <f>IF(ISNUMBER(E64),E64,"missing data")</f>
        <v>0</v>
      </c>
      <c r="U21" s="563" t="str">
        <f t="shared" si="0"/>
        <v>missing data</v>
      </c>
      <c r="V21" s="572"/>
      <c r="W21" s="371">
        <v>5.7</v>
      </c>
      <c r="X21" s="442"/>
      <c r="Y21" s="442"/>
      <c r="AA21" s="442"/>
      <c r="AB21" s="442"/>
      <c r="AC21" s="442"/>
    </row>
    <row r="22" spans="1:29" s="23" customFormat="1" ht="14.4" x14ac:dyDescent="0.25">
      <c r="A22" s="136" t="s">
        <v>18</v>
      </c>
      <c r="B22" s="587" t="s">
        <v>3</v>
      </c>
      <c r="C22" s="569" t="s">
        <v>93</v>
      </c>
      <c r="D22" s="187">
        <v>1551.1699750623443</v>
      </c>
      <c r="E22" s="188">
        <v>1444.7911294481692</v>
      </c>
      <c r="H22" s="568" t="str">
        <f t="shared" si="1"/>
        <v>1.2.1.C</v>
      </c>
      <c r="I22" s="587" t="str">
        <f t="shared" si="1"/>
        <v>Coniferous</v>
      </c>
      <c r="J22" s="569" t="s">
        <v>93</v>
      </c>
      <c r="K22" s="581"/>
      <c r="L22" s="581"/>
      <c r="Q22" s="366" t="s">
        <v>156</v>
      </c>
      <c r="R22" s="440" t="s">
        <v>150</v>
      </c>
      <c r="S22" s="441">
        <f>IF(ISNUMBER(S$14*$W14+S$15*$W15+S$16*$W16+S$19*$W19+S$20*$W20+S$21*$W21+S$13*$W13+S$17*$W17+S$18*$W18),S$14*$W14+S$15*$W15+S$16*$W16+S$19*$W19+S$20*$W20+S$21*$W21+S$13*$W13+S$17*$W17+S$18*$W18,"missing data")</f>
        <v>3047.4706000000001</v>
      </c>
      <c r="T22" s="441">
        <f>IF(ISNUMBER(T$14*$W14+T$15*$W15+T$16*$W16+T$19*$W19+T$20*$W20+T$21*$W21+T$13*$W13+T$17*$W17+T$18*$W18),T$14*$W14+T$15*$W15+T$16*$W16+T$19*$W19+T$20*$W20+T$21*$W21+T$13*$W13+T$17*$W17+T$18*$W18,"missing data")</f>
        <v>2600.6285999999996</v>
      </c>
      <c r="U22" s="590">
        <f t="shared" si="0"/>
        <v>-0.14662717336797293</v>
      </c>
      <c r="X22" s="442"/>
      <c r="Y22" s="442"/>
      <c r="Z22" s="442"/>
      <c r="AA22" s="442"/>
      <c r="AB22" s="442"/>
      <c r="AC22" s="442"/>
    </row>
    <row r="23" spans="1:29" s="23" customFormat="1" ht="14.25" customHeight="1" x14ac:dyDescent="0.2">
      <c r="A23" s="136" t="s">
        <v>57</v>
      </c>
      <c r="B23" s="586" t="s">
        <v>4</v>
      </c>
      <c r="C23" s="569" t="s">
        <v>93</v>
      </c>
      <c r="D23" s="187">
        <v>670.32702493765589</v>
      </c>
      <c r="E23" s="188">
        <v>705.20887055183084</v>
      </c>
      <c r="H23" s="568" t="str">
        <f t="shared" si="1"/>
        <v>1.2.1.NC</v>
      </c>
      <c r="I23" s="587" t="str">
        <f t="shared" si="1"/>
        <v>Non-Coniferous</v>
      </c>
      <c r="J23" s="569" t="s">
        <v>93</v>
      </c>
      <c r="K23" s="581"/>
      <c r="L23" s="581"/>
      <c r="Q23" s="362"/>
      <c r="R23" s="365" t="s">
        <v>155</v>
      </c>
      <c r="S23" s="367" t="str">
        <f>IF(ISNUMBER(S11*X31+S12-S22),S11*X31+S12-S22,"missing data")</f>
        <v>missing data</v>
      </c>
      <c r="T23" s="367" t="str">
        <f>IF(ISNUMBER(T11*X31+T12-T22),T11*X31+T12-T22,"missing data")</f>
        <v>missing data</v>
      </c>
      <c r="U23" s="591" t="str">
        <f t="shared" si="0"/>
        <v>missing data</v>
      </c>
      <c r="V23" s="370" t="s">
        <v>152</v>
      </c>
      <c r="X23" s="442"/>
      <c r="Z23" s="442"/>
      <c r="AA23" s="442"/>
      <c r="AB23" s="442"/>
      <c r="AC23" s="442"/>
    </row>
    <row r="24" spans="1:29" s="23" customFormat="1" ht="26.25" customHeight="1" x14ac:dyDescent="0.2">
      <c r="A24" s="592" t="s">
        <v>21</v>
      </c>
      <c r="B24" s="593" t="s">
        <v>275</v>
      </c>
      <c r="C24" s="569" t="s">
        <v>93</v>
      </c>
      <c r="D24" s="187">
        <v>644</v>
      </c>
      <c r="E24" s="188">
        <v>591</v>
      </c>
      <c r="H24" s="594" t="str">
        <f t="shared" si="1"/>
        <v>1.2.2</v>
      </c>
      <c r="I24" s="593" t="str">
        <f t="shared" si="1"/>
        <v>PULPWOOD, ROUND AND SPLIT (INCLUDING WOOD FOR PARTICLE BOARD, OSB AND FIBREBOARD)</v>
      </c>
      <c r="J24" s="569" t="s">
        <v>93</v>
      </c>
      <c r="K24" s="589">
        <f>D24-(D25+D26)</f>
        <v>-0.46588915662653108</v>
      </c>
      <c r="L24" s="589">
        <f>E24-(E25+E26)</f>
        <v>0</v>
      </c>
      <c r="Q24" s="362"/>
      <c r="R24" s="442" t="s">
        <v>154</v>
      </c>
      <c r="S24" s="595" t="str">
        <f>IF(ISNUMBER(1-S22/S11),1-S22/S11,"missing data")</f>
        <v>missing data</v>
      </c>
      <c r="T24" s="595" t="str">
        <f>IF(ISNUMBER(1-T22/T11),1-T22/T11,"missing data")</f>
        <v>missing data</v>
      </c>
      <c r="V24" s="370" t="s">
        <v>151</v>
      </c>
      <c r="X24" s="442"/>
      <c r="Y24" s="442"/>
      <c r="Z24" s="442"/>
      <c r="AA24" s="442"/>
      <c r="AB24" s="442"/>
      <c r="AC24" s="442"/>
    </row>
    <row r="25" spans="1:29" s="23" customFormat="1" ht="14.4" x14ac:dyDescent="0.2">
      <c r="A25" s="136" t="s">
        <v>22</v>
      </c>
      <c r="B25" s="587" t="s">
        <v>3</v>
      </c>
      <c r="C25" s="569" t="s">
        <v>93</v>
      </c>
      <c r="D25" s="187">
        <v>589.46588915662653</v>
      </c>
      <c r="E25" s="188">
        <v>513.52808988764048</v>
      </c>
      <c r="H25" s="568" t="str">
        <f t="shared" si="1"/>
        <v>1.2.2.C</v>
      </c>
      <c r="I25" s="587" t="str">
        <f t="shared" si="1"/>
        <v>Coniferous</v>
      </c>
      <c r="J25" s="569" t="s">
        <v>93</v>
      </c>
      <c r="K25" s="581"/>
      <c r="L25" s="581"/>
      <c r="Q25" s="362"/>
      <c r="V25" s="370" t="s">
        <v>161</v>
      </c>
      <c r="X25" s="442"/>
      <c r="Y25" s="442"/>
      <c r="Z25" s="442"/>
      <c r="AA25" s="442"/>
      <c r="AB25" s="442"/>
      <c r="AC25" s="442"/>
    </row>
    <row r="26" spans="1:29" s="23" customFormat="1" ht="14.4" x14ac:dyDescent="0.25">
      <c r="A26" s="136" t="s">
        <v>58</v>
      </c>
      <c r="B26" s="586" t="s">
        <v>4</v>
      </c>
      <c r="C26" s="569" t="s">
        <v>93</v>
      </c>
      <c r="D26" s="187">
        <v>55</v>
      </c>
      <c r="E26" s="188">
        <v>77.471910112359552</v>
      </c>
      <c r="H26" s="568" t="str">
        <f t="shared" si="1"/>
        <v>1.2.2.NC</v>
      </c>
      <c r="I26" s="587" t="str">
        <f t="shared" si="1"/>
        <v>Non-Coniferous</v>
      </c>
      <c r="J26" s="569" t="s">
        <v>93</v>
      </c>
      <c r="K26" s="581"/>
      <c r="L26" s="581"/>
      <c r="Q26" s="362"/>
      <c r="V26" s="596"/>
      <c r="W26" s="442"/>
      <c r="X26" s="442"/>
      <c r="Y26" s="442"/>
      <c r="Z26" s="442"/>
      <c r="AA26" s="442"/>
      <c r="AB26" s="442"/>
      <c r="AC26" s="442"/>
    </row>
    <row r="27" spans="1:29" s="23" customFormat="1" ht="14.4" x14ac:dyDescent="0.25">
      <c r="A27" s="136" t="s">
        <v>23</v>
      </c>
      <c r="B27" s="580" t="s">
        <v>27</v>
      </c>
      <c r="C27" s="569" t="s">
        <v>93</v>
      </c>
      <c r="D27" s="187">
        <v>192</v>
      </c>
      <c r="E27" s="188">
        <v>168</v>
      </c>
      <c r="H27" s="568" t="str">
        <f t="shared" si="1"/>
        <v>1.2.3</v>
      </c>
      <c r="I27" s="580" t="str">
        <f t="shared" si="1"/>
        <v>OTHER INDUSTRIAL ROUNDWOOD</v>
      </c>
      <c r="J27" s="569" t="s">
        <v>93</v>
      </c>
      <c r="K27" s="589">
        <f>D27-(D28+D29)</f>
        <v>-0.44270982658960634</v>
      </c>
      <c r="L27" s="589">
        <f>E27-(E28+E29)</f>
        <v>0</v>
      </c>
      <c r="Q27" s="362"/>
      <c r="V27" s="596"/>
      <c r="W27" s="442"/>
      <c r="X27" s="442"/>
      <c r="Y27" s="442"/>
      <c r="Z27" s="436"/>
      <c r="AA27" s="442"/>
      <c r="AB27" s="442"/>
      <c r="AC27" s="442"/>
    </row>
    <row r="28" spans="1:29" s="23" customFormat="1" ht="14.4" x14ac:dyDescent="0.2">
      <c r="A28" s="136" t="s">
        <v>24</v>
      </c>
      <c r="B28" s="587" t="s">
        <v>3</v>
      </c>
      <c r="C28" s="569" t="s">
        <v>93</v>
      </c>
      <c r="D28" s="187">
        <v>168.44270982658961</v>
      </c>
      <c r="E28" s="188">
        <v>147.97350993377484</v>
      </c>
      <c r="H28" s="568" t="str">
        <f t="shared" si="1"/>
        <v>1.2.3.C</v>
      </c>
      <c r="I28" s="587" t="str">
        <f t="shared" si="1"/>
        <v>Coniferous</v>
      </c>
      <c r="J28" s="569" t="s">
        <v>93</v>
      </c>
      <c r="K28" s="581"/>
      <c r="L28" s="582"/>
      <c r="Q28" s="362"/>
      <c r="V28" s="437"/>
      <c r="W28" s="368" t="s">
        <v>159</v>
      </c>
      <c r="X28" s="597">
        <v>0.35</v>
      </c>
      <c r="Y28" s="442"/>
      <c r="Z28" s="598"/>
      <c r="AA28" s="442"/>
      <c r="AB28" s="442"/>
      <c r="AC28" s="442"/>
    </row>
    <row r="29" spans="1:29" s="23" customFormat="1" ht="14.4" x14ac:dyDescent="0.2">
      <c r="A29" s="136" t="s">
        <v>59</v>
      </c>
      <c r="B29" s="586" t="s">
        <v>4</v>
      </c>
      <c r="C29" s="569" t="s">
        <v>93</v>
      </c>
      <c r="D29" s="187">
        <v>24</v>
      </c>
      <c r="E29" s="188">
        <v>20.026490066225165</v>
      </c>
      <c r="H29" s="568" t="str">
        <f t="shared" si="1"/>
        <v>1.2.3.NC</v>
      </c>
      <c r="I29" s="586" t="str">
        <f t="shared" si="1"/>
        <v>Non-Coniferous</v>
      </c>
      <c r="J29" s="569" t="s">
        <v>93</v>
      </c>
      <c r="K29" s="583"/>
      <c r="L29" s="584"/>
      <c r="Q29" s="362"/>
      <c r="R29" s="364"/>
      <c r="S29" s="437"/>
      <c r="T29" s="437"/>
      <c r="U29" s="437"/>
      <c r="V29" s="437"/>
      <c r="W29" s="436" t="s">
        <v>149</v>
      </c>
      <c r="X29" s="597">
        <v>1</v>
      </c>
      <c r="Y29" s="442"/>
      <c r="Z29" s="442"/>
      <c r="AA29" s="442"/>
      <c r="AB29" s="442"/>
      <c r="AC29" s="442"/>
    </row>
    <row r="30" spans="1:29" s="21" customFormat="1" ht="12.75" customHeight="1" x14ac:dyDescent="0.2">
      <c r="A30" s="650" t="s">
        <v>16</v>
      </c>
      <c r="B30" s="651"/>
      <c r="C30" s="651"/>
      <c r="D30" s="651"/>
      <c r="E30" s="652"/>
      <c r="H30" s="599" t="s">
        <v>0</v>
      </c>
      <c r="I30" s="557" t="str">
        <f>A30</f>
        <v xml:space="preserve">  PRODUCTION</v>
      </c>
      <c r="J30" s="600" t="s">
        <v>0</v>
      </c>
      <c r="K30" s="559"/>
      <c r="L30" s="560"/>
      <c r="Q30" s="442"/>
      <c r="R30" s="23"/>
      <c r="S30" s="23"/>
      <c r="T30" s="23"/>
      <c r="U30" s="23"/>
      <c r="V30" s="442"/>
      <c r="W30" s="436" t="s">
        <v>160</v>
      </c>
      <c r="X30" s="601">
        <v>0.98499999999999999</v>
      </c>
      <c r="Y30" s="442"/>
      <c r="Z30" s="442"/>
      <c r="AA30" s="442"/>
      <c r="AB30" s="442"/>
      <c r="AC30" s="363"/>
    </row>
    <row r="31" spans="1:29" s="23" customFormat="1" ht="13.2" x14ac:dyDescent="0.2">
      <c r="A31" s="602">
        <v>2</v>
      </c>
      <c r="B31" s="603" t="s">
        <v>28</v>
      </c>
      <c r="C31" s="604" t="s">
        <v>61</v>
      </c>
      <c r="D31" s="373">
        <v>30</v>
      </c>
      <c r="E31" s="375">
        <v>32</v>
      </c>
      <c r="H31" s="568">
        <f t="shared" si="1"/>
        <v>2</v>
      </c>
      <c r="I31" s="568" t="str">
        <f t="shared" si="1"/>
        <v>WOOD CHARCOAL</v>
      </c>
      <c r="J31" s="605" t="s">
        <v>61</v>
      </c>
      <c r="K31" s="581"/>
      <c r="L31" s="582"/>
      <c r="Q31" s="442"/>
    </row>
    <row r="32" spans="1:29" s="23" customFormat="1" ht="14.4" x14ac:dyDescent="0.2">
      <c r="A32" s="564">
        <v>3</v>
      </c>
      <c r="B32" s="565" t="s">
        <v>101</v>
      </c>
      <c r="C32" s="566" t="s">
        <v>70</v>
      </c>
      <c r="D32" s="373">
        <v>300</v>
      </c>
      <c r="E32" s="375">
        <v>300</v>
      </c>
      <c r="H32" s="568">
        <f t="shared" si="1"/>
        <v>3</v>
      </c>
      <c r="I32" s="606" t="str">
        <f t="shared" si="1"/>
        <v>WOOD CHIPS, PARTICLES AND RESIDUES</v>
      </c>
      <c r="J32" s="569" t="s">
        <v>70</v>
      </c>
      <c r="K32" s="575">
        <f>D32-(D33+D34)</f>
        <v>0</v>
      </c>
      <c r="L32" s="575">
        <f>E32-(E33+E34)</f>
        <v>0</v>
      </c>
    </row>
    <row r="33" spans="1:12" s="23" customFormat="1" ht="14.4" x14ac:dyDescent="0.2">
      <c r="A33" s="136" t="s">
        <v>99</v>
      </c>
      <c r="B33" s="607" t="s">
        <v>60</v>
      </c>
      <c r="C33" s="569" t="s">
        <v>70</v>
      </c>
      <c r="D33" s="187">
        <v>200</v>
      </c>
      <c r="E33" s="188">
        <v>200</v>
      </c>
      <c r="H33" s="568" t="str">
        <f>A33</f>
        <v>3.1</v>
      </c>
      <c r="I33" s="607" t="str">
        <f t="shared" si="1"/>
        <v>WOOD CHIPS AND PARTICLES</v>
      </c>
      <c r="J33" s="569" t="s">
        <v>70</v>
      </c>
      <c r="K33" s="581"/>
      <c r="L33" s="582"/>
    </row>
    <row r="34" spans="1:12" s="23" customFormat="1" ht="14.4" x14ac:dyDescent="0.2">
      <c r="A34" s="136" t="s">
        <v>100</v>
      </c>
      <c r="B34" s="607" t="s">
        <v>102</v>
      </c>
      <c r="C34" s="569" t="s">
        <v>70</v>
      </c>
      <c r="D34" s="187">
        <v>100</v>
      </c>
      <c r="E34" s="188">
        <v>100</v>
      </c>
      <c r="H34" s="568" t="str">
        <f>A34</f>
        <v>3.2</v>
      </c>
      <c r="I34" s="607" t="str">
        <f t="shared" si="1"/>
        <v>WOOD RESIDUES (INCLUDING WOOD FOR AGGLOMERATES)</v>
      </c>
      <c r="J34" s="569" t="s">
        <v>70</v>
      </c>
      <c r="K34" s="583"/>
      <c r="L34" s="584"/>
    </row>
    <row r="35" spans="1:12" s="23" customFormat="1" ht="13.2" x14ac:dyDescent="0.2">
      <c r="A35" s="608">
        <v>4</v>
      </c>
      <c r="B35" s="603" t="s">
        <v>163</v>
      </c>
      <c r="C35" s="566" t="s">
        <v>61</v>
      </c>
      <c r="D35" s="373">
        <v>4</v>
      </c>
      <c r="E35" s="375">
        <v>3</v>
      </c>
      <c r="H35" s="568">
        <f t="shared" ref="H35" si="2">A35</f>
        <v>4</v>
      </c>
      <c r="I35" s="606" t="str">
        <f t="shared" si="1"/>
        <v>RECOVERED POST-CONSUMER WOOD</v>
      </c>
      <c r="J35" s="569" t="s">
        <v>61</v>
      </c>
      <c r="K35" s="575"/>
      <c r="L35" s="576"/>
    </row>
    <row r="36" spans="1:12" s="23" customFormat="1" ht="13.2" x14ac:dyDescent="0.2">
      <c r="A36" s="564" t="s">
        <v>164</v>
      </c>
      <c r="B36" s="565" t="s">
        <v>104</v>
      </c>
      <c r="C36" s="566" t="s">
        <v>61</v>
      </c>
      <c r="D36" s="373">
        <v>350</v>
      </c>
      <c r="E36" s="609">
        <v>248</v>
      </c>
      <c r="H36" s="568" t="str">
        <f t="shared" si="1"/>
        <v>5</v>
      </c>
      <c r="I36" s="606" t="str">
        <f t="shared" si="1"/>
        <v>WOOD PELLETS AND OTHER AGGLOMERATES</v>
      </c>
      <c r="J36" s="569" t="s">
        <v>61</v>
      </c>
      <c r="K36" s="575">
        <f>D36-(D37+D38)</f>
        <v>0</v>
      </c>
      <c r="L36" s="575">
        <f>E36-(E37+E38)</f>
        <v>0.34000000000000341</v>
      </c>
    </row>
    <row r="37" spans="1:12" s="23" customFormat="1" ht="13.2" x14ac:dyDescent="0.2">
      <c r="A37" s="136" t="s">
        <v>165</v>
      </c>
      <c r="B37" s="607" t="s">
        <v>103</v>
      </c>
      <c r="C37" s="569" t="s">
        <v>61</v>
      </c>
      <c r="D37" s="427">
        <v>220</v>
      </c>
      <c r="E37" s="610">
        <v>156.03</v>
      </c>
      <c r="H37" s="568" t="str">
        <f t="shared" si="1"/>
        <v>5.1</v>
      </c>
      <c r="I37" s="607" t="str">
        <f>B37</f>
        <v>WOOD PELLETS</v>
      </c>
      <c r="J37" s="569" t="s">
        <v>61</v>
      </c>
      <c r="K37" s="581"/>
      <c r="L37" s="582"/>
    </row>
    <row r="38" spans="1:12" s="23" customFormat="1" ht="13.2" x14ac:dyDescent="0.2">
      <c r="A38" s="136" t="s">
        <v>166</v>
      </c>
      <c r="B38" s="607" t="s">
        <v>105</v>
      </c>
      <c r="C38" s="569" t="s">
        <v>61</v>
      </c>
      <c r="D38" s="427">
        <v>130</v>
      </c>
      <c r="E38" s="610">
        <v>91.63</v>
      </c>
      <c r="H38" s="568" t="str">
        <f t="shared" si="1"/>
        <v>5.2</v>
      </c>
      <c r="I38" s="607" t="str">
        <f>B38</f>
        <v>OTHER AGGLOMERATES</v>
      </c>
      <c r="J38" s="569" t="s">
        <v>61</v>
      </c>
      <c r="K38" s="583"/>
      <c r="L38" s="584"/>
    </row>
    <row r="39" spans="1:12" s="23" customFormat="1" ht="14.4" x14ac:dyDescent="0.2">
      <c r="A39" s="611" t="s">
        <v>167</v>
      </c>
      <c r="B39" s="612" t="s">
        <v>215</v>
      </c>
      <c r="C39" s="566" t="s">
        <v>70</v>
      </c>
      <c r="D39" s="373">
        <v>1749.79</v>
      </c>
      <c r="E39" s="609">
        <v>1626</v>
      </c>
      <c r="H39" s="568" t="str">
        <f t="shared" si="1"/>
        <v>6</v>
      </c>
      <c r="I39" s="567" t="str">
        <f t="shared" si="1"/>
        <v>SAWNWOOD (INCLUDING SLEEPERS)</v>
      </c>
      <c r="J39" s="569" t="s">
        <v>70</v>
      </c>
      <c r="K39" s="575">
        <f>D39-(D40+D41)</f>
        <v>0</v>
      </c>
      <c r="L39" s="575">
        <f>E39-(E40+E41)</f>
        <v>2.9999999999972715E-2</v>
      </c>
    </row>
    <row r="40" spans="1:12" s="23" customFormat="1" ht="14.4" x14ac:dyDescent="0.2">
      <c r="A40" s="613" t="s">
        <v>168</v>
      </c>
      <c r="B40" s="607" t="s">
        <v>3</v>
      </c>
      <c r="C40" s="569" t="s">
        <v>70</v>
      </c>
      <c r="D40" s="427">
        <v>710.18</v>
      </c>
      <c r="E40" s="610">
        <v>610.75</v>
      </c>
      <c r="H40" s="568" t="str">
        <f t="shared" si="1"/>
        <v>6.C</v>
      </c>
      <c r="I40" s="607" t="str">
        <f t="shared" si="1"/>
        <v>Coniferous</v>
      </c>
      <c r="J40" s="569" t="s">
        <v>70</v>
      </c>
      <c r="K40" s="581"/>
      <c r="L40" s="582"/>
    </row>
    <row r="41" spans="1:12" s="23" customFormat="1" ht="14.4" x14ac:dyDescent="0.2">
      <c r="A41" s="613" t="s">
        <v>169</v>
      </c>
      <c r="B41" s="607" t="s">
        <v>4</v>
      </c>
      <c r="C41" s="569" t="s">
        <v>70</v>
      </c>
      <c r="D41" s="427">
        <v>1039.6099999999999</v>
      </c>
      <c r="E41" s="610">
        <v>1015.22</v>
      </c>
      <c r="H41" s="568" t="str">
        <f t="shared" si="1"/>
        <v>6.NC</v>
      </c>
      <c r="I41" s="607" t="str">
        <f t="shared" si="1"/>
        <v>Non-Coniferous</v>
      </c>
      <c r="J41" s="569" t="s">
        <v>70</v>
      </c>
      <c r="K41" s="581"/>
      <c r="L41" s="582"/>
    </row>
    <row r="42" spans="1:12" s="23" customFormat="1" ht="14.4" x14ac:dyDescent="0.2">
      <c r="A42" s="136" t="s">
        <v>170</v>
      </c>
      <c r="B42" s="580" t="s">
        <v>63</v>
      </c>
      <c r="C42" s="569" t="s">
        <v>70</v>
      </c>
      <c r="D42" s="427">
        <v>1.46</v>
      </c>
      <c r="E42" s="428">
        <v>3</v>
      </c>
      <c r="H42" s="568" t="str">
        <f t="shared" si="1"/>
        <v>6.NC.T</v>
      </c>
      <c r="I42" s="580" t="str">
        <f t="shared" si="1"/>
        <v>of which: Tropical</v>
      </c>
      <c r="J42" s="569" t="s">
        <v>70</v>
      </c>
      <c r="K42" s="583" t="str">
        <f>IF(AND(ISNUMBER(D42/D41),D42&gt;D41),"&gt; 5.NC !!","")</f>
        <v/>
      </c>
      <c r="L42" s="584" t="str">
        <f>IF(AND(ISNUMBER(E42/E41),E42&gt;E41),"&gt; 5.NC !!","")</f>
        <v/>
      </c>
    </row>
    <row r="43" spans="1:12" s="23" customFormat="1" ht="14.4" x14ac:dyDescent="0.2">
      <c r="A43" s="611" t="s">
        <v>171</v>
      </c>
      <c r="B43" s="612" t="s">
        <v>29</v>
      </c>
      <c r="C43" s="566" t="s">
        <v>70</v>
      </c>
      <c r="D43" s="373">
        <v>22.43</v>
      </c>
      <c r="E43" s="609">
        <v>22</v>
      </c>
      <c r="H43" s="568" t="str">
        <f t="shared" si="1"/>
        <v>7</v>
      </c>
      <c r="I43" s="567" t="str">
        <f t="shared" si="1"/>
        <v>VENEER SHEETS</v>
      </c>
      <c r="J43" s="569" t="s">
        <v>70</v>
      </c>
      <c r="K43" s="575">
        <f>D43-(D44+D45)</f>
        <v>0</v>
      </c>
      <c r="L43" s="575">
        <f>E43-(E44+E45)</f>
        <v>-0.13000000000000256</v>
      </c>
    </row>
    <row r="44" spans="1:12" s="23" customFormat="1" ht="14.4" x14ac:dyDescent="0.2">
      <c r="A44" s="613" t="s">
        <v>172</v>
      </c>
      <c r="B44" s="607" t="s">
        <v>3</v>
      </c>
      <c r="C44" s="569" t="s">
        <v>70</v>
      </c>
      <c r="D44" s="427">
        <v>4.1399999999999997</v>
      </c>
      <c r="E44" s="610">
        <v>4.01</v>
      </c>
      <c r="H44" s="568" t="str">
        <f t="shared" si="1"/>
        <v>7.C</v>
      </c>
      <c r="I44" s="580" t="str">
        <f t="shared" si="1"/>
        <v>Coniferous</v>
      </c>
      <c r="J44" s="569" t="s">
        <v>70</v>
      </c>
      <c r="K44" s="581"/>
      <c r="L44" s="582"/>
    </row>
    <row r="45" spans="1:12" s="23" customFormat="1" ht="14.4" x14ac:dyDescent="0.2">
      <c r="A45" s="613" t="s">
        <v>173</v>
      </c>
      <c r="B45" s="607" t="s">
        <v>4</v>
      </c>
      <c r="C45" s="569" t="s">
        <v>70</v>
      </c>
      <c r="D45" s="427">
        <v>18.29</v>
      </c>
      <c r="E45" s="610">
        <v>18.12</v>
      </c>
      <c r="H45" s="568" t="str">
        <f t="shared" si="1"/>
        <v>7.NC</v>
      </c>
      <c r="I45" s="580" t="str">
        <f t="shared" si="1"/>
        <v>Non-Coniferous</v>
      </c>
      <c r="J45" s="569" t="s">
        <v>70</v>
      </c>
      <c r="K45" s="581"/>
      <c r="L45" s="582"/>
    </row>
    <row r="46" spans="1:12" s="23" customFormat="1" ht="14.4" x14ac:dyDescent="0.2">
      <c r="A46" s="614" t="s">
        <v>174</v>
      </c>
      <c r="B46" s="615" t="s">
        <v>63</v>
      </c>
      <c r="C46" s="569" t="s">
        <v>70</v>
      </c>
      <c r="D46" s="427">
        <v>0</v>
      </c>
      <c r="E46" s="428">
        <v>0</v>
      </c>
      <c r="H46" s="568" t="str">
        <f t="shared" si="1"/>
        <v>7.NC.T</v>
      </c>
      <c r="I46" s="587" t="str">
        <f t="shared" si="1"/>
        <v>of which: Tropical</v>
      </c>
      <c r="J46" s="569" t="s">
        <v>70</v>
      </c>
      <c r="K46" s="581"/>
      <c r="L46" s="582"/>
    </row>
    <row r="47" spans="1:12" s="23" customFormat="1" ht="14.4" x14ac:dyDescent="0.2">
      <c r="A47" s="564" t="s">
        <v>175</v>
      </c>
      <c r="B47" s="565" t="s">
        <v>30</v>
      </c>
      <c r="C47" s="604" t="s">
        <v>70</v>
      </c>
      <c r="D47" s="374">
        <v>33.880000000000003</v>
      </c>
      <c r="E47" s="616">
        <v>30.459999999999997</v>
      </c>
      <c r="H47" s="568" t="str">
        <f t="shared" si="1"/>
        <v>8</v>
      </c>
      <c r="I47" s="567" t="str">
        <f t="shared" si="1"/>
        <v>WOOD-BASED PANELS</v>
      </c>
      <c r="J47" s="569" t="s">
        <v>70</v>
      </c>
      <c r="K47" s="575">
        <f>D47-(D48++D52+D54)</f>
        <v>0</v>
      </c>
      <c r="L47" s="575">
        <f>E47-(E48++E52+E54)</f>
        <v>0</v>
      </c>
    </row>
    <row r="48" spans="1:12" s="23" customFormat="1" ht="14.4" x14ac:dyDescent="0.2">
      <c r="A48" s="613" t="s">
        <v>126</v>
      </c>
      <c r="B48" s="607" t="s">
        <v>32</v>
      </c>
      <c r="C48" s="569" t="s">
        <v>70</v>
      </c>
      <c r="D48" s="427">
        <v>23.96</v>
      </c>
      <c r="E48" s="610">
        <v>20.36</v>
      </c>
      <c r="H48" s="568" t="str">
        <f t="shared" si="1"/>
        <v>8.1</v>
      </c>
      <c r="I48" s="607" t="str">
        <f t="shared" si="1"/>
        <v xml:space="preserve">PLYWOOD </v>
      </c>
      <c r="J48" s="569" t="s">
        <v>70</v>
      </c>
      <c r="K48" s="589">
        <f>D48-(D49+D50)</f>
        <v>0</v>
      </c>
      <c r="L48" s="589">
        <f>E48-(E49+E50)</f>
        <v>0</v>
      </c>
    </row>
    <row r="49" spans="1:12" s="23" customFormat="1" ht="14.4" x14ac:dyDescent="0.2">
      <c r="A49" s="613" t="s">
        <v>176</v>
      </c>
      <c r="B49" s="580" t="s">
        <v>3</v>
      </c>
      <c r="C49" s="569" t="s">
        <v>70</v>
      </c>
      <c r="D49" s="427">
        <v>4.59</v>
      </c>
      <c r="E49" s="610">
        <v>3.36</v>
      </c>
      <c r="H49" s="568" t="str">
        <f t="shared" si="1"/>
        <v>8.1.C</v>
      </c>
      <c r="I49" s="580" t="str">
        <f t="shared" si="1"/>
        <v>Coniferous</v>
      </c>
      <c r="J49" s="569" t="s">
        <v>70</v>
      </c>
      <c r="K49" s="581"/>
      <c r="L49" s="582"/>
    </row>
    <row r="50" spans="1:12" s="23" customFormat="1" ht="14.4" x14ac:dyDescent="0.2">
      <c r="A50" s="613" t="s">
        <v>177</v>
      </c>
      <c r="B50" s="580" t="s">
        <v>4</v>
      </c>
      <c r="C50" s="569" t="s">
        <v>70</v>
      </c>
      <c r="D50" s="427">
        <v>19.37</v>
      </c>
      <c r="E50" s="610">
        <v>17</v>
      </c>
      <c r="H50" s="568" t="str">
        <f t="shared" si="1"/>
        <v>8.1.NC</v>
      </c>
      <c r="I50" s="580" t="str">
        <f t="shared" si="1"/>
        <v>Non-Coniferous</v>
      </c>
      <c r="J50" s="569" t="s">
        <v>70</v>
      </c>
      <c r="K50" s="581" t="s">
        <v>0</v>
      </c>
      <c r="L50" s="582"/>
    </row>
    <row r="51" spans="1:12" s="23" customFormat="1" ht="14.4" x14ac:dyDescent="0.2">
      <c r="A51" s="613" t="s">
        <v>178</v>
      </c>
      <c r="B51" s="586" t="s">
        <v>63</v>
      </c>
      <c r="C51" s="569" t="s">
        <v>70</v>
      </c>
      <c r="D51" s="427">
        <v>2</v>
      </c>
      <c r="E51" s="428">
        <v>3</v>
      </c>
      <c r="H51" s="568" t="str">
        <f t="shared" si="1"/>
        <v>8.1.NC.T</v>
      </c>
      <c r="I51" s="587" t="str">
        <f t="shared" si="1"/>
        <v>of which: Tropical</v>
      </c>
      <c r="J51" s="569" t="s">
        <v>70</v>
      </c>
      <c r="K51" s="581" t="str">
        <f>IF(AND(ISNUMBER(D51/D50),D51&gt;D50),"&gt; 6.1.NC !!","")</f>
        <v/>
      </c>
      <c r="L51" s="582" t="str">
        <f>IF(AND(ISNUMBER(E51/E50),E51&gt;E50),"&gt; 6.1.NC !!","")</f>
        <v/>
      </c>
    </row>
    <row r="52" spans="1:12" s="23" customFormat="1" ht="14.4" x14ac:dyDescent="0.2">
      <c r="A52" s="613" t="s">
        <v>127</v>
      </c>
      <c r="B52" s="617" t="s">
        <v>276</v>
      </c>
      <c r="C52" s="569" t="s">
        <v>70</v>
      </c>
      <c r="D52" s="427">
        <v>9.07</v>
      </c>
      <c r="E52" s="610">
        <v>9.3699999999999992</v>
      </c>
      <c r="H52" s="568" t="str">
        <f t="shared" si="1"/>
        <v>8.2</v>
      </c>
      <c r="I52" s="607" t="str">
        <f t="shared" si="1"/>
        <v>PARTICLE BOARD, ORIENTED STRAND BOARD (OSB) AND SIMILAR BOARD</v>
      </c>
      <c r="J52" s="569" t="s">
        <v>70</v>
      </c>
      <c r="K52" s="581"/>
      <c r="L52" s="582"/>
    </row>
    <row r="53" spans="1:12" s="23" customFormat="1" ht="14.4" x14ac:dyDescent="0.2">
      <c r="A53" s="613" t="s">
        <v>179</v>
      </c>
      <c r="B53" s="618" t="s">
        <v>277</v>
      </c>
      <c r="C53" s="569" t="s">
        <v>70</v>
      </c>
      <c r="D53" s="427">
        <v>3</v>
      </c>
      <c r="E53" s="610">
        <v>3</v>
      </c>
      <c r="H53" s="568" t="str">
        <f t="shared" si="1"/>
        <v>8.2.1</v>
      </c>
      <c r="I53" s="580" t="str">
        <f t="shared" si="1"/>
        <v>of which: ORIENTED STRAND BOARD (OSB)</v>
      </c>
      <c r="J53" s="569" t="s">
        <v>70</v>
      </c>
      <c r="K53" s="581" t="str">
        <f>IF(AND(ISNUMBER(D53/D52),D53&gt;D52),"&gt; 6.3 !!","")</f>
        <v/>
      </c>
      <c r="L53" s="582" t="str">
        <f>IF(AND(ISNUMBER(E53/E52),E53&gt;E52),"&gt; 6.3 !!","")</f>
        <v/>
      </c>
    </row>
    <row r="54" spans="1:12" s="23" customFormat="1" ht="14.4" x14ac:dyDescent="0.2">
      <c r="A54" s="613" t="s">
        <v>180</v>
      </c>
      <c r="B54" s="607" t="s">
        <v>33</v>
      </c>
      <c r="C54" s="569" t="s">
        <v>70</v>
      </c>
      <c r="D54" s="427">
        <v>0.85</v>
      </c>
      <c r="E54" s="610">
        <v>0.73</v>
      </c>
      <c r="H54" s="568" t="str">
        <f t="shared" si="1"/>
        <v>8.3</v>
      </c>
      <c r="I54" s="607" t="str">
        <f t="shared" si="1"/>
        <v xml:space="preserve">FIBREBOARD </v>
      </c>
      <c r="J54" s="569" t="s">
        <v>70</v>
      </c>
      <c r="K54" s="589">
        <f>D54-(D55+D56+D57)</f>
        <v>0</v>
      </c>
      <c r="L54" s="589">
        <f>E54-(E55+E56+E57)</f>
        <v>0</v>
      </c>
    </row>
    <row r="55" spans="1:12" s="23" customFormat="1" ht="14.4" x14ac:dyDescent="0.2">
      <c r="A55" s="613" t="s">
        <v>181</v>
      </c>
      <c r="B55" s="580" t="s">
        <v>34</v>
      </c>
      <c r="C55" s="569" t="s">
        <v>70</v>
      </c>
      <c r="D55" s="427">
        <v>0</v>
      </c>
      <c r="E55" s="610">
        <v>0</v>
      </c>
      <c r="H55" s="568" t="str">
        <f t="shared" si="1"/>
        <v>8.3.1</v>
      </c>
      <c r="I55" s="580" t="str">
        <f t="shared" si="1"/>
        <v xml:space="preserve">HARDBOARD </v>
      </c>
      <c r="J55" s="569" t="s">
        <v>70</v>
      </c>
      <c r="K55" s="581"/>
      <c r="L55" s="582"/>
    </row>
    <row r="56" spans="1:12" s="23" customFormat="1" ht="14.4" x14ac:dyDescent="0.2">
      <c r="A56" s="613" t="s">
        <v>182</v>
      </c>
      <c r="B56" s="580" t="s">
        <v>133</v>
      </c>
      <c r="C56" s="569" t="s">
        <v>70</v>
      </c>
      <c r="D56" s="427">
        <v>0.85</v>
      </c>
      <c r="E56" s="610">
        <v>0.51</v>
      </c>
      <c r="H56" s="568" t="str">
        <f t="shared" si="1"/>
        <v>8.3.2</v>
      </c>
      <c r="I56" s="580" t="str">
        <f t="shared" si="1"/>
        <v>MEDIUM/HIGH DENSITY FIBREBOARD (MDF/HDF)</v>
      </c>
      <c r="J56" s="569" t="s">
        <v>70</v>
      </c>
      <c r="K56" s="581"/>
      <c r="L56" s="582"/>
    </row>
    <row r="57" spans="1:12" s="23" customFormat="1" ht="14.4" x14ac:dyDescent="0.2">
      <c r="A57" s="614" t="s">
        <v>183</v>
      </c>
      <c r="B57" s="615" t="s">
        <v>78</v>
      </c>
      <c r="C57" s="569" t="s">
        <v>70</v>
      </c>
      <c r="D57" s="427">
        <v>0</v>
      </c>
      <c r="E57" s="610">
        <v>0.22</v>
      </c>
      <c r="H57" s="568" t="str">
        <f t="shared" si="1"/>
        <v>8.3.3</v>
      </c>
      <c r="I57" s="579" t="str">
        <f t="shared" si="1"/>
        <v xml:space="preserve">OTHER FIBREBOARD </v>
      </c>
      <c r="J57" s="569" t="s">
        <v>70</v>
      </c>
      <c r="K57" s="583"/>
      <c r="L57" s="584"/>
    </row>
    <row r="58" spans="1:12" s="23" customFormat="1" ht="12.75" customHeight="1" x14ac:dyDescent="0.2">
      <c r="A58" s="619" t="s">
        <v>128</v>
      </c>
      <c r="B58" s="603" t="s">
        <v>35</v>
      </c>
      <c r="C58" s="604" t="s">
        <v>61</v>
      </c>
      <c r="D58" s="374">
        <v>80.7</v>
      </c>
      <c r="E58" s="616">
        <v>65.5</v>
      </c>
      <c r="H58" s="568" t="str">
        <f t="shared" si="1"/>
        <v>9</v>
      </c>
      <c r="I58" s="567" t="str">
        <f t="shared" si="1"/>
        <v>WOOD PULP</v>
      </c>
      <c r="J58" s="605" t="s">
        <v>61</v>
      </c>
      <c r="K58" s="575">
        <f>D58-(D59+D60+D64)</f>
        <v>0</v>
      </c>
      <c r="L58" s="575">
        <f>E58-(E59+E60+E64)</f>
        <v>0</v>
      </c>
    </row>
    <row r="59" spans="1:12" s="23" customFormat="1" ht="12.75" customHeight="1" x14ac:dyDescent="0.2">
      <c r="A59" s="620" t="s">
        <v>184</v>
      </c>
      <c r="B59" s="621" t="s">
        <v>185</v>
      </c>
      <c r="C59" s="605" t="s">
        <v>61</v>
      </c>
      <c r="D59" s="427">
        <v>0</v>
      </c>
      <c r="E59" s="428">
        <v>0</v>
      </c>
      <c r="H59" s="568" t="str">
        <f t="shared" si="1"/>
        <v>9.1</v>
      </c>
      <c r="I59" s="607" t="str">
        <f t="shared" si="1"/>
        <v>MECHANICAL AND SEMI-CHEMICAL WOOD PULP</v>
      </c>
      <c r="J59" s="605" t="s">
        <v>61</v>
      </c>
      <c r="K59" s="581"/>
      <c r="L59" s="582"/>
    </row>
    <row r="60" spans="1:12" s="23" customFormat="1" ht="12.75" customHeight="1" x14ac:dyDescent="0.2">
      <c r="A60" s="620" t="s">
        <v>186</v>
      </c>
      <c r="B60" s="607" t="s">
        <v>106</v>
      </c>
      <c r="C60" s="622" t="s">
        <v>61</v>
      </c>
      <c r="D60" s="427">
        <v>80.7</v>
      </c>
      <c r="E60" s="610">
        <v>65.5</v>
      </c>
      <c r="H60" s="568" t="str">
        <f t="shared" si="1"/>
        <v>9.2</v>
      </c>
      <c r="I60" s="607" t="str">
        <f t="shared" si="1"/>
        <v>CHEMICAL WOOD PULP</v>
      </c>
      <c r="J60" s="622" t="s">
        <v>61</v>
      </c>
      <c r="K60" s="589">
        <f>D60-(D61+D63)</f>
        <v>0</v>
      </c>
      <c r="L60" s="589">
        <f>E60-(E61+E63)</f>
        <v>0</v>
      </c>
    </row>
    <row r="61" spans="1:12" s="23" customFormat="1" ht="12.75" customHeight="1" x14ac:dyDescent="0.2">
      <c r="A61" s="620" t="s">
        <v>187</v>
      </c>
      <c r="B61" s="580" t="s">
        <v>189</v>
      </c>
      <c r="C61" s="605" t="s">
        <v>61</v>
      </c>
      <c r="D61" s="427">
        <v>80.7</v>
      </c>
      <c r="E61" s="610">
        <v>65.5</v>
      </c>
      <c r="H61" s="568" t="str">
        <f t="shared" si="1"/>
        <v>9.2.1</v>
      </c>
      <c r="I61" s="580" t="str">
        <f t="shared" si="1"/>
        <v>SULPHATE PULP</v>
      </c>
      <c r="J61" s="605" t="s">
        <v>61</v>
      </c>
      <c r="K61" s="581"/>
      <c r="L61" s="582"/>
    </row>
    <row r="62" spans="1:12" s="23" customFormat="1" ht="12.75" customHeight="1" x14ac:dyDescent="0.2">
      <c r="A62" s="620" t="s">
        <v>188</v>
      </c>
      <c r="B62" s="587" t="s">
        <v>190</v>
      </c>
      <c r="C62" s="605" t="s">
        <v>61</v>
      </c>
      <c r="D62" s="427">
        <v>0</v>
      </c>
      <c r="E62" s="428">
        <v>0</v>
      </c>
      <c r="H62" s="568" t="str">
        <f t="shared" si="1"/>
        <v>9.2.1.1</v>
      </c>
      <c r="I62" s="587" t="str">
        <f t="shared" si="1"/>
        <v>of which: BLEACHED</v>
      </c>
      <c r="J62" s="605" t="s">
        <v>61</v>
      </c>
      <c r="K62" s="581"/>
      <c r="L62" s="582"/>
    </row>
    <row r="63" spans="1:12" s="23" customFormat="1" ht="12.75" customHeight="1" x14ac:dyDescent="0.2">
      <c r="A63" s="620" t="s">
        <v>192</v>
      </c>
      <c r="B63" s="615" t="s">
        <v>191</v>
      </c>
      <c r="C63" s="605" t="s">
        <v>61</v>
      </c>
      <c r="D63" s="427">
        <v>0</v>
      </c>
      <c r="E63" s="428">
        <v>0</v>
      </c>
      <c r="H63" s="568" t="str">
        <f t="shared" si="1"/>
        <v>9.2.2</v>
      </c>
      <c r="I63" s="580" t="str">
        <f t="shared" si="1"/>
        <v>SULPHITE PULP</v>
      </c>
      <c r="J63" s="605" t="s">
        <v>61</v>
      </c>
      <c r="K63" s="581"/>
      <c r="L63" s="582"/>
    </row>
    <row r="64" spans="1:12" s="23" customFormat="1" ht="12.75" customHeight="1" x14ac:dyDescent="0.2">
      <c r="A64" s="614" t="s">
        <v>193</v>
      </c>
      <c r="B64" s="607" t="s">
        <v>36</v>
      </c>
      <c r="C64" s="605" t="s">
        <v>61</v>
      </c>
      <c r="D64" s="427">
        <v>0</v>
      </c>
      <c r="E64" s="428">
        <v>0</v>
      </c>
      <c r="H64" s="568" t="str">
        <f t="shared" si="1"/>
        <v>9.3</v>
      </c>
      <c r="I64" s="607" t="str">
        <f t="shared" si="1"/>
        <v>DISSOLVING GRADES</v>
      </c>
      <c r="J64" s="605" t="s">
        <v>61</v>
      </c>
      <c r="K64" s="583"/>
      <c r="L64" s="584"/>
    </row>
    <row r="65" spans="1:12" s="23" customFormat="1" ht="12.75" customHeight="1" x14ac:dyDescent="0.2">
      <c r="A65" s="619" t="s">
        <v>194</v>
      </c>
      <c r="B65" s="603" t="s">
        <v>43</v>
      </c>
      <c r="C65" s="604" t="s">
        <v>61</v>
      </c>
      <c r="D65" s="374">
        <v>0</v>
      </c>
      <c r="E65" s="376">
        <v>0</v>
      </c>
      <c r="H65" s="568" t="str">
        <f t="shared" si="1"/>
        <v>10</v>
      </c>
      <c r="I65" s="567" t="str">
        <f t="shared" si="1"/>
        <v xml:space="preserve">OTHER PULP </v>
      </c>
      <c r="J65" s="605" t="s">
        <v>61</v>
      </c>
      <c r="K65" s="575">
        <f>D65-(D66+D67)</f>
        <v>0</v>
      </c>
      <c r="L65" s="576">
        <f>E65-(E66+E67)</f>
        <v>0</v>
      </c>
    </row>
    <row r="66" spans="1:12" s="23" customFormat="1" ht="12.75" customHeight="1" x14ac:dyDescent="0.2">
      <c r="A66" s="613" t="s">
        <v>195</v>
      </c>
      <c r="B66" s="623" t="s">
        <v>54</v>
      </c>
      <c r="C66" s="605" t="s">
        <v>61</v>
      </c>
      <c r="D66" s="427">
        <v>0</v>
      </c>
      <c r="E66" s="428">
        <v>0</v>
      </c>
      <c r="H66" s="568" t="str">
        <f t="shared" si="1"/>
        <v>10.1</v>
      </c>
      <c r="I66" s="623" t="str">
        <f t="shared" si="1"/>
        <v>PULP FROM FIBRES OTHER THAN WOOD</v>
      </c>
      <c r="J66" s="605" t="s">
        <v>61</v>
      </c>
      <c r="K66" s="581"/>
      <c r="L66" s="582"/>
    </row>
    <row r="67" spans="1:12" s="23" customFormat="1" ht="12.75" customHeight="1" x14ac:dyDescent="0.2">
      <c r="A67" s="613" t="s">
        <v>129</v>
      </c>
      <c r="B67" s="624" t="s">
        <v>44</v>
      </c>
      <c r="C67" s="605" t="s">
        <v>61</v>
      </c>
      <c r="D67" s="427">
        <v>0</v>
      </c>
      <c r="E67" s="428">
        <v>0</v>
      </c>
      <c r="H67" s="568" t="str">
        <f t="shared" si="1"/>
        <v>10.2</v>
      </c>
      <c r="I67" s="625" t="str">
        <f t="shared" si="1"/>
        <v>RECOVERED FIBRE PULP</v>
      </c>
      <c r="J67" s="605" t="s">
        <v>61</v>
      </c>
      <c r="K67" s="583"/>
      <c r="L67" s="584"/>
    </row>
    <row r="68" spans="1:12" s="23" customFormat="1" ht="12.75" customHeight="1" x14ac:dyDescent="0.2">
      <c r="A68" s="602" t="s">
        <v>196</v>
      </c>
      <c r="B68" s="603" t="s">
        <v>37</v>
      </c>
      <c r="C68" s="604" t="s">
        <v>61</v>
      </c>
      <c r="D68" s="374">
        <v>50</v>
      </c>
      <c r="E68" s="376">
        <v>48</v>
      </c>
      <c r="H68" s="568" t="str">
        <f t="shared" si="1"/>
        <v>11</v>
      </c>
      <c r="I68" s="626" t="str">
        <f t="shared" si="1"/>
        <v>RECOVERED PAPER</v>
      </c>
      <c r="J68" s="605" t="s">
        <v>61</v>
      </c>
      <c r="K68" s="627"/>
      <c r="L68" s="628"/>
    </row>
    <row r="69" spans="1:12" s="23" customFormat="1" ht="12.75" customHeight="1" x14ac:dyDescent="0.2">
      <c r="A69" s="619" t="s">
        <v>197</v>
      </c>
      <c r="B69" s="603" t="s">
        <v>38</v>
      </c>
      <c r="C69" s="604" t="s">
        <v>61</v>
      </c>
      <c r="D69" s="374">
        <v>142.84</v>
      </c>
      <c r="E69" s="616">
        <v>154.4</v>
      </c>
      <c r="H69" s="568" t="str">
        <f t="shared" si="1"/>
        <v>12</v>
      </c>
      <c r="I69" s="567" t="str">
        <f t="shared" si="1"/>
        <v>PAPER AND PAPERBOARD</v>
      </c>
      <c r="J69" s="605" t="s">
        <v>61</v>
      </c>
      <c r="K69" s="575">
        <f>D69-(D70+D75+D76+D81)</f>
        <v>0</v>
      </c>
      <c r="L69" s="575">
        <f>E69-(E70+E75+E76+E81)</f>
        <v>0</v>
      </c>
    </row>
    <row r="70" spans="1:12" s="23" customFormat="1" ht="12.75" customHeight="1" x14ac:dyDescent="0.2">
      <c r="A70" s="620" t="s">
        <v>130</v>
      </c>
      <c r="B70" s="607" t="s">
        <v>46</v>
      </c>
      <c r="C70" s="622" t="s">
        <v>61</v>
      </c>
      <c r="D70" s="427">
        <v>0.53</v>
      </c>
      <c r="E70" s="610">
        <v>55.3</v>
      </c>
      <c r="H70" s="568" t="str">
        <f t="shared" si="1"/>
        <v>12.1</v>
      </c>
      <c r="I70" s="607" t="str">
        <f t="shared" si="1"/>
        <v>GRAPHIC PAPERS</v>
      </c>
      <c r="J70" s="622" t="s">
        <v>61</v>
      </c>
      <c r="K70" s="589">
        <f>D70-(D71+D72+D73+D74)</f>
        <v>0</v>
      </c>
      <c r="L70" s="629">
        <f>E70-(E71+E72+E73+E74)</f>
        <v>0</v>
      </c>
    </row>
    <row r="71" spans="1:12" s="23" customFormat="1" ht="12.75" customHeight="1" x14ac:dyDescent="0.2">
      <c r="A71" s="620" t="s">
        <v>198</v>
      </c>
      <c r="B71" s="580" t="s">
        <v>39</v>
      </c>
      <c r="C71" s="605" t="s">
        <v>61</v>
      </c>
      <c r="D71" s="427">
        <v>0.48</v>
      </c>
      <c r="E71" s="610">
        <v>0.4</v>
      </c>
      <c r="H71" s="568" t="str">
        <f t="shared" si="1"/>
        <v>12.1.1</v>
      </c>
      <c r="I71" s="580" t="str">
        <f t="shared" si="1"/>
        <v>NEWSPRINT</v>
      </c>
      <c r="J71" s="605" t="s">
        <v>61</v>
      </c>
      <c r="K71" s="581"/>
      <c r="L71" s="582"/>
    </row>
    <row r="72" spans="1:12" s="23" customFormat="1" ht="12.75" customHeight="1" x14ac:dyDescent="0.2">
      <c r="A72" s="620" t="s">
        <v>199</v>
      </c>
      <c r="B72" s="580" t="s">
        <v>47</v>
      </c>
      <c r="C72" s="605" t="s">
        <v>61</v>
      </c>
      <c r="D72" s="427">
        <v>0</v>
      </c>
      <c r="E72" s="610">
        <v>0</v>
      </c>
      <c r="H72" s="568" t="str">
        <f t="shared" si="1"/>
        <v>12.1.2</v>
      </c>
      <c r="I72" s="580" t="str">
        <f t="shared" si="1"/>
        <v>UNCOATED MECHANICAL</v>
      </c>
      <c r="J72" s="605" t="s">
        <v>61</v>
      </c>
      <c r="K72" s="581"/>
      <c r="L72" s="582"/>
    </row>
    <row r="73" spans="1:12" s="23" customFormat="1" ht="12.75" customHeight="1" x14ac:dyDescent="0.2">
      <c r="A73" s="620" t="s">
        <v>200</v>
      </c>
      <c r="B73" s="580" t="s">
        <v>48</v>
      </c>
      <c r="C73" s="605" t="s">
        <v>61</v>
      </c>
      <c r="D73" s="427">
        <v>0.05</v>
      </c>
      <c r="E73" s="610">
        <v>0.1</v>
      </c>
      <c r="H73" s="568" t="str">
        <f t="shared" si="1"/>
        <v>12.1.3</v>
      </c>
      <c r="I73" s="580" t="str">
        <f t="shared" si="1"/>
        <v>UNCOATED WOODFREE</v>
      </c>
      <c r="J73" s="605" t="s">
        <v>61</v>
      </c>
      <c r="K73" s="581"/>
      <c r="L73" s="582"/>
    </row>
    <row r="74" spans="1:12" s="23" customFormat="1" ht="12.75" customHeight="1" x14ac:dyDescent="0.2">
      <c r="A74" s="620" t="s">
        <v>201</v>
      </c>
      <c r="B74" s="615" t="s">
        <v>49</v>
      </c>
      <c r="C74" s="605" t="s">
        <v>61</v>
      </c>
      <c r="D74" s="427">
        <v>0</v>
      </c>
      <c r="E74" s="610">
        <v>54.8</v>
      </c>
      <c r="H74" s="568" t="str">
        <f t="shared" si="1"/>
        <v>12.1.4</v>
      </c>
      <c r="I74" s="580" t="str">
        <f t="shared" si="1"/>
        <v>COATED PAPERS</v>
      </c>
      <c r="J74" s="605" t="s">
        <v>61</v>
      </c>
      <c r="K74" s="581"/>
      <c r="L74" s="582"/>
    </row>
    <row r="75" spans="1:12" s="23" customFormat="1" ht="12.75" customHeight="1" x14ac:dyDescent="0.2">
      <c r="A75" s="620">
        <v>12.2</v>
      </c>
      <c r="B75" s="621" t="s">
        <v>124</v>
      </c>
      <c r="C75" s="605" t="s">
        <v>61</v>
      </c>
      <c r="D75" s="427">
        <v>23.26</v>
      </c>
      <c r="E75" s="610">
        <v>24.3</v>
      </c>
      <c r="H75" s="568">
        <f t="shared" si="1"/>
        <v>12.2</v>
      </c>
      <c r="I75" s="607" t="str">
        <f t="shared" si="1"/>
        <v>HOUSEHOLD AND SANITARY PAPERS</v>
      </c>
      <c r="J75" s="605" t="s">
        <v>61</v>
      </c>
      <c r="K75" s="581"/>
      <c r="L75" s="582"/>
    </row>
    <row r="76" spans="1:12" s="23" customFormat="1" ht="12.75" customHeight="1" x14ac:dyDescent="0.2">
      <c r="A76" s="620">
        <v>12.3</v>
      </c>
      <c r="B76" s="607" t="s">
        <v>50</v>
      </c>
      <c r="C76" s="622" t="s">
        <v>61</v>
      </c>
      <c r="D76" s="427">
        <v>117.74</v>
      </c>
      <c r="E76" s="610">
        <v>72.5</v>
      </c>
      <c r="H76" s="568">
        <f t="shared" si="1"/>
        <v>12.3</v>
      </c>
      <c r="I76" s="607" t="str">
        <f t="shared" si="1"/>
        <v>PACKAGING MATERIALS</v>
      </c>
      <c r="J76" s="622" t="s">
        <v>61</v>
      </c>
      <c r="K76" s="589">
        <f>D76-(D77+D78+D79+D80)</f>
        <v>0</v>
      </c>
      <c r="L76" s="589">
        <f>E76-(E77+E78+E79+E80)</f>
        <v>0</v>
      </c>
    </row>
    <row r="77" spans="1:12" s="23" customFormat="1" ht="12.75" customHeight="1" x14ac:dyDescent="0.2">
      <c r="A77" s="620" t="s">
        <v>202</v>
      </c>
      <c r="B77" s="580" t="s">
        <v>51</v>
      </c>
      <c r="C77" s="605" t="s">
        <v>61</v>
      </c>
      <c r="D77" s="427">
        <v>16.02</v>
      </c>
      <c r="E77" s="610">
        <v>8.4</v>
      </c>
      <c r="H77" s="568" t="str">
        <f t="shared" si="1"/>
        <v>12.3.1</v>
      </c>
      <c r="I77" s="580" t="str">
        <f t="shared" si="1"/>
        <v>CASE MATERIALS</v>
      </c>
      <c r="J77" s="605" t="s">
        <v>61</v>
      </c>
      <c r="K77" s="581"/>
      <c r="L77" s="582"/>
    </row>
    <row r="78" spans="1:12" s="23" customFormat="1" ht="12.75" customHeight="1" x14ac:dyDescent="0.2">
      <c r="A78" s="620" t="s">
        <v>203</v>
      </c>
      <c r="B78" s="580" t="s">
        <v>79</v>
      </c>
      <c r="C78" s="605" t="s">
        <v>61</v>
      </c>
      <c r="D78" s="427">
        <v>11.92</v>
      </c>
      <c r="E78" s="610">
        <v>8.6</v>
      </c>
      <c r="H78" s="568" t="str">
        <f t="shared" si="1"/>
        <v>12.3.2</v>
      </c>
      <c r="I78" s="580" t="str">
        <f>B78</f>
        <v>CARTONBOARD</v>
      </c>
      <c r="J78" s="605" t="s">
        <v>61</v>
      </c>
      <c r="K78" s="581"/>
      <c r="L78" s="582"/>
    </row>
    <row r="79" spans="1:12" s="23" customFormat="1" ht="12.75" customHeight="1" x14ac:dyDescent="0.2">
      <c r="A79" s="620" t="s">
        <v>204</v>
      </c>
      <c r="B79" s="580" t="s">
        <v>52</v>
      </c>
      <c r="C79" s="605" t="s">
        <v>61</v>
      </c>
      <c r="D79" s="429">
        <v>89.8</v>
      </c>
      <c r="E79" s="630">
        <v>55.5</v>
      </c>
      <c r="H79" s="568" t="str">
        <f>A79</f>
        <v>12.3.3</v>
      </c>
      <c r="I79" s="580" t="str">
        <f>B79</f>
        <v>WRAPPING PAPERS</v>
      </c>
      <c r="J79" s="605" t="s">
        <v>61</v>
      </c>
      <c r="K79" s="581"/>
      <c r="L79" s="582"/>
    </row>
    <row r="80" spans="1:12" s="23" customFormat="1" ht="12.75" customHeight="1" x14ac:dyDescent="0.2">
      <c r="A80" s="620" t="s">
        <v>205</v>
      </c>
      <c r="B80" s="615" t="s">
        <v>53</v>
      </c>
      <c r="C80" s="605" t="s">
        <v>61</v>
      </c>
      <c r="D80" s="429">
        <v>0</v>
      </c>
      <c r="E80" s="430">
        <v>0</v>
      </c>
      <c r="H80" s="568" t="str">
        <f>A80</f>
        <v>12.3.4</v>
      </c>
      <c r="I80" s="580" t="str">
        <f>B80</f>
        <v>OTHER PAPERS MAINLY FOR PACKAGING</v>
      </c>
      <c r="J80" s="605" t="s">
        <v>61</v>
      </c>
      <c r="K80" s="581"/>
      <c r="L80" s="582"/>
    </row>
    <row r="81" spans="1:17" s="23" customFormat="1" ht="12.75" customHeight="1" thickBot="1" x14ac:dyDescent="0.25">
      <c r="A81" s="631">
        <v>12.4</v>
      </c>
      <c r="B81" s="632" t="s">
        <v>125</v>
      </c>
      <c r="C81" s="86" t="s">
        <v>61</v>
      </c>
      <c r="D81" s="431">
        <v>1.31</v>
      </c>
      <c r="E81" s="633">
        <v>2.2999999999999998</v>
      </c>
      <c r="H81" s="634">
        <f>A81</f>
        <v>12.4</v>
      </c>
      <c r="I81" s="632" t="str">
        <f>B81</f>
        <v>OTHER PAPER AND PAPERBOARD N.E.S. (NOT ELSEWHERE SPECIFIED)</v>
      </c>
      <c r="J81" s="86" t="s">
        <v>61</v>
      </c>
      <c r="K81" s="583"/>
      <c r="L81" s="584"/>
    </row>
    <row r="82" spans="1:17" s="23" customFormat="1" ht="16.5" customHeight="1" x14ac:dyDescent="0.2">
      <c r="A82" s="635"/>
      <c r="B82" s="635" t="s">
        <v>94</v>
      </c>
      <c r="C82" s="635"/>
      <c r="D82" s="636"/>
      <c r="E82" s="637"/>
      <c r="H82" s="22" t="s">
        <v>0</v>
      </c>
      <c r="I82" s="635" t="s">
        <v>94</v>
      </c>
    </row>
    <row r="83" spans="1:17" s="23" customFormat="1" ht="12.75" customHeight="1" x14ac:dyDescent="0.2">
      <c r="A83" s="635"/>
      <c r="B83" s="635"/>
      <c r="C83" s="635"/>
      <c r="D83" s="636"/>
      <c r="E83" s="637"/>
      <c r="H83" s="22" t="s">
        <v>0</v>
      </c>
    </row>
    <row r="84" spans="1:17" ht="12.75" customHeight="1" x14ac:dyDescent="0.25">
      <c r="A84" s="19"/>
      <c r="H84" s="22" t="s">
        <v>0</v>
      </c>
      <c r="Q84" s="23"/>
    </row>
    <row r="85" spans="1:17" ht="12.75" customHeight="1" x14ac:dyDescent="0.25">
      <c r="A85" s="19"/>
      <c r="H85" s="22" t="s">
        <v>0</v>
      </c>
    </row>
    <row r="86" spans="1:17" ht="12.75" customHeight="1" x14ac:dyDescent="0.25">
      <c r="A86" s="19"/>
      <c r="H86" s="22" t="s">
        <v>0</v>
      </c>
    </row>
    <row r="87" spans="1:17" ht="12.75" customHeight="1" x14ac:dyDescent="0.25">
      <c r="A87" s="19"/>
    </row>
    <row r="88" spans="1:17" ht="12.75" customHeight="1" x14ac:dyDescent="0.25">
      <c r="A88" s="19"/>
    </row>
    <row r="89" spans="1:17" ht="12.75" customHeight="1" x14ac:dyDescent="0.25">
      <c r="A89" s="19"/>
    </row>
    <row r="90" spans="1:17" ht="12.75" customHeight="1" x14ac:dyDescent="0.25">
      <c r="A90" s="19"/>
    </row>
    <row r="91" spans="1:17" ht="12.75" customHeight="1" x14ac:dyDescent="0.25">
      <c r="A91" s="19"/>
    </row>
    <row r="92" spans="1:17" ht="12.75" customHeight="1" x14ac:dyDescent="0.25">
      <c r="A92" s="19"/>
    </row>
    <row r="93" spans="1:17" ht="12.75" customHeight="1" x14ac:dyDescent="0.25">
      <c r="A93" s="19"/>
    </row>
    <row r="94" spans="1:17" ht="12.75" customHeight="1" x14ac:dyDescent="0.25">
      <c r="A94" s="19"/>
    </row>
    <row r="95" spans="1:17" ht="12.75" customHeight="1" x14ac:dyDescent="0.25">
      <c r="A95" s="19"/>
    </row>
    <row r="96" spans="1:17" ht="12.75" customHeight="1" x14ac:dyDescent="0.25">
      <c r="A96" s="19"/>
    </row>
    <row r="97" spans="1:38" ht="12.75" customHeight="1" x14ac:dyDescent="0.25">
      <c r="A97" s="19"/>
    </row>
    <row r="98" spans="1:38" ht="12.75" customHeight="1" x14ac:dyDescent="0.25">
      <c r="A98" s="19"/>
    </row>
    <row r="99" spans="1:38" ht="12.75" customHeight="1" x14ac:dyDescent="0.25">
      <c r="A99" s="19"/>
    </row>
    <row r="100" spans="1:38" ht="12.75" customHeight="1" x14ac:dyDescent="0.25">
      <c r="A100" s="19"/>
    </row>
    <row r="101" spans="1:38" ht="12.75" customHeight="1" x14ac:dyDescent="0.25">
      <c r="P101"/>
    </row>
    <row r="102" spans="1:38" ht="12.75" customHeight="1" x14ac:dyDescent="0.25">
      <c r="P102"/>
      <c r="Q102"/>
    </row>
    <row r="103" spans="1:38" ht="12.75" customHeight="1" x14ac:dyDescent="0.25">
      <c r="P103"/>
      <c r="Q103"/>
    </row>
    <row r="104" spans="1:38" ht="12.75" customHeight="1" x14ac:dyDescent="0.25">
      <c r="P104"/>
      <c r="Q104"/>
    </row>
    <row r="105" spans="1:38" ht="12.75" customHeight="1" x14ac:dyDescent="0.25">
      <c r="P105"/>
      <c r="Q105"/>
    </row>
    <row r="106" spans="1:38" ht="12.75" customHeight="1" x14ac:dyDescent="0.25">
      <c r="P106"/>
      <c r="Q106"/>
    </row>
    <row r="107" spans="1:38" ht="12.75" customHeight="1" x14ac:dyDescent="0.25">
      <c r="P107"/>
      <c r="Q107"/>
      <c r="AI107" s="20" t="s">
        <v>0</v>
      </c>
      <c r="AJ107" s="20" t="s">
        <v>0</v>
      </c>
      <c r="AK107" s="20" t="s">
        <v>0</v>
      </c>
      <c r="AL107" s="20" t="s">
        <v>0</v>
      </c>
    </row>
    <row r="108" spans="1:38" ht="12.75" customHeight="1" x14ac:dyDescent="0.25">
      <c r="P108"/>
      <c r="Q108"/>
    </row>
    <row r="109" spans="1:38" ht="12.75" customHeight="1" x14ac:dyDescent="0.25">
      <c r="P109"/>
      <c r="Q109"/>
    </row>
    <row r="110" spans="1:38" ht="12.75" customHeight="1" x14ac:dyDescent="0.25">
      <c r="P110"/>
      <c r="Q110"/>
    </row>
    <row r="111" spans="1:38" ht="12.75" customHeight="1" x14ac:dyDescent="0.25">
      <c r="P111"/>
      <c r="Q111"/>
    </row>
    <row r="112" spans="1:38" ht="12.75" customHeight="1" x14ac:dyDescent="0.25">
      <c r="P112"/>
      <c r="Q112"/>
    </row>
    <row r="113" spans="16:17" ht="12.75" customHeight="1" x14ac:dyDescent="0.25">
      <c r="P113"/>
      <c r="Q113"/>
    </row>
    <row r="114" spans="16:17" ht="12.75" customHeight="1" x14ac:dyDescent="0.25">
      <c r="P114"/>
      <c r="Q114"/>
    </row>
    <row r="115" spans="16:17" ht="12.75" customHeight="1" x14ac:dyDescent="0.25">
      <c r="P115"/>
      <c r="Q115"/>
    </row>
    <row r="116" spans="16:17" ht="12.75" customHeight="1" x14ac:dyDescent="0.25">
      <c r="P116"/>
      <c r="Q116"/>
    </row>
    <row r="117" spans="16:17" ht="12.75" customHeight="1" x14ac:dyDescent="0.25">
      <c r="P117"/>
      <c r="Q117"/>
    </row>
    <row r="118" spans="16:17" ht="12.75" customHeight="1" x14ac:dyDescent="0.25">
      <c r="P118"/>
      <c r="Q118"/>
    </row>
    <row r="119" spans="16:17" ht="12.75" customHeight="1" x14ac:dyDescent="0.25">
      <c r="P119"/>
      <c r="Q119"/>
    </row>
    <row r="120" spans="16:17" ht="12.75" customHeight="1" x14ac:dyDescent="0.25">
      <c r="P120"/>
      <c r="Q120"/>
    </row>
    <row r="121" spans="16:17" ht="12.75" customHeight="1" x14ac:dyDescent="0.25">
      <c r="P121"/>
      <c r="Q121"/>
    </row>
    <row r="122" spans="16:17" ht="12.75" customHeight="1" x14ac:dyDescent="0.25">
      <c r="P122"/>
      <c r="Q122"/>
    </row>
    <row r="123" spans="16:17" ht="12.75" customHeight="1" x14ac:dyDescent="0.25">
      <c r="P123"/>
      <c r="Q123"/>
    </row>
    <row r="124" spans="16:17" ht="12.75" customHeight="1" x14ac:dyDescent="0.25">
      <c r="P124"/>
      <c r="Q124"/>
    </row>
    <row r="125" spans="16:17" ht="12.75" customHeight="1" x14ac:dyDescent="0.25">
      <c r="P125"/>
      <c r="Q125"/>
    </row>
    <row r="126" spans="16:17" ht="12.75" customHeight="1" x14ac:dyDescent="0.25">
      <c r="P126"/>
      <c r="Q126"/>
    </row>
    <row r="127" spans="16:17" ht="12.75" customHeight="1" x14ac:dyDescent="0.25">
      <c r="P127"/>
      <c r="Q127"/>
    </row>
    <row r="128" spans="16:17" ht="12.75" customHeight="1" x14ac:dyDescent="0.25">
      <c r="P128"/>
      <c r="Q128"/>
    </row>
    <row r="129" spans="16:17" ht="12.75" customHeight="1" x14ac:dyDescent="0.25">
      <c r="P129"/>
      <c r="Q129"/>
    </row>
    <row r="130" spans="16:17" ht="12.75" customHeight="1" x14ac:dyDescent="0.25">
      <c r="P130"/>
      <c r="Q130"/>
    </row>
    <row r="131" spans="16:17" ht="12.75" customHeight="1" x14ac:dyDescent="0.25">
      <c r="P131"/>
      <c r="Q131"/>
    </row>
    <row r="132" spans="16:17" ht="12.75" customHeight="1" x14ac:dyDescent="0.25">
      <c r="P132"/>
      <c r="Q132"/>
    </row>
    <row r="133" spans="16:17" ht="12.75" customHeight="1" x14ac:dyDescent="0.25">
      <c r="P133"/>
      <c r="Q133"/>
    </row>
    <row r="134" spans="16:17" ht="12.75" customHeight="1" x14ac:dyDescent="0.25">
      <c r="P134"/>
      <c r="Q134"/>
    </row>
    <row r="135" spans="16:17" ht="12.75" customHeight="1" x14ac:dyDescent="0.25">
      <c r="P135"/>
      <c r="Q135"/>
    </row>
    <row r="136" spans="16:17" ht="12.75" customHeight="1" x14ac:dyDescent="0.25">
      <c r="P136"/>
      <c r="Q136"/>
    </row>
    <row r="137" spans="16:17" ht="12.75" customHeight="1" x14ac:dyDescent="0.25">
      <c r="P137"/>
      <c r="Q137"/>
    </row>
    <row r="138" spans="16:17" ht="12.75" customHeight="1" x14ac:dyDescent="0.25">
      <c r="P138"/>
      <c r="Q138"/>
    </row>
    <row r="139" spans="16:17" ht="12.75" customHeight="1" x14ac:dyDescent="0.25">
      <c r="P139"/>
      <c r="Q139"/>
    </row>
    <row r="140" spans="16:17" ht="12.75" customHeight="1" x14ac:dyDescent="0.25">
      <c r="P140"/>
      <c r="Q140"/>
    </row>
    <row r="141" spans="16:17" ht="12.75" customHeight="1" x14ac:dyDescent="0.25">
      <c r="P141"/>
      <c r="Q141"/>
    </row>
    <row r="142" spans="16:17" ht="12.75" customHeight="1" x14ac:dyDescent="0.25">
      <c r="P142"/>
      <c r="Q142"/>
    </row>
    <row r="143" spans="16:17" ht="12.75" customHeight="1" x14ac:dyDescent="0.25">
      <c r="P143"/>
      <c r="Q143"/>
    </row>
    <row r="144" spans="16:17" ht="12.75" customHeight="1" x14ac:dyDescent="0.25">
      <c r="P144"/>
      <c r="Q144"/>
    </row>
    <row r="145" spans="16:17" ht="12.75" customHeight="1" x14ac:dyDescent="0.25">
      <c r="P145"/>
      <c r="Q145"/>
    </row>
    <row r="146" spans="16:17" ht="12.75" customHeight="1" x14ac:dyDescent="0.25">
      <c r="P146"/>
      <c r="Q146"/>
    </row>
    <row r="147" spans="16:17" ht="12.75" customHeight="1" x14ac:dyDescent="0.25">
      <c r="P147"/>
      <c r="Q147"/>
    </row>
    <row r="148" spans="16:17" ht="12.75" customHeight="1" x14ac:dyDescent="0.25">
      <c r="P148"/>
      <c r="Q148"/>
    </row>
    <row r="149" spans="16:17" ht="12.75" customHeight="1" x14ac:dyDescent="0.25">
      <c r="P149"/>
      <c r="Q149"/>
    </row>
    <row r="150" spans="16:17" ht="12.75" customHeight="1" x14ac:dyDescent="0.25">
      <c r="P150"/>
      <c r="Q150"/>
    </row>
    <row r="151" spans="16:17" ht="12.75" customHeight="1" x14ac:dyDescent="0.25">
      <c r="P151"/>
      <c r="Q151"/>
    </row>
    <row r="152" spans="16:17" ht="12.75" customHeight="1" x14ac:dyDescent="0.25">
      <c r="P152"/>
      <c r="Q152"/>
    </row>
    <row r="153" spans="16:17" ht="12.75" customHeight="1" x14ac:dyDescent="0.25">
      <c r="P153"/>
      <c r="Q153"/>
    </row>
    <row r="154" spans="16:17" ht="12.75" customHeight="1" x14ac:dyDescent="0.25">
      <c r="P154"/>
      <c r="Q154"/>
    </row>
    <row r="155" spans="16:17" ht="12.75" customHeight="1" x14ac:dyDescent="0.25">
      <c r="P155"/>
      <c r="Q155"/>
    </row>
    <row r="156" spans="16:17" ht="12.75" customHeight="1" x14ac:dyDescent="0.25">
      <c r="P156"/>
      <c r="Q156"/>
    </row>
    <row r="157" spans="16:17" ht="12.75" customHeight="1" x14ac:dyDescent="0.25">
      <c r="P157"/>
      <c r="Q157"/>
    </row>
    <row r="158" spans="16:17" ht="12.75" customHeight="1" x14ac:dyDescent="0.25">
      <c r="P158"/>
      <c r="Q158"/>
    </row>
    <row r="159" spans="16:17" ht="12.75" customHeight="1" x14ac:dyDescent="0.25">
      <c r="P159"/>
      <c r="Q159"/>
    </row>
    <row r="160" spans="16:17" ht="12.75" customHeight="1" x14ac:dyDescent="0.25">
      <c r="P160"/>
      <c r="Q160"/>
    </row>
    <row r="161" spans="16:17" ht="12.75" customHeight="1" x14ac:dyDescent="0.25">
      <c r="P161"/>
      <c r="Q161"/>
    </row>
    <row r="162" spans="16:17" ht="12.75" customHeight="1" x14ac:dyDescent="0.25">
      <c r="P162"/>
      <c r="Q162"/>
    </row>
    <row r="163" spans="16:17" ht="12.75" customHeight="1" x14ac:dyDescent="0.25">
      <c r="P163"/>
      <c r="Q163"/>
    </row>
    <row r="164" spans="16:17" ht="12.75" customHeight="1" x14ac:dyDescent="0.25">
      <c r="P164"/>
      <c r="Q164"/>
    </row>
    <row r="165" spans="16:17" ht="12.75" customHeight="1" x14ac:dyDescent="0.25">
      <c r="P165"/>
      <c r="Q165"/>
    </row>
    <row r="166" spans="16:17" ht="12.75" customHeight="1" x14ac:dyDescent="0.25">
      <c r="P166"/>
      <c r="Q166"/>
    </row>
    <row r="167" spans="16:17" ht="12.75" customHeight="1" x14ac:dyDescent="0.25">
      <c r="P167"/>
      <c r="Q167"/>
    </row>
    <row r="168" spans="16:17" ht="12.75" customHeight="1" x14ac:dyDescent="0.25">
      <c r="P168"/>
      <c r="Q168"/>
    </row>
    <row r="169" spans="16:17" ht="12.75" customHeight="1" x14ac:dyDescent="0.25">
      <c r="P169"/>
      <c r="Q169"/>
    </row>
    <row r="170" spans="16:17" ht="12.75" customHeight="1" x14ac:dyDescent="0.25">
      <c r="P170"/>
      <c r="Q170"/>
    </row>
    <row r="171" spans="16:17" ht="12.75" customHeight="1" x14ac:dyDescent="0.25">
      <c r="P171"/>
      <c r="Q171"/>
    </row>
    <row r="172" spans="16:17" ht="12.75" customHeight="1" x14ac:dyDescent="0.25">
      <c r="P172"/>
      <c r="Q172"/>
    </row>
    <row r="173" spans="16:17" ht="12.75" customHeight="1" x14ac:dyDescent="0.25">
      <c r="P173"/>
      <c r="Q173"/>
    </row>
    <row r="174" spans="16:17" ht="12.75" customHeight="1" x14ac:dyDescent="0.25">
      <c r="P174"/>
      <c r="Q174"/>
    </row>
    <row r="175" spans="16:17" ht="12.75" customHeight="1" x14ac:dyDescent="0.25">
      <c r="P175"/>
      <c r="Q175"/>
    </row>
    <row r="176" spans="16:17" ht="12.75" customHeight="1" x14ac:dyDescent="0.25">
      <c r="P176"/>
      <c r="Q176"/>
    </row>
    <row r="177" spans="16:17" ht="12.75" customHeight="1" x14ac:dyDescent="0.25">
      <c r="P177"/>
      <c r="Q177"/>
    </row>
    <row r="178" spans="16:17" ht="12.75" customHeight="1" x14ac:dyDescent="0.25">
      <c r="P178"/>
      <c r="Q178"/>
    </row>
    <row r="179" spans="16:17" ht="12.75" customHeight="1" x14ac:dyDescent="0.25">
      <c r="P179"/>
      <c r="Q179"/>
    </row>
    <row r="180" spans="16:17" ht="12.75" customHeight="1" x14ac:dyDescent="0.25">
      <c r="P180"/>
      <c r="Q180"/>
    </row>
    <row r="181" spans="16:17" ht="12.75" customHeight="1" x14ac:dyDescent="0.25">
      <c r="P181"/>
      <c r="Q181"/>
    </row>
    <row r="182" spans="16:17" ht="12.75" customHeight="1" x14ac:dyDescent="0.25">
      <c r="P182"/>
      <c r="Q182"/>
    </row>
    <row r="183" spans="16:17" ht="12.75" customHeight="1" x14ac:dyDescent="0.25">
      <c r="P183"/>
      <c r="Q183"/>
    </row>
    <row r="184" spans="16:17" ht="12.75" customHeight="1" x14ac:dyDescent="0.25">
      <c r="P184"/>
      <c r="Q184"/>
    </row>
    <row r="185" spans="16:17" ht="12.75" customHeight="1" x14ac:dyDescent="0.25">
      <c r="P185"/>
      <c r="Q185"/>
    </row>
    <row r="186" spans="16:17" ht="12.75" customHeight="1" x14ac:dyDescent="0.25">
      <c r="P186"/>
      <c r="Q186"/>
    </row>
    <row r="187" spans="16:17" ht="12.75" customHeight="1" x14ac:dyDescent="0.25">
      <c r="P187"/>
      <c r="Q187"/>
    </row>
    <row r="188" spans="16:17" ht="12.75" customHeight="1" x14ac:dyDescent="0.25">
      <c r="P188"/>
      <c r="Q188"/>
    </row>
    <row r="189" spans="16:17" ht="12.75" customHeight="1" x14ac:dyDescent="0.25">
      <c r="P189"/>
      <c r="Q189"/>
    </row>
    <row r="190" spans="16:17" ht="12.75" customHeight="1" x14ac:dyDescent="0.25">
      <c r="P190"/>
      <c r="Q190"/>
    </row>
    <row r="191" spans="16:17" ht="12.75" customHeight="1" x14ac:dyDescent="0.25">
      <c r="P191"/>
      <c r="Q191"/>
    </row>
    <row r="192" spans="16:17" ht="12.75" customHeight="1" x14ac:dyDescent="0.25">
      <c r="P192"/>
      <c r="Q192"/>
    </row>
    <row r="193" spans="16:17" ht="12.75" customHeight="1" x14ac:dyDescent="0.25">
      <c r="P193"/>
      <c r="Q193"/>
    </row>
    <row r="194" spans="16:17" ht="12.75" customHeight="1" x14ac:dyDescent="0.25">
      <c r="P194"/>
      <c r="Q194"/>
    </row>
    <row r="195" spans="16:17" ht="12.75" customHeight="1" x14ac:dyDescent="0.25">
      <c r="P195"/>
      <c r="Q195"/>
    </row>
    <row r="196" spans="16:17" ht="12.75" customHeight="1" x14ac:dyDescent="0.25">
      <c r="P196"/>
      <c r="Q196"/>
    </row>
    <row r="197" spans="16:17" ht="12.75" customHeight="1" x14ac:dyDescent="0.25">
      <c r="P197"/>
      <c r="Q197"/>
    </row>
    <row r="198" spans="16:17" ht="12.75" customHeight="1" x14ac:dyDescent="0.25">
      <c r="P198"/>
      <c r="Q198"/>
    </row>
    <row r="199" spans="16:17" ht="12.75" customHeight="1" x14ac:dyDescent="0.25">
      <c r="P199"/>
      <c r="Q199"/>
    </row>
    <row r="200" spans="16:17" ht="12.75" customHeight="1" x14ac:dyDescent="0.25">
      <c r="P200"/>
      <c r="Q200"/>
    </row>
    <row r="201" spans="16:17" ht="12.75" customHeight="1" x14ac:dyDescent="0.25">
      <c r="P201"/>
      <c r="Q201"/>
    </row>
    <row r="202" spans="16:17" ht="12.75" customHeight="1" x14ac:dyDescent="0.25">
      <c r="P202"/>
      <c r="Q202"/>
    </row>
    <row r="203" spans="16:17" ht="12.75" customHeight="1" x14ac:dyDescent="0.25">
      <c r="P203"/>
      <c r="Q203"/>
    </row>
    <row r="204" spans="16:17" ht="12.75" customHeight="1" x14ac:dyDescent="0.25">
      <c r="P204"/>
      <c r="Q204"/>
    </row>
    <row r="205" spans="16:17" ht="12.75" customHeight="1" x14ac:dyDescent="0.25">
      <c r="P205"/>
      <c r="Q205"/>
    </row>
    <row r="206" spans="16:17" ht="12.75" customHeight="1" x14ac:dyDescent="0.25">
      <c r="P206"/>
      <c r="Q206"/>
    </row>
    <row r="207" spans="16:17" ht="12.75" customHeight="1" x14ac:dyDescent="0.25">
      <c r="P207"/>
      <c r="Q207"/>
    </row>
    <row r="208" spans="16:17" ht="12.75" customHeight="1" x14ac:dyDescent="0.25">
      <c r="P208"/>
      <c r="Q208"/>
    </row>
    <row r="209" spans="16:17" ht="12.75" customHeight="1" x14ac:dyDescent="0.25">
      <c r="P209"/>
      <c r="Q209"/>
    </row>
    <row r="210" spans="16:17" ht="12.75" customHeight="1" x14ac:dyDescent="0.25">
      <c r="P210"/>
      <c r="Q210"/>
    </row>
    <row r="211" spans="16:17" ht="12.75" customHeight="1" x14ac:dyDescent="0.25">
      <c r="P211"/>
      <c r="Q211"/>
    </row>
    <row r="212" spans="16:17" ht="12.75" customHeight="1" x14ac:dyDescent="0.25">
      <c r="Q212"/>
    </row>
  </sheetData>
  <mergeCells count="13">
    <mergeCell ref="A30:E30"/>
    <mergeCell ref="K7:L8"/>
    <mergeCell ref="A8:B8"/>
    <mergeCell ref="W8:Y9"/>
    <mergeCell ref="C10:C11"/>
    <mergeCell ref="Q11:Q12"/>
    <mergeCell ref="A12:E12"/>
    <mergeCell ref="I7:I8"/>
    <mergeCell ref="C2:D2"/>
    <mergeCell ref="C3:E3"/>
    <mergeCell ref="A5:B6"/>
    <mergeCell ref="C5:E5"/>
    <mergeCell ref="A7:B7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1"/>
  <headerFooter alignWithMargins="0"/>
  <colBreaks count="1" manualBreakCount="1">
    <brk id="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UT101"/>
  <sheetViews>
    <sheetView showGridLines="0" zoomScale="85" zoomScaleNormal="85" zoomScaleSheetLayoutView="75" workbookViewId="0">
      <selection activeCell="H13" sqref="H13"/>
    </sheetView>
  </sheetViews>
  <sheetFormatPr defaultColWidth="9.6640625" defaultRowHeight="12.75" customHeight="1" x14ac:dyDescent="0.25"/>
  <cols>
    <col min="1" max="1" width="8.21875" style="6" customWidth="1"/>
    <col min="2" max="2" width="70.21875" style="7" customWidth="1"/>
    <col min="3" max="3" width="11" style="7" customWidth="1"/>
    <col min="4" max="11" width="17" style="7" customWidth="1"/>
    <col min="12" max="12" width="9.6640625" style="73"/>
    <col min="13" max="13" width="9.6640625" style="73" customWidth="1"/>
    <col min="14" max="14" width="9.33203125" style="7" customWidth="1"/>
    <col min="15" max="15" width="69.77734375" style="7" customWidth="1"/>
    <col min="16" max="16" width="9.77734375" style="7" customWidth="1"/>
    <col min="17" max="26" width="10.77734375" style="7" customWidth="1"/>
    <col min="27" max="27" width="71" style="7" customWidth="1"/>
    <col min="28" max="28" width="10" style="7" customWidth="1"/>
    <col min="29" max="29" width="14.33203125" style="7" customWidth="1"/>
    <col min="30" max="30" width="12.88671875" style="7" customWidth="1"/>
    <col min="31" max="31" width="12.6640625" style="7" customWidth="1"/>
    <col min="32" max="32" width="10.88671875" style="7" customWidth="1"/>
    <col min="33" max="33" width="12.6640625" style="7" customWidth="1"/>
    <col min="34" max="34" width="1.6640625" style="7" customWidth="1"/>
    <col min="35" max="35" width="12.6640625" style="7" customWidth="1"/>
    <col min="36" max="36" width="1.6640625" style="7" customWidth="1"/>
    <col min="37" max="37" width="12.6640625" style="7" customWidth="1"/>
    <col min="38" max="38" width="1.6640625" style="7" customWidth="1"/>
    <col min="39" max="39" width="12.6640625" style="7" customWidth="1"/>
    <col min="40" max="40" width="1.6640625" style="7" customWidth="1"/>
    <col min="41" max="41" width="12.6640625" style="7" customWidth="1"/>
    <col min="42" max="42" width="1.6640625" style="7" customWidth="1"/>
    <col min="43" max="43" width="12.6640625" style="7" customWidth="1"/>
    <col min="44" max="44" width="1.6640625" style="7" customWidth="1"/>
    <col min="45" max="45" width="12.6640625" style="7" customWidth="1"/>
    <col min="46" max="46" width="1.6640625" style="7" customWidth="1"/>
    <col min="47" max="16384" width="9.6640625" style="7"/>
  </cols>
  <sheetData>
    <row r="1" spans="1:2594" s="52" customFormat="1" ht="12.75" customHeight="1" thickBot="1" x14ac:dyDescent="0.3">
      <c r="A1" s="74"/>
      <c r="B1" s="75"/>
      <c r="C1" s="75"/>
      <c r="D1" s="75">
        <v>61</v>
      </c>
      <c r="E1" s="75">
        <v>62</v>
      </c>
      <c r="F1" s="75">
        <v>61</v>
      </c>
      <c r="G1" s="75">
        <v>62</v>
      </c>
      <c r="H1" s="75">
        <v>91</v>
      </c>
      <c r="I1" s="75">
        <v>92</v>
      </c>
      <c r="J1" s="75">
        <v>91</v>
      </c>
      <c r="K1" s="75">
        <v>92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594" ht="17.100000000000001" customHeight="1" thickTop="1" x14ac:dyDescent="0.3">
      <c r="A2" s="115"/>
      <c r="B2" s="116"/>
      <c r="C2" s="666" t="s">
        <v>236</v>
      </c>
      <c r="D2" s="666"/>
      <c r="E2" s="666"/>
      <c r="F2" s="667"/>
      <c r="G2" s="234" t="s">
        <v>31</v>
      </c>
      <c r="H2" s="660" t="s">
        <v>278</v>
      </c>
      <c r="I2" s="661"/>
      <c r="J2" s="234" t="s">
        <v>9</v>
      </c>
      <c r="K2" s="477">
        <v>43976</v>
      </c>
      <c r="M2" s="17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594" ht="17.100000000000001" customHeight="1" x14ac:dyDescent="0.3">
      <c r="A3" s="117"/>
      <c r="B3" s="17"/>
      <c r="C3" s="668"/>
      <c r="D3" s="668"/>
      <c r="E3" s="668"/>
      <c r="F3" s="669"/>
      <c r="G3" s="235" t="s">
        <v>14</v>
      </c>
      <c r="H3" s="236"/>
      <c r="I3" s="237"/>
      <c r="J3" s="238"/>
      <c r="K3" s="478"/>
      <c r="M3" s="17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594" ht="17.100000000000001" customHeight="1" x14ac:dyDescent="0.3">
      <c r="A4" s="117"/>
      <c r="B4" s="17"/>
      <c r="C4" s="670" t="s">
        <v>234</v>
      </c>
      <c r="D4" s="670"/>
      <c r="E4" s="670"/>
      <c r="F4" s="671"/>
      <c r="G4" s="235" t="s">
        <v>10</v>
      </c>
      <c r="H4" s="479"/>
      <c r="I4" s="479"/>
      <c r="J4" s="238"/>
      <c r="K4" s="478"/>
      <c r="M4" s="17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678" t="s">
        <v>254</v>
      </c>
      <c r="AA4" s="678"/>
      <c r="AB4" s="678"/>
    </row>
    <row r="5" spans="1:2594" ht="17.100000000000001" customHeight="1" x14ac:dyDescent="0.55000000000000004">
      <c r="A5" s="117"/>
      <c r="B5" s="56" t="s">
        <v>0</v>
      </c>
      <c r="C5" s="672" t="s">
        <v>45</v>
      </c>
      <c r="D5" s="672"/>
      <c r="E5" s="672"/>
      <c r="F5" s="673"/>
      <c r="G5" s="235" t="s">
        <v>11</v>
      </c>
      <c r="H5" s="237"/>
      <c r="I5" s="242"/>
      <c r="J5" s="289" t="s">
        <v>12</v>
      </c>
      <c r="K5" s="239"/>
      <c r="M5" s="17"/>
      <c r="N5" s="73"/>
      <c r="O5" s="422" t="s">
        <v>253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678"/>
      <c r="AA5" s="678"/>
      <c r="AB5" s="678"/>
    </row>
    <row r="6" spans="1:2594" ht="17.100000000000001" customHeight="1" thickBot="1" x14ac:dyDescent="0.5">
      <c r="A6" s="117"/>
      <c r="B6" s="139"/>
      <c r="C6" s="138"/>
      <c r="D6" s="140"/>
      <c r="E6" s="140"/>
      <c r="F6" s="17"/>
      <c r="G6" s="240" t="s">
        <v>13</v>
      </c>
      <c r="H6" s="237"/>
      <c r="I6" s="237"/>
      <c r="J6" s="478"/>
      <c r="K6" s="478"/>
      <c r="M6" s="17"/>
      <c r="N6" s="73"/>
      <c r="O6" s="17"/>
      <c r="P6" s="17"/>
      <c r="Q6" s="73"/>
      <c r="R6" s="73"/>
      <c r="S6" s="73"/>
      <c r="T6" s="145" t="str">
        <f>G2</f>
        <v xml:space="preserve">Country: </v>
      </c>
      <c r="U6" s="674" t="str">
        <f>H2</f>
        <v>Bosnia and Herzegovina</v>
      </c>
      <c r="V6" s="674"/>
      <c r="W6" s="674"/>
      <c r="X6" s="674"/>
      <c r="Y6" s="194"/>
      <c r="Z6" s="194"/>
      <c r="AA6" s="194"/>
      <c r="AC6" s="214" t="str">
        <f>G2</f>
        <v xml:space="preserve">Country: </v>
      </c>
      <c r="AD6" s="193" t="str">
        <f>H2</f>
        <v>Bosnia and Herzegovina</v>
      </c>
    </row>
    <row r="7" spans="1:2594" ht="21" x14ac:dyDescent="0.35">
      <c r="A7" s="118"/>
      <c r="B7" s="677" t="s">
        <v>73</v>
      </c>
      <c r="C7" s="677"/>
      <c r="D7" s="677"/>
      <c r="E7" s="224" t="s">
        <v>280</v>
      </c>
      <c r="F7" s="177" t="s">
        <v>0</v>
      </c>
      <c r="G7" s="88" t="s">
        <v>0</v>
      </c>
      <c r="H7" s="141"/>
      <c r="I7" s="141"/>
      <c r="J7" s="142"/>
      <c r="K7" s="143"/>
      <c r="M7" s="17"/>
      <c r="N7" s="146"/>
      <c r="O7" s="147" t="s">
        <v>45</v>
      </c>
      <c r="P7" s="148"/>
      <c r="Q7" s="675" t="s">
        <v>69</v>
      </c>
      <c r="R7" s="675"/>
      <c r="S7" s="675"/>
      <c r="T7" s="675"/>
      <c r="U7" s="675"/>
      <c r="V7" s="675"/>
      <c r="W7" s="675"/>
      <c r="X7" s="676"/>
      <c r="Y7" s="190"/>
      <c r="Z7" s="197"/>
      <c r="AA7" s="185"/>
      <c r="AB7" s="198"/>
      <c r="AC7" s="199"/>
      <c r="AD7" s="200"/>
    </row>
    <row r="8" spans="1:2594" s="12" customFormat="1" ht="13.5" customHeight="1" x14ac:dyDescent="0.3">
      <c r="A8" s="119" t="s">
        <v>15</v>
      </c>
      <c r="B8" s="1" t="s">
        <v>0</v>
      </c>
      <c r="C8" s="77" t="s">
        <v>41</v>
      </c>
      <c r="D8" s="683" t="s">
        <v>2</v>
      </c>
      <c r="E8" s="684"/>
      <c r="F8" s="662"/>
      <c r="G8" s="685"/>
      <c r="H8" s="662" t="s">
        <v>5</v>
      </c>
      <c r="I8" s="662"/>
      <c r="J8" s="662"/>
      <c r="K8" s="663"/>
      <c r="L8" s="170"/>
      <c r="M8" s="171"/>
      <c r="N8" s="149" t="str">
        <f>A8</f>
        <v>Product</v>
      </c>
      <c r="O8" s="54"/>
      <c r="P8" s="83"/>
      <c r="Q8" s="684" t="str">
        <f>D8</f>
        <v>I M P O R T</v>
      </c>
      <c r="R8" s="684"/>
      <c r="S8" s="684"/>
      <c r="T8" s="685"/>
      <c r="U8" s="662" t="str">
        <f>H8</f>
        <v>E X P O R T</v>
      </c>
      <c r="V8" s="662" t="s">
        <v>0</v>
      </c>
      <c r="W8" s="662" t="s">
        <v>0</v>
      </c>
      <c r="X8" s="687" t="s">
        <v>0</v>
      </c>
      <c r="Y8" s="186"/>
      <c r="Z8" s="297" t="str">
        <f>A8</f>
        <v>Product</v>
      </c>
      <c r="AA8" s="186"/>
      <c r="AB8" s="201" t="s">
        <v>0</v>
      </c>
      <c r="AC8" s="664" t="s">
        <v>72</v>
      </c>
      <c r="AD8" s="665"/>
      <c r="AE8" s="12" t="s">
        <v>0</v>
      </c>
    </row>
    <row r="9" spans="1:2594" ht="12.75" customHeight="1" x14ac:dyDescent="0.3">
      <c r="A9" s="119" t="s">
        <v>25</v>
      </c>
      <c r="B9" s="39" t="s">
        <v>15</v>
      </c>
      <c r="C9" s="78" t="s">
        <v>42</v>
      </c>
      <c r="D9" s="681">
        <v>2018</v>
      </c>
      <c r="E9" s="680"/>
      <c r="F9" s="681">
        <f>D9+1</f>
        <v>2019</v>
      </c>
      <c r="G9" s="680"/>
      <c r="H9" s="679">
        <f>D9</f>
        <v>2018</v>
      </c>
      <c r="I9" s="680"/>
      <c r="J9" s="681">
        <f>F9</f>
        <v>2019</v>
      </c>
      <c r="K9" s="686"/>
      <c r="L9" s="172"/>
      <c r="M9" s="173"/>
      <c r="N9" s="358" t="str">
        <f>A9</f>
        <v>code</v>
      </c>
      <c r="O9" s="54"/>
      <c r="P9" s="85"/>
      <c r="Q9" s="679">
        <f>D9</f>
        <v>2018</v>
      </c>
      <c r="R9" s="680" t="s">
        <v>0</v>
      </c>
      <c r="S9" s="681">
        <f>F9</f>
        <v>2019</v>
      </c>
      <c r="T9" s="680" t="s">
        <v>0</v>
      </c>
      <c r="U9" s="679">
        <f>H9</f>
        <v>2018</v>
      </c>
      <c r="V9" s="680" t="s">
        <v>0</v>
      </c>
      <c r="W9" s="681">
        <f>J9</f>
        <v>2019</v>
      </c>
      <c r="X9" s="682" t="s">
        <v>0</v>
      </c>
      <c r="Y9" s="84"/>
      <c r="Z9" s="298" t="str">
        <f>A9</f>
        <v>code</v>
      </c>
      <c r="AA9" s="84"/>
      <c r="AB9" s="201" t="s">
        <v>0</v>
      </c>
      <c r="AC9" s="192">
        <f>H9</f>
        <v>2018</v>
      </c>
      <c r="AD9" s="202">
        <f>F9</f>
        <v>2019</v>
      </c>
      <c r="AE9" s="7" t="s">
        <v>0</v>
      </c>
    </row>
    <row r="10" spans="1:2594" ht="14.25" customHeight="1" x14ac:dyDescent="0.25">
      <c r="A10" s="120" t="s">
        <v>0</v>
      </c>
      <c r="B10" s="113"/>
      <c r="C10" s="46" t="s">
        <v>0</v>
      </c>
      <c r="D10" s="114" t="s">
        <v>1</v>
      </c>
      <c r="E10" s="114" t="s">
        <v>66</v>
      </c>
      <c r="F10" s="114" t="s">
        <v>1</v>
      </c>
      <c r="G10" s="114" t="s">
        <v>66</v>
      </c>
      <c r="H10" s="114" t="s">
        <v>1</v>
      </c>
      <c r="I10" s="114" t="s">
        <v>66</v>
      </c>
      <c r="J10" s="114" t="s">
        <v>1</v>
      </c>
      <c r="K10" s="121" t="s">
        <v>66</v>
      </c>
      <c r="L10" s="173"/>
      <c r="M10" s="173"/>
      <c r="N10" s="357" t="str">
        <f>A10</f>
        <v xml:space="preserve"> </v>
      </c>
      <c r="O10" s="356"/>
      <c r="P10" s="108"/>
      <c r="Q10" s="84" t="str">
        <f>D10</f>
        <v xml:space="preserve"> Quantity</v>
      </c>
      <c r="R10" s="77" t="str">
        <f>E10</f>
        <v>Value</v>
      </c>
      <c r="S10" s="39" t="str">
        <f>F10</f>
        <v xml:space="preserve"> Quantity</v>
      </c>
      <c r="T10" s="77" t="str">
        <f>G10</f>
        <v>Value</v>
      </c>
      <c r="U10" s="40" t="str">
        <f>H10</f>
        <v xml:space="preserve"> Quantity</v>
      </c>
      <c r="V10" s="77" t="str">
        <f>I10</f>
        <v>Value</v>
      </c>
      <c r="W10" s="39" t="str">
        <f>J10</f>
        <v xml:space="preserve"> Quantity</v>
      </c>
      <c r="X10" s="79" t="str">
        <f>K10</f>
        <v>Value</v>
      </c>
      <c r="Y10" s="84"/>
      <c r="Z10" s="299" t="str">
        <f>A10</f>
        <v xml:space="preserve"> </v>
      </c>
      <c r="AA10" s="189"/>
      <c r="AB10" s="196" t="s">
        <v>0</v>
      </c>
      <c r="AC10" s="294"/>
      <c r="AD10" s="295"/>
    </row>
    <row r="11" spans="1:2594" s="92" customFormat="1" ht="15" customHeight="1" x14ac:dyDescent="0.2">
      <c r="A11" s="122">
        <v>1</v>
      </c>
      <c r="B11" s="89" t="s">
        <v>132</v>
      </c>
      <c r="C11" s="90" t="s">
        <v>95</v>
      </c>
      <c r="D11" s="348">
        <v>84.45</v>
      </c>
      <c r="E11" s="348">
        <v>13665.81</v>
      </c>
      <c r="F11" s="348">
        <f>F12+F15</f>
        <v>159.49</v>
      </c>
      <c r="G11" s="348">
        <f>G12+G15</f>
        <v>25057</v>
      </c>
      <c r="H11" s="348">
        <v>894.39</v>
      </c>
      <c r="I11" s="348">
        <v>119435.22</v>
      </c>
      <c r="J11" s="348">
        <v>708.41</v>
      </c>
      <c r="K11" s="130">
        <v>102547.79999999999</v>
      </c>
      <c r="L11" s="174"/>
      <c r="M11" s="175"/>
      <c r="N11" s="93">
        <f t="shared" ref="N11:O18" si="0">A11</f>
        <v>1</v>
      </c>
      <c r="O11" s="89" t="str">
        <f t="shared" si="0"/>
        <v>ROUNDWOOD (WOOD IN THE ROUGH)</v>
      </c>
      <c r="P11" s="90" t="s">
        <v>95</v>
      </c>
      <c r="Q11" s="150">
        <f>D11-(D12+D15)</f>
        <v>0</v>
      </c>
      <c r="R11" s="151">
        <f t="shared" ref="R11:X11" si="1">E11-(E12+E15)</f>
        <v>0</v>
      </c>
      <c r="S11" s="151">
        <f t="shared" si="1"/>
        <v>0</v>
      </c>
      <c r="T11" s="151">
        <f t="shared" si="1"/>
        <v>0</v>
      </c>
      <c r="U11" s="151">
        <f t="shared" si="1"/>
        <v>0</v>
      </c>
      <c r="V11" s="151">
        <f t="shared" si="1"/>
        <v>0</v>
      </c>
      <c r="W11" s="151">
        <f t="shared" si="1"/>
        <v>0</v>
      </c>
      <c r="X11" s="152">
        <f t="shared" si="1"/>
        <v>0</v>
      </c>
      <c r="Y11" s="195"/>
      <c r="Z11" s="204">
        <f>A11</f>
        <v>1</v>
      </c>
      <c r="AA11" s="89" t="str">
        <f t="shared" ref="AA11:AA20" si="2">B11</f>
        <v>ROUNDWOOD (WOOD IN THE ROUGH)</v>
      </c>
      <c r="AB11" s="90" t="s">
        <v>95</v>
      </c>
      <c r="AC11" s="206" t="str">
        <f>IF(ISNUMBER(#REF!+D11-H11),#REF!+D11-H11,IF(ISNUMBER(H11-D11),"NT " &amp; H11-D11,"…"))</f>
        <v>NT 809.94</v>
      </c>
      <c r="AD11" s="207" t="str">
        <f>IF(ISNUMBER(#REF!+F11-J11),#REF!+F11-J11,IF(ISNUMBER(J11-F11),"NT " &amp; J11-F11,"…"))</f>
        <v>NT 548.92</v>
      </c>
      <c r="AE11" s="421" t="s">
        <v>0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</row>
    <row r="12" spans="1:2594" s="15" customFormat="1" ht="15" customHeight="1" x14ac:dyDescent="0.2">
      <c r="A12" s="124">
        <v>1.1000000000000001</v>
      </c>
      <c r="B12" s="372" t="s">
        <v>98</v>
      </c>
      <c r="C12" s="42" t="s">
        <v>95</v>
      </c>
      <c r="D12" s="43">
        <v>3.45</v>
      </c>
      <c r="E12" s="43">
        <v>208.67</v>
      </c>
      <c r="F12" s="43">
        <v>2.06</v>
      </c>
      <c r="G12" s="43">
        <v>100.79</v>
      </c>
      <c r="H12" s="349">
        <v>839.72</v>
      </c>
      <c r="I12" s="43">
        <v>108297.7</v>
      </c>
      <c r="J12" s="43">
        <v>670.43</v>
      </c>
      <c r="K12" s="128">
        <v>93021.51999999999</v>
      </c>
      <c r="L12" s="174"/>
      <c r="M12" s="175"/>
      <c r="N12" s="2">
        <f t="shared" si="0"/>
        <v>1.1000000000000001</v>
      </c>
      <c r="O12" s="29" t="str">
        <f t="shared" si="0"/>
        <v>WOOD FUEL (INCLUDING WOOD FOR CHARCOAL)</v>
      </c>
      <c r="P12" s="42" t="s">
        <v>95</v>
      </c>
      <c r="Q12" s="418">
        <f>D12-(D13+D14)</f>
        <v>0</v>
      </c>
      <c r="R12" s="153">
        <f t="shared" ref="R12:X12" si="3">E12-(E13+E14)</f>
        <v>0</v>
      </c>
      <c r="S12" s="153">
        <f t="shared" si="3"/>
        <v>0</v>
      </c>
      <c r="T12" s="153">
        <f t="shared" si="3"/>
        <v>0</v>
      </c>
      <c r="U12" s="153">
        <f t="shared" si="3"/>
        <v>0</v>
      </c>
      <c r="V12" s="153">
        <f t="shared" si="3"/>
        <v>0</v>
      </c>
      <c r="W12" s="153">
        <f t="shared" si="3"/>
        <v>0</v>
      </c>
      <c r="X12" s="154">
        <f t="shared" si="3"/>
        <v>0</v>
      </c>
      <c r="Y12" s="176"/>
      <c r="Z12" s="300">
        <f t="shared" ref="Z12:AA69" si="4">A12</f>
        <v>1.1000000000000001</v>
      </c>
      <c r="AA12" s="29" t="str">
        <f t="shared" si="2"/>
        <v>WOOD FUEL (INCLUDING WOOD FOR CHARCOAL)</v>
      </c>
      <c r="AB12" s="42" t="s">
        <v>95</v>
      </c>
      <c r="AC12" s="296" t="str">
        <f>IF(ISNUMBER(#REF!+D12-H12),#REF!+D12-H12,IF(ISNUMBER(H12-D12),"NT " &amp; H12-D12,"…"))</f>
        <v>NT 836.27</v>
      </c>
      <c r="AD12" s="223" t="str">
        <f>IF(ISNUMBER(#REF!+F12-J12),#REF!+F12-J12,IF(ISNUMBER(J12-F12),"NT " &amp; J12-F12,"…"))</f>
        <v>NT 668.37</v>
      </c>
    </row>
    <row r="13" spans="1:2594" s="15" customFormat="1" ht="15" customHeight="1" x14ac:dyDescent="0.2">
      <c r="A13" s="443" t="s">
        <v>19</v>
      </c>
      <c r="B13" s="30" t="s">
        <v>3</v>
      </c>
      <c r="C13" s="38" t="s">
        <v>95</v>
      </c>
      <c r="D13" s="43">
        <v>2.92</v>
      </c>
      <c r="E13" s="43">
        <v>131.57</v>
      </c>
      <c r="F13" s="43">
        <v>1.87</v>
      </c>
      <c r="G13" s="45">
        <v>73.2</v>
      </c>
      <c r="H13" s="43">
        <v>10.46</v>
      </c>
      <c r="I13" s="43">
        <v>2438.1</v>
      </c>
      <c r="J13" s="43">
        <v>8.5299999999999994</v>
      </c>
      <c r="K13" s="126">
        <v>2185.04</v>
      </c>
      <c r="L13" s="174"/>
      <c r="M13" s="175"/>
      <c r="N13" s="2" t="str">
        <f t="shared" ref="N13:N14" si="5">A13</f>
        <v>1.1.C</v>
      </c>
      <c r="O13" s="30" t="str">
        <f t="shared" ref="O13:O14" si="6">B13</f>
        <v>Coniferous</v>
      </c>
      <c r="P13" s="38" t="s">
        <v>95</v>
      </c>
      <c r="Q13" s="153"/>
      <c r="R13" s="153"/>
      <c r="S13" s="153"/>
      <c r="T13" s="153"/>
      <c r="U13" s="153"/>
      <c r="V13" s="153"/>
      <c r="W13" s="153"/>
      <c r="X13" s="154"/>
      <c r="Y13" s="176"/>
      <c r="Z13" s="300" t="str">
        <f t="shared" ref="Z13:Z14" si="7">A13</f>
        <v>1.1.C</v>
      </c>
      <c r="AA13" s="30" t="str">
        <f t="shared" ref="AA13:AA14" si="8">B13</f>
        <v>Coniferous</v>
      </c>
      <c r="AB13" s="38" t="s">
        <v>95</v>
      </c>
      <c r="AC13" s="296" t="str">
        <f>IF(ISNUMBER(#REF!+D13-H13),#REF!+D13-H13,IF(ISNUMBER(H13-D13),"NT " &amp; H13-D13,"…"))</f>
        <v>NT 7.54</v>
      </c>
      <c r="AD13" s="223" t="str">
        <f>IF(ISNUMBER(#REF!+F13-J13),#REF!+F13-J13,IF(ISNUMBER(J13-F13),"NT " &amp; J13-F13,"…"))</f>
        <v>NT 6.66</v>
      </c>
    </row>
    <row r="14" spans="1:2594" s="15" customFormat="1" ht="15" customHeight="1" x14ac:dyDescent="0.2">
      <c r="A14" s="443" t="s">
        <v>55</v>
      </c>
      <c r="B14" s="33" t="s">
        <v>4</v>
      </c>
      <c r="C14" s="42" t="s">
        <v>95</v>
      </c>
      <c r="D14" s="43">
        <v>0.53</v>
      </c>
      <c r="E14" s="43">
        <v>77.099999999999994</v>
      </c>
      <c r="F14" s="43">
        <v>0.19</v>
      </c>
      <c r="G14" s="45">
        <v>27.59</v>
      </c>
      <c r="H14" s="43">
        <v>829.26</v>
      </c>
      <c r="I14" s="43">
        <v>105859.6</v>
      </c>
      <c r="J14" s="43">
        <v>661.9</v>
      </c>
      <c r="K14" s="126">
        <v>90836.479999999996</v>
      </c>
      <c r="L14" s="174"/>
      <c r="M14" s="175"/>
      <c r="N14" s="2" t="str">
        <f t="shared" si="5"/>
        <v>1.1.NC</v>
      </c>
      <c r="O14" s="30" t="str">
        <f t="shared" si="6"/>
        <v>Non-Coniferous</v>
      </c>
      <c r="P14" s="38" t="s">
        <v>95</v>
      </c>
      <c r="Q14" s="153"/>
      <c r="R14" s="153"/>
      <c r="S14" s="153"/>
      <c r="T14" s="153"/>
      <c r="U14" s="153"/>
      <c r="V14" s="153"/>
      <c r="W14" s="153"/>
      <c r="X14" s="154"/>
      <c r="Y14" s="176"/>
      <c r="Z14" s="300" t="str">
        <f t="shared" si="7"/>
        <v>1.1.NC</v>
      </c>
      <c r="AA14" s="30" t="str">
        <f t="shared" si="8"/>
        <v>Non-Coniferous</v>
      </c>
      <c r="AB14" s="38" t="s">
        <v>95</v>
      </c>
      <c r="AC14" s="296" t="str">
        <f>IF(ISNUMBER(#REF!+D14-H14),#REF!+D14-H14,IF(ISNUMBER(H14-D14),"NT " &amp; H14-D14,"…"))</f>
        <v>NT 828.73</v>
      </c>
      <c r="AD14" s="223" t="str">
        <f>IF(ISNUMBER(#REF!+F14-J14),#REF!+F14-J14,IF(ISNUMBER(J14-F14),"NT " &amp; J14-F14,"…"))</f>
        <v>NT 661.71</v>
      </c>
    </row>
    <row r="15" spans="1:2594" s="15" customFormat="1" ht="15" customHeight="1" x14ac:dyDescent="0.2">
      <c r="A15" s="124">
        <v>1.2</v>
      </c>
      <c r="B15" s="29" t="s">
        <v>131</v>
      </c>
      <c r="C15" s="47" t="s">
        <v>95</v>
      </c>
      <c r="D15" s="41">
        <v>81</v>
      </c>
      <c r="E15" s="41">
        <v>13457.14</v>
      </c>
      <c r="F15" s="41">
        <v>157.43</v>
      </c>
      <c r="G15" s="41">
        <v>24956.21</v>
      </c>
      <c r="H15" s="109">
        <v>54.67</v>
      </c>
      <c r="I15" s="44">
        <v>11137.52</v>
      </c>
      <c r="J15" s="44">
        <v>37.979999999999997</v>
      </c>
      <c r="K15" s="125">
        <v>9526.2799999999988</v>
      </c>
      <c r="L15" s="174"/>
      <c r="M15" s="175"/>
      <c r="N15" s="2">
        <f t="shared" si="0"/>
        <v>1.2</v>
      </c>
      <c r="O15" s="29" t="str">
        <f t="shared" si="0"/>
        <v>INDUSTRIAL ROUNDWOOD</v>
      </c>
      <c r="P15" s="47" t="s">
        <v>95</v>
      </c>
      <c r="Q15" s="419">
        <f>D15-(D16+D17)</f>
        <v>0</v>
      </c>
      <c r="R15" s="155">
        <f t="shared" ref="R15:X15" si="9">E15-(E16+E17)</f>
        <v>0</v>
      </c>
      <c r="S15" s="155">
        <f t="shared" si="9"/>
        <v>0</v>
      </c>
      <c r="T15" s="155">
        <f t="shared" si="9"/>
        <v>0</v>
      </c>
      <c r="U15" s="155">
        <f t="shared" si="9"/>
        <v>0</v>
      </c>
      <c r="V15" s="155">
        <f t="shared" si="9"/>
        <v>0</v>
      </c>
      <c r="W15" s="155">
        <f t="shared" si="9"/>
        <v>0</v>
      </c>
      <c r="X15" s="156">
        <f t="shared" si="9"/>
        <v>0</v>
      </c>
      <c r="Y15" s="195"/>
      <c r="Z15" s="300">
        <f t="shared" si="4"/>
        <v>1.2</v>
      </c>
      <c r="AA15" s="29" t="str">
        <f t="shared" si="2"/>
        <v>INDUSTRIAL ROUNDWOOD</v>
      </c>
      <c r="AB15" s="47" t="s">
        <v>95</v>
      </c>
      <c r="AC15" s="296" t="str">
        <f>IF(ISNUMBER(#REF!+D15-H15),#REF!+D15-H15,IF(ISNUMBER(H15-D15),"NT " &amp; H15-D15,"…"))</f>
        <v>NT -26.33</v>
      </c>
      <c r="AD15" s="223" t="str">
        <f>IF(ISNUMBER(#REF!+F15-J15),#REF!+F15-J15,IF(ISNUMBER(J15-F15),"NT " &amp; J15-F15,"…"))</f>
        <v>NT -119.45</v>
      </c>
    </row>
    <row r="16" spans="1:2594" s="15" customFormat="1" ht="15" customHeight="1" x14ac:dyDescent="0.2">
      <c r="A16" s="124" t="s">
        <v>20</v>
      </c>
      <c r="B16" s="30" t="s">
        <v>3</v>
      </c>
      <c r="C16" s="38" t="s">
        <v>95</v>
      </c>
      <c r="D16" s="43">
        <v>71.260000000000005</v>
      </c>
      <c r="E16" s="43">
        <v>9553.99</v>
      </c>
      <c r="F16" s="43">
        <v>138.44</v>
      </c>
      <c r="G16" s="45">
        <v>20363.509999999998</v>
      </c>
      <c r="H16" s="43">
        <v>44.46</v>
      </c>
      <c r="I16" s="43">
        <v>6294.32</v>
      </c>
      <c r="J16" s="43">
        <v>24.65</v>
      </c>
      <c r="K16" s="126">
        <v>3727.09</v>
      </c>
      <c r="L16" s="174"/>
      <c r="M16" s="175"/>
      <c r="N16" s="2" t="str">
        <f t="shared" si="0"/>
        <v>1.2.C</v>
      </c>
      <c r="O16" s="30" t="str">
        <f t="shared" si="0"/>
        <v>Coniferous</v>
      </c>
      <c r="P16" s="38" t="s">
        <v>95</v>
      </c>
      <c r="Q16" s="153"/>
      <c r="R16" s="153"/>
      <c r="S16" s="153"/>
      <c r="T16" s="153"/>
      <c r="U16" s="153"/>
      <c r="V16" s="153"/>
      <c r="W16" s="153"/>
      <c r="X16" s="154"/>
      <c r="Y16" s="176"/>
      <c r="Z16" s="300" t="str">
        <f t="shared" si="4"/>
        <v>1.2.C</v>
      </c>
      <c r="AA16" s="30" t="str">
        <f t="shared" si="2"/>
        <v>Coniferous</v>
      </c>
      <c r="AB16" s="38" t="s">
        <v>95</v>
      </c>
      <c r="AC16" s="296" t="str">
        <f>IF(ISNUMBER(#REF!+D16-H16),#REF!+D16-H16,IF(ISNUMBER(H16-D16),"NT " &amp; H16-D16,"…"))</f>
        <v>NT -26.8</v>
      </c>
      <c r="AD16" s="223" t="str">
        <f>IF(ISNUMBER(#REF!+F16-J16),#REF!+F16-J16,IF(ISNUMBER(J16-F16),"NT " &amp; J16-F16,"…"))</f>
        <v>NT -113.79</v>
      </c>
    </row>
    <row r="17" spans="1:2594" s="15" customFormat="1" ht="15" customHeight="1" x14ac:dyDescent="0.2">
      <c r="A17" s="124" t="s">
        <v>56</v>
      </c>
      <c r="B17" s="30" t="s">
        <v>4</v>
      </c>
      <c r="C17" s="38" t="s">
        <v>95</v>
      </c>
      <c r="D17" s="43">
        <v>9.74</v>
      </c>
      <c r="E17" s="43">
        <v>3903.15</v>
      </c>
      <c r="F17" s="43">
        <v>18.989999999999998</v>
      </c>
      <c r="G17" s="45">
        <v>4592.7</v>
      </c>
      <c r="H17" s="43">
        <v>10.210000000000001</v>
      </c>
      <c r="I17" s="43">
        <v>4843.2</v>
      </c>
      <c r="J17" s="43">
        <v>13.33</v>
      </c>
      <c r="K17" s="126">
        <v>5799.19</v>
      </c>
      <c r="L17" s="174"/>
      <c r="M17" s="175"/>
      <c r="N17" s="2" t="str">
        <f t="shared" si="0"/>
        <v>1.2.NC</v>
      </c>
      <c r="O17" s="30" t="str">
        <f t="shared" si="0"/>
        <v>Non-Coniferous</v>
      </c>
      <c r="P17" s="38" t="s">
        <v>95</v>
      </c>
      <c r="Q17" s="153"/>
      <c r="R17" s="153"/>
      <c r="S17" s="153"/>
      <c r="T17" s="153"/>
      <c r="U17" s="153"/>
      <c r="V17" s="153"/>
      <c r="W17" s="153"/>
      <c r="X17" s="154"/>
      <c r="Y17" s="176"/>
      <c r="Z17" s="300" t="str">
        <f t="shared" si="4"/>
        <v>1.2.NC</v>
      </c>
      <c r="AA17" s="30" t="str">
        <f t="shared" si="2"/>
        <v>Non-Coniferous</v>
      </c>
      <c r="AB17" s="38" t="s">
        <v>95</v>
      </c>
      <c r="AC17" s="296" t="str">
        <f>IF(ISNUMBER(#REF!+D17-H17),#REF!+D17-H17,IF(ISNUMBER(H17-D17),"NT " &amp; H17-D17,"…"))</f>
        <v>NT 0.470000000000001</v>
      </c>
      <c r="AD17" s="223" t="str">
        <f>IF(ISNUMBER(#REF!+F17-J17),#REF!+F17-J17,IF(ISNUMBER(J17-F17),"NT " &amp; J17-F17,"…"))</f>
        <v>NT -5.66</v>
      </c>
    </row>
    <row r="18" spans="1:2594" s="15" customFormat="1" ht="15" customHeight="1" x14ac:dyDescent="0.2">
      <c r="A18" s="127" t="s">
        <v>65</v>
      </c>
      <c r="B18" s="51" t="s">
        <v>63</v>
      </c>
      <c r="C18" s="42" t="s">
        <v>95</v>
      </c>
      <c r="D18" s="43">
        <v>0</v>
      </c>
      <c r="E18" s="43">
        <v>0.05</v>
      </c>
      <c r="F18" s="43">
        <v>0</v>
      </c>
      <c r="G18" s="45">
        <v>0</v>
      </c>
      <c r="H18" s="43">
        <v>0</v>
      </c>
      <c r="I18" s="43">
        <v>0</v>
      </c>
      <c r="J18" s="43">
        <v>0</v>
      </c>
      <c r="K18" s="126">
        <v>0</v>
      </c>
      <c r="L18" s="174"/>
      <c r="M18" s="175"/>
      <c r="N18" s="2" t="str">
        <f t="shared" si="0"/>
        <v>1.2.NC.T</v>
      </c>
      <c r="O18" s="31" t="str">
        <f t="shared" si="0"/>
        <v>of which: Tropical</v>
      </c>
      <c r="P18" s="42" t="s">
        <v>95</v>
      </c>
      <c r="Q18" s="161" t="str">
        <f>IF(AND(ISNUMBER(D18/D17),D18&gt;D17),"&gt; 1.2.NC !!","")</f>
        <v/>
      </c>
      <c r="R18" s="161" t="str">
        <f t="shared" ref="R18:X18" si="10">IF(AND(ISNUMBER(E18/E17),E18&gt;E17),"&gt; 1.2.NC !!","")</f>
        <v/>
      </c>
      <c r="S18" s="161" t="str">
        <f t="shared" si="10"/>
        <v/>
      </c>
      <c r="T18" s="161" t="str">
        <f t="shared" si="10"/>
        <v/>
      </c>
      <c r="U18" s="161" t="str">
        <f t="shared" si="10"/>
        <v/>
      </c>
      <c r="V18" s="161" t="str">
        <f t="shared" si="10"/>
        <v/>
      </c>
      <c r="W18" s="161" t="str">
        <f t="shared" si="10"/>
        <v/>
      </c>
      <c r="X18" s="162" t="str">
        <f t="shared" si="10"/>
        <v/>
      </c>
      <c r="Y18" s="176"/>
      <c r="Z18" s="301" t="str">
        <f t="shared" si="4"/>
        <v>1.2.NC.T</v>
      </c>
      <c r="AA18" s="31" t="str">
        <f t="shared" si="2"/>
        <v>of which: Tropical</v>
      </c>
      <c r="AB18" s="42" t="s">
        <v>95</v>
      </c>
      <c r="AC18" s="296" t="str">
        <f>IF(ISNUMBER(#REF!+D18-H18),#REF!+D18-H18,IF(ISNUMBER(H18-D18),"NT " &amp; H18-D18,"…"))</f>
        <v>NT 0</v>
      </c>
      <c r="AD18" s="223" t="str">
        <f>IF(ISNUMBER(#REF!+F18-J18),#REF!+F18-J18,IF(ISNUMBER(J18-F18),"NT " &amp; J18-F18,"…"))</f>
        <v>NT 0</v>
      </c>
      <c r="AE18" s="14"/>
    </row>
    <row r="19" spans="1:2594" s="92" customFormat="1" ht="15" customHeight="1" x14ac:dyDescent="0.2">
      <c r="A19" s="129">
        <v>2</v>
      </c>
      <c r="B19" s="105" t="s">
        <v>28</v>
      </c>
      <c r="C19" s="106" t="s">
        <v>61</v>
      </c>
      <c r="D19" s="95">
        <v>0.89</v>
      </c>
      <c r="E19" s="95">
        <v>1072.52</v>
      </c>
      <c r="F19" s="95">
        <v>1.75</v>
      </c>
      <c r="G19" s="96">
        <v>1670.1</v>
      </c>
      <c r="H19" s="95">
        <v>19.52</v>
      </c>
      <c r="I19" s="95">
        <v>15156.66</v>
      </c>
      <c r="J19" s="95">
        <v>16.52</v>
      </c>
      <c r="K19" s="130">
        <v>14094.64</v>
      </c>
      <c r="L19" s="174"/>
      <c r="M19" s="175"/>
      <c r="N19" s="107">
        <f t="shared" ref="N19:N69" si="11">A19</f>
        <v>2</v>
      </c>
      <c r="O19" s="105" t="str">
        <f t="shared" ref="O19:O69" si="12">B19</f>
        <v>WOOD CHARCOAL</v>
      </c>
      <c r="P19" s="106" t="s">
        <v>61</v>
      </c>
      <c r="Q19" s="354"/>
      <c r="R19" s="354"/>
      <c r="S19" s="354"/>
      <c r="T19" s="354"/>
      <c r="U19" s="354"/>
      <c r="V19" s="354"/>
      <c r="W19" s="354"/>
      <c r="X19" s="355"/>
      <c r="Y19" s="176"/>
      <c r="Z19" s="205">
        <f t="shared" si="4"/>
        <v>2</v>
      </c>
      <c r="AA19" s="105" t="str">
        <f t="shared" si="2"/>
        <v>WOOD CHARCOAL</v>
      </c>
      <c r="AB19" s="106" t="s">
        <v>61</v>
      </c>
      <c r="AC19" s="208" t="str">
        <f>IF(ISNUMBER(#REF!+D19-H19),#REF!+D19-H19,IF(ISNUMBER(H19-D19),"NT " &amp; H19-D19,"…"))</f>
        <v>NT 18.63</v>
      </c>
      <c r="AD19" s="209" t="str">
        <f>IF(ISNUMBER(#REF!+F19-J19),#REF!+F19-J19,IF(ISNUMBER(J19-F19),"NT " &amp; J19-F19,"…"))</f>
        <v>NT 14.77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</row>
    <row r="20" spans="1:2594" s="92" customFormat="1" ht="15" customHeight="1" x14ac:dyDescent="0.2">
      <c r="A20" s="122">
        <v>3</v>
      </c>
      <c r="B20" s="89" t="s">
        <v>101</v>
      </c>
      <c r="C20" s="90" t="s">
        <v>71</v>
      </c>
      <c r="D20" s="95">
        <v>18.920000000000002</v>
      </c>
      <c r="E20" s="95">
        <v>1474.1000000000001</v>
      </c>
      <c r="F20" s="95">
        <v>11.75</v>
      </c>
      <c r="G20" s="96">
        <v>850.49</v>
      </c>
      <c r="H20" s="95">
        <v>22.189999999999998</v>
      </c>
      <c r="I20" s="95">
        <v>2112.64</v>
      </c>
      <c r="J20" s="95">
        <v>24.17</v>
      </c>
      <c r="K20" s="130">
        <v>2305.79</v>
      </c>
      <c r="L20" s="174"/>
      <c r="M20" s="175"/>
      <c r="N20" s="97">
        <f t="shared" si="11"/>
        <v>3</v>
      </c>
      <c r="O20" s="94" t="str">
        <f t="shared" si="12"/>
        <v>WOOD CHIPS, PARTICLES AND RESIDUES</v>
      </c>
      <c r="P20" s="90" t="s">
        <v>71</v>
      </c>
      <c r="Q20" s="353">
        <f>D20-(D21+D22)</f>
        <v>0</v>
      </c>
      <c r="R20" s="159">
        <f t="shared" ref="R20:X20" si="13">E20-(E21+E22)</f>
        <v>0</v>
      </c>
      <c r="S20" s="159">
        <f t="shared" si="13"/>
        <v>0</v>
      </c>
      <c r="T20" s="159">
        <f t="shared" si="13"/>
        <v>0</v>
      </c>
      <c r="U20" s="159">
        <f t="shared" si="13"/>
        <v>0</v>
      </c>
      <c r="V20" s="159">
        <f t="shared" si="13"/>
        <v>0</v>
      </c>
      <c r="W20" s="159">
        <f t="shared" si="13"/>
        <v>0</v>
      </c>
      <c r="X20" s="160">
        <f t="shared" si="13"/>
        <v>0</v>
      </c>
      <c r="Y20" s="176"/>
      <c r="Z20" s="359">
        <f t="shared" si="4"/>
        <v>3</v>
      </c>
      <c r="AA20" s="94" t="str">
        <f t="shared" si="2"/>
        <v>WOOD CHIPS, PARTICLES AND RESIDUES</v>
      </c>
      <c r="AB20" s="90" t="s">
        <v>71</v>
      </c>
      <c r="AC20" s="208" t="str">
        <f>IF(ISNUMBER(#REF!+D20-H20),#REF!+D20-H20,IF(ISNUMBER(H20-D20),"NT " &amp; H20-D20,"…"))</f>
        <v>NT 3.27</v>
      </c>
      <c r="AD20" s="209" t="str">
        <f>IF(ISNUMBER(#REF!+F20-J20),#REF!+F20-J20,IF(ISNUMBER(J20-F20),"NT " &amp; J20-F20,"…"))</f>
        <v>NT 12.42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</row>
    <row r="21" spans="1:2594" s="15" customFormat="1" ht="15" customHeight="1" x14ac:dyDescent="0.2">
      <c r="A21" s="124" t="s">
        <v>99</v>
      </c>
      <c r="B21" s="32" t="s">
        <v>60</v>
      </c>
      <c r="C21" s="38" t="s">
        <v>71</v>
      </c>
      <c r="D21" s="43">
        <v>17.34</v>
      </c>
      <c r="E21" s="43">
        <v>1385.4</v>
      </c>
      <c r="F21" s="43">
        <v>6.51</v>
      </c>
      <c r="G21" s="45">
        <v>541.54</v>
      </c>
      <c r="H21" s="43">
        <v>21.86</v>
      </c>
      <c r="I21" s="43">
        <v>2044.57</v>
      </c>
      <c r="J21" s="43">
        <v>22.46</v>
      </c>
      <c r="K21" s="126">
        <v>2191.88</v>
      </c>
      <c r="L21" s="174"/>
      <c r="M21" s="175"/>
      <c r="N21" s="2" t="str">
        <f>A21</f>
        <v>3.1</v>
      </c>
      <c r="O21" s="32" t="str">
        <f>B21</f>
        <v>WOOD CHIPS AND PARTICLES</v>
      </c>
      <c r="P21" s="38" t="s">
        <v>71</v>
      </c>
      <c r="Q21" s="153"/>
      <c r="R21" s="153"/>
      <c r="S21" s="153"/>
      <c r="T21" s="153"/>
      <c r="U21" s="153"/>
      <c r="V21" s="153"/>
      <c r="W21" s="153"/>
      <c r="X21" s="154"/>
      <c r="Y21" s="176" t="s">
        <v>0</v>
      </c>
      <c r="Z21" s="300" t="str">
        <f>A21</f>
        <v>3.1</v>
      </c>
      <c r="AA21" s="32" t="str">
        <f>B21</f>
        <v>WOOD CHIPS AND PARTICLES</v>
      </c>
      <c r="AB21" s="38" t="s">
        <v>71</v>
      </c>
      <c r="AC21" s="296" t="str">
        <f>IF(ISNUMBER(#REF!+D21-H21),#REF!+D21-H21,IF(ISNUMBER(H21-D21),"NT " &amp; H21-D21,"…"))</f>
        <v>NT 4.52</v>
      </c>
      <c r="AD21" s="223" t="str">
        <f>IF(ISNUMBER(#REF!+F21-J21),#REF!+F21-J21,IF(ISNUMBER(J21-F21),"NT " &amp; J21-F21,"…"))</f>
        <v>NT 15.95</v>
      </c>
    </row>
    <row r="22" spans="1:2594" s="15" customFormat="1" ht="15" customHeight="1" x14ac:dyDescent="0.2">
      <c r="A22" s="127" t="s">
        <v>100</v>
      </c>
      <c r="B22" s="35" t="s">
        <v>102</v>
      </c>
      <c r="C22" s="38" t="s">
        <v>71</v>
      </c>
      <c r="D22" s="43">
        <v>1.58</v>
      </c>
      <c r="E22" s="43">
        <v>88.7</v>
      </c>
      <c r="F22" s="43">
        <v>5.24</v>
      </c>
      <c r="G22" s="45">
        <v>308.95</v>
      </c>
      <c r="H22" s="43">
        <v>0.33</v>
      </c>
      <c r="I22" s="43">
        <v>68.069999999999993</v>
      </c>
      <c r="J22" s="43">
        <v>1.71</v>
      </c>
      <c r="K22" s="126">
        <v>113.91</v>
      </c>
      <c r="L22" s="174"/>
      <c r="M22" s="175"/>
      <c r="N22" s="3" t="str">
        <f>A22</f>
        <v>3.2</v>
      </c>
      <c r="O22" s="32" t="str">
        <f>B22</f>
        <v>WOOD RESIDUES (INCLUDING WOOD FOR AGGLOMERATES)</v>
      </c>
      <c r="P22" s="38" t="s">
        <v>71</v>
      </c>
      <c r="Q22" s="161"/>
      <c r="R22" s="161"/>
      <c r="S22" s="161"/>
      <c r="T22" s="161"/>
      <c r="U22" s="161"/>
      <c r="V22" s="161"/>
      <c r="W22" s="161"/>
      <c r="X22" s="162"/>
      <c r="Y22" s="176"/>
      <c r="Z22" s="300" t="str">
        <f>A22</f>
        <v>3.2</v>
      </c>
      <c r="AA22" s="32" t="str">
        <f>B22</f>
        <v>WOOD RESIDUES (INCLUDING WOOD FOR AGGLOMERATES)</v>
      </c>
      <c r="AB22" s="38" t="s">
        <v>71</v>
      </c>
      <c r="AC22" s="212" t="str">
        <f>IF(ISNUMBER(#REF!+D22-H22),#REF!+D22-H22,IF(ISNUMBER(H22-D22),"NT " &amp; H22-D22,"…"))</f>
        <v>NT -1.25</v>
      </c>
      <c r="AD22" s="223" t="str">
        <f>IF(ISNUMBER(#REF!+F22-J22),#REF!+F22-J22,IF(ISNUMBER(J22-F22),"NT " &amp; J22-F22,"…"))</f>
        <v>NT -3.53</v>
      </c>
    </row>
    <row r="23" spans="1:2594" s="92" customFormat="1" ht="15" customHeight="1" x14ac:dyDescent="0.2">
      <c r="A23" s="444" t="s">
        <v>206</v>
      </c>
      <c r="B23" s="105" t="s">
        <v>163</v>
      </c>
      <c r="C23" s="90" t="s">
        <v>61</v>
      </c>
      <c r="D23" s="95">
        <v>0.52</v>
      </c>
      <c r="E23" s="95">
        <v>59.56</v>
      </c>
      <c r="F23" s="95">
        <v>1.05</v>
      </c>
      <c r="G23" s="96">
        <v>74.81</v>
      </c>
      <c r="H23" s="95">
        <v>1.05</v>
      </c>
      <c r="I23" s="95">
        <v>117.99</v>
      </c>
      <c r="J23" s="95">
        <v>0.89</v>
      </c>
      <c r="K23" s="130">
        <v>102.37</v>
      </c>
      <c r="L23" s="174"/>
      <c r="M23" s="175"/>
      <c r="N23" s="103" t="str">
        <f t="shared" ref="N23" si="14">A23</f>
        <v>4</v>
      </c>
      <c r="O23" s="94" t="str">
        <f t="shared" ref="O23" si="15">B23</f>
        <v>RECOVERED POST-CONSUMER WOOD</v>
      </c>
      <c r="P23" s="90" t="s">
        <v>61</v>
      </c>
      <c r="Q23" s="353"/>
      <c r="R23" s="159"/>
      <c r="S23" s="159"/>
      <c r="T23" s="159"/>
      <c r="U23" s="159"/>
      <c r="V23" s="159"/>
      <c r="W23" s="159"/>
      <c r="X23" s="160"/>
      <c r="Y23" s="176"/>
      <c r="Z23" s="359" t="str">
        <f t="shared" ref="Z23" si="16">A23</f>
        <v>4</v>
      </c>
      <c r="AA23" s="94" t="str">
        <f t="shared" ref="AA23" si="17">B23</f>
        <v>RECOVERED POST-CONSUMER WOOD</v>
      </c>
      <c r="AB23" s="90" t="s">
        <v>61</v>
      </c>
      <c r="AC23" s="208" t="str">
        <f>IF(ISNUMBER(#REF!+D23-H23),#REF!+D23-H23,IF(ISNUMBER(H23-D23),"NT " &amp; H23-D23,"…"))</f>
        <v>NT 0.53</v>
      </c>
      <c r="AD23" s="209" t="str">
        <f>IF(ISNUMBER(#REF!+F23-J23),#REF!+F23-J23,IF(ISNUMBER(J23-F23),"NT " &amp; J23-F23,"…"))</f>
        <v>NT -0.16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</row>
    <row r="24" spans="1:2594" s="92" customFormat="1" ht="15" customHeight="1" x14ac:dyDescent="0.2">
      <c r="A24" s="445" t="s">
        <v>164</v>
      </c>
      <c r="B24" s="89" t="s">
        <v>104</v>
      </c>
      <c r="C24" s="90" t="s">
        <v>61</v>
      </c>
      <c r="D24" s="95">
        <v>10.139999999999999</v>
      </c>
      <c r="E24" s="95">
        <v>2550.3900000000003</v>
      </c>
      <c r="F24" s="95">
        <v>1.74</v>
      </c>
      <c r="G24" s="96">
        <v>526.36</v>
      </c>
      <c r="H24" s="95">
        <v>169.17000000000002</v>
      </c>
      <c r="I24" s="95">
        <v>47812.94</v>
      </c>
      <c r="J24" s="95">
        <v>127.87</v>
      </c>
      <c r="K24" s="130">
        <v>36628.699999999997</v>
      </c>
      <c r="L24" s="174"/>
      <c r="M24" s="175"/>
      <c r="N24" s="103" t="str">
        <f t="shared" si="11"/>
        <v>5</v>
      </c>
      <c r="O24" s="94" t="str">
        <f t="shared" si="12"/>
        <v>WOOD PELLETS AND OTHER AGGLOMERATES</v>
      </c>
      <c r="P24" s="90" t="s">
        <v>61</v>
      </c>
      <c r="Q24" s="353">
        <f>D24-(D25+D26)</f>
        <v>0</v>
      </c>
      <c r="R24" s="159">
        <f t="shared" ref="R24:X24" si="18">E24-(E25+E26)</f>
        <v>0</v>
      </c>
      <c r="S24" s="159">
        <f t="shared" si="18"/>
        <v>0</v>
      </c>
      <c r="T24" s="159">
        <f t="shared" si="18"/>
        <v>0</v>
      </c>
      <c r="U24" s="159">
        <f t="shared" si="18"/>
        <v>0</v>
      </c>
      <c r="V24" s="159">
        <f t="shared" si="18"/>
        <v>0</v>
      </c>
      <c r="W24" s="159">
        <f t="shared" si="18"/>
        <v>0</v>
      </c>
      <c r="X24" s="160">
        <f t="shared" si="18"/>
        <v>0</v>
      </c>
      <c r="Y24" s="176"/>
      <c r="Z24" s="359" t="str">
        <f t="shared" si="4"/>
        <v>5</v>
      </c>
      <c r="AA24" s="94" t="str">
        <f t="shared" ref="AA24:AA35" si="19">B24</f>
        <v>WOOD PELLETS AND OTHER AGGLOMERATES</v>
      </c>
      <c r="AB24" s="90" t="s">
        <v>61</v>
      </c>
      <c r="AC24" s="208" t="str">
        <f>IF(ISNUMBER(#REF!+D24-H24),#REF!+D24-H24,IF(ISNUMBER(H24-D24),"NT " &amp; H24-D24,"…"))</f>
        <v>NT 159.03</v>
      </c>
      <c r="AD24" s="209" t="str">
        <f>IF(ISNUMBER(#REF!+F24-J24),#REF!+F24-J24,IF(ISNUMBER(J24-F24),"NT " &amp; J24-F24,"…"))</f>
        <v>NT 126.13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</row>
    <row r="25" spans="1:2594" s="15" customFormat="1" ht="15" customHeight="1" x14ac:dyDescent="0.2">
      <c r="A25" s="443" t="s">
        <v>165</v>
      </c>
      <c r="B25" s="32" t="s">
        <v>103</v>
      </c>
      <c r="C25" s="38" t="s">
        <v>61</v>
      </c>
      <c r="D25" s="43">
        <v>9.61</v>
      </c>
      <c r="E25" s="43">
        <v>2437.5300000000002</v>
      </c>
      <c r="F25" s="43">
        <v>1.46</v>
      </c>
      <c r="G25" s="45">
        <v>460.69</v>
      </c>
      <c r="H25" s="43">
        <v>82.06</v>
      </c>
      <c r="I25" s="43">
        <v>24376.89</v>
      </c>
      <c r="J25" s="43">
        <v>69.900000000000006</v>
      </c>
      <c r="K25" s="126">
        <v>21308.77</v>
      </c>
      <c r="L25" s="174"/>
      <c r="M25" s="175"/>
      <c r="N25" s="2" t="str">
        <f t="shared" si="11"/>
        <v>5.1</v>
      </c>
      <c r="O25" s="32" t="str">
        <f t="shared" si="12"/>
        <v>WOOD PELLETS</v>
      </c>
      <c r="P25" s="38" t="s">
        <v>61</v>
      </c>
      <c r="Q25" s="153"/>
      <c r="R25" s="153"/>
      <c r="S25" s="153"/>
      <c r="T25" s="153"/>
      <c r="U25" s="153"/>
      <c r="V25" s="153"/>
      <c r="W25" s="153"/>
      <c r="X25" s="154"/>
      <c r="Y25" s="176" t="s">
        <v>0</v>
      </c>
      <c r="Z25" s="300" t="str">
        <f t="shared" si="4"/>
        <v>5.1</v>
      </c>
      <c r="AA25" s="32" t="str">
        <f t="shared" si="19"/>
        <v>WOOD PELLETS</v>
      </c>
      <c r="AB25" s="38" t="s">
        <v>61</v>
      </c>
      <c r="AC25" s="296" t="str">
        <f>IF(ISNUMBER(#REF!+D25-H25),#REF!+D25-H25,IF(ISNUMBER(H25-D25),"NT " &amp; H25-D25,"…"))</f>
        <v>NT 72.45</v>
      </c>
      <c r="AD25" s="223" t="str">
        <f>IF(ISNUMBER(#REF!+F25-J25),#REF!+F25-J25,IF(ISNUMBER(J25-F25),"NT " &amp; J25-F25,"…"))</f>
        <v>NT 68.44</v>
      </c>
    </row>
    <row r="26" spans="1:2594" s="15" customFormat="1" ht="15" customHeight="1" x14ac:dyDescent="0.2">
      <c r="A26" s="443" t="s">
        <v>166</v>
      </c>
      <c r="B26" s="32" t="s">
        <v>105</v>
      </c>
      <c r="C26" s="38" t="s">
        <v>61</v>
      </c>
      <c r="D26" s="43">
        <v>0.53</v>
      </c>
      <c r="E26" s="43">
        <v>112.86</v>
      </c>
      <c r="F26" s="43">
        <v>0.28000000000000003</v>
      </c>
      <c r="G26" s="45">
        <v>65.67</v>
      </c>
      <c r="H26" s="43">
        <v>87.11</v>
      </c>
      <c r="I26" s="43">
        <v>23436.05</v>
      </c>
      <c r="J26" s="43">
        <v>57.97</v>
      </c>
      <c r="K26" s="126">
        <v>15319.93</v>
      </c>
      <c r="L26" s="174"/>
      <c r="M26" s="175"/>
      <c r="N26" s="2" t="str">
        <f t="shared" si="11"/>
        <v>5.2</v>
      </c>
      <c r="O26" s="32" t="str">
        <f t="shared" si="12"/>
        <v>OTHER AGGLOMERATES</v>
      </c>
      <c r="P26" s="38" t="s">
        <v>61</v>
      </c>
      <c r="Q26" s="161"/>
      <c r="R26" s="161"/>
      <c r="S26" s="161"/>
      <c r="T26" s="161"/>
      <c r="U26" s="161"/>
      <c r="V26" s="161"/>
      <c r="W26" s="161"/>
      <c r="X26" s="162"/>
      <c r="Y26" s="176"/>
      <c r="Z26" s="299" t="str">
        <f t="shared" si="4"/>
        <v>5.2</v>
      </c>
      <c r="AA26" s="32" t="str">
        <f t="shared" si="19"/>
        <v>OTHER AGGLOMERATES</v>
      </c>
      <c r="AB26" s="38" t="s">
        <v>61</v>
      </c>
      <c r="AC26" s="212" t="str">
        <f>IF(ISNUMBER(#REF!+D26-H26),#REF!+D26-H26,IF(ISNUMBER(H26-D26),"NT " &amp; H26-D26,"…"))</f>
        <v>NT 86.58</v>
      </c>
      <c r="AD26" s="223" t="str">
        <f>IF(ISNUMBER(#REF!+F26-J26),#REF!+F26-J26,IF(ISNUMBER(J26-F26),"NT " &amp; J26-F26,"…"))</f>
        <v>NT 57.69</v>
      </c>
    </row>
    <row r="27" spans="1:2594" s="92" customFormat="1" ht="15" customHeight="1" x14ac:dyDescent="0.2">
      <c r="A27" s="446" t="s">
        <v>167</v>
      </c>
      <c r="B27" s="94" t="s">
        <v>215</v>
      </c>
      <c r="C27" s="90" t="s">
        <v>71</v>
      </c>
      <c r="D27" s="95">
        <v>164.87</v>
      </c>
      <c r="E27" s="95">
        <v>68301.740000000005</v>
      </c>
      <c r="F27" s="95">
        <v>157.95999999999998</v>
      </c>
      <c r="G27" s="96">
        <v>69031.899999999994</v>
      </c>
      <c r="H27" s="95">
        <v>942.56999999999994</v>
      </c>
      <c r="I27" s="95">
        <v>361918.14</v>
      </c>
      <c r="J27" s="95">
        <v>845.12</v>
      </c>
      <c r="K27" s="130">
        <v>331491.79000000004</v>
      </c>
      <c r="L27" s="174"/>
      <c r="M27" s="175"/>
      <c r="N27" s="97" t="str">
        <f t="shared" si="11"/>
        <v>6</v>
      </c>
      <c r="O27" s="94" t="str">
        <f t="shared" si="12"/>
        <v>SAWNWOOD (INCLUDING SLEEPERS)</v>
      </c>
      <c r="P27" s="90" t="s">
        <v>71</v>
      </c>
      <c r="Q27" s="353">
        <f>D27-(D28+D29)</f>
        <v>0</v>
      </c>
      <c r="R27" s="159">
        <f t="shared" ref="R27:X27" si="20">E27-(E28+E29)</f>
        <v>0</v>
      </c>
      <c r="S27" s="159">
        <f t="shared" si="20"/>
        <v>0</v>
      </c>
      <c r="T27" s="159">
        <f t="shared" si="20"/>
        <v>0</v>
      </c>
      <c r="U27" s="159">
        <f t="shared" si="20"/>
        <v>0</v>
      </c>
      <c r="V27" s="159">
        <f t="shared" si="20"/>
        <v>0</v>
      </c>
      <c r="W27" s="159">
        <f t="shared" si="20"/>
        <v>0</v>
      </c>
      <c r="X27" s="160">
        <f t="shared" si="20"/>
        <v>0</v>
      </c>
      <c r="Y27" s="195"/>
      <c r="Z27" s="204" t="str">
        <f t="shared" si="4"/>
        <v>6</v>
      </c>
      <c r="AA27" s="94" t="str">
        <f t="shared" si="19"/>
        <v>SAWNWOOD (INCLUDING SLEEPERS)</v>
      </c>
      <c r="AB27" s="90" t="s">
        <v>71</v>
      </c>
      <c r="AC27" s="208" t="str">
        <f>IF(ISNUMBER(#REF!+D27-H27),#REF!+D27-H27,IF(ISNUMBER(H27-D27),"NT " &amp; H27-D27,"…"))</f>
        <v>NT 777.7</v>
      </c>
      <c r="AD27" s="209" t="str">
        <f>IF(ISNUMBER(#REF!+F27-J27),#REF!+F27-J27,IF(ISNUMBER(J27-F27),"NT " &amp; J27-F27,"…"))</f>
        <v>NT 687.16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</row>
    <row r="28" spans="1:2594" s="15" customFormat="1" ht="15" customHeight="1" x14ac:dyDescent="0.2">
      <c r="A28" s="443" t="s">
        <v>168</v>
      </c>
      <c r="B28" s="32" t="s">
        <v>3</v>
      </c>
      <c r="C28" s="38" t="s">
        <v>71</v>
      </c>
      <c r="D28" s="43">
        <v>7.08</v>
      </c>
      <c r="E28" s="43">
        <v>3936.07</v>
      </c>
      <c r="F28" s="43">
        <v>7.95</v>
      </c>
      <c r="G28" s="45">
        <v>4540.58</v>
      </c>
      <c r="H28" s="43">
        <v>644.89</v>
      </c>
      <c r="I28" s="43">
        <v>157460.29999999999</v>
      </c>
      <c r="J28" s="43">
        <v>579.34</v>
      </c>
      <c r="K28" s="126">
        <v>141765</v>
      </c>
      <c r="L28" s="174"/>
      <c r="M28" s="175"/>
      <c r="N28" s="2" t="str">
        <f t="shared" si="11"/>
        <v>6.C</v>
      </c>
      <c r="O28" s="32" t="str">
        <f t="shared" si="12"/>
        <v>Coniferous</v>
      </c>
      <c r="P28" s="38" t="s">
        <v>71</v>
      </c>
      <c r="Q28" s="153"/>
      <c r="R28" s="153"/>
      <c r="S28" s="153"/>
      <c r="T28" s="153"/>
      <c r="U28" s="153"/>
      <c r="V28" s="153"/>
      <c r="W28" s="153"/>
      <c r="X28" s="154"/>
      <c r="Y28" s="176" t="s">
        <v>0</v>
      </c>
      <c r="Z28" s="300" t="str">
        <f t="shared" si="4"/>
        <v>6.C</v>
      </c>
      <c r="AA28" s="32" t="str">
        <f t="shared" si="19"/>
        <v>Coniferous</v>
      </c>
      <c r="AB28" s="38" t="s">
        <v>71</v>
      </c>
      <c r="AC28" s="296" t="str">
        <f>IF(ISNUMBER(#REF!+D28-H28),#REF!+D28-H28,IF(ISNUMBER(H28-D28),"NT " &amp; H28-D28,"…"))</f>
        <v>NT 637.81</v>
      </c>
      <c r="AD28" s="223" t="str">
        <f>IF(ISNUMBER(#REF!+F28-J28),#REF!+F28-J28,IF(ISNUMBER(J28-F28),"NT " &amp; J28-F28,"…"))</f>
        <v>NT 571.39</v>
      </c>
    </row>
    <row r="29" spans="1:2594" s="15" customFormat="1" ht="15" customHeight="1" x14ac:dyDescent="0.2">
      <c r="A29" s="443" t="s">
        <v>169</v>
      </c>
      <c r="B29" s="32" t="s">
        <v>4</v>
      </c>
      <c r="C29" s="38" t="s">
        <v>71</v>
      </c>
      <c r="D29" s="43">
        <v>157.79</v>
      </c>
      <c r="E29" s="43">
        <v>64365.67</v>
      </c>
      <c r="F29" s="43">
        <v>150.01</v>
      </c>
      <c r="G29" s="45">
        <v>64491.32</v>
      </c>
      <c r="H29" s="43">
        <v>297.68</v>
      </c>
      <c r="I29" s="43">
        <v>204457.84</v>
      </c>
      <c r="J29" s="43">
        <v>265.77999999999997</v>
      </c>
      <c r="K29" s="126">
        <v>189726.79</v>
      </c>
      <c r="L29" s="174"/>
      <c r="M29" s="175"/>
      <c r="N29" s="2" t="str">
        <f t="shared" si="11"/>
        <v>6.NC</v>
      </c>
      <c r="O29" s="32" t="str">
        <f t="shared" si="12"/>
        <v>Non-Coniferous</v>
      </c>
      <c r="P29" s="38" t="s">
        <v>71</v>
      </c>
      <c r="Q29" s="153"/>
      <c r="R29" s="153"/>
      <c r="S29" s="153"/>
      <c r="T29" s="153"/>
      <c r="U29" s="153"/>
      <c r="V29" s="153"/>
      <c r="W29" s="153"/>
      <c r="X29" s="154"/>
      <c r="Y29" s="176"/>
      <c r="Z29" s="300" t="str">
        <f t="shared" si="4"/>
        <v>6.NC</v>
      </c>
      <c r="AA29" s="32" t="str">
        <f t="shared" si="19"/>
        <v>Non-Coniferous</v>
      </c>
      <c r="AB29" s="38" t="s">
        <v>71</v>
      </c>
      <c r="AC29" s="212" t="str">
        <f>IF(ISNUMBER(#REF!+D29-H29),#REF!+D29-H29,IF(ISNUMBER(H29-D29),"NT " &amp; H29-D29,"…"))</f>
        <v>NT 139.89</v>
      </c>
      <c r="AD29" s="223" t="str">
        <f>IF(ISNUMBER(#REF!+F29-J29),#REF!+F29-J29,IF(ISNUMBER(J29-F29),"NT " &amp; J29-F29,"…"))</f>
        <v>NT 115.77</v>
      </c>
    </row>
    <row r="30" spans="1:2594" s="15" customFormat="1" ht="15" customHeight="1" x14ac:dyDescent="0.2">
      <c r="A30" s="447" t="s">
        <v>170</v>
      </c>
      <c r="B30" s="33" t="s">
        <v>63</v>
      </c>
      <c r="C30" s="42" t="s">
        <v>71</v>
      </c>
      <c r="D30" s="43">
        <v>1.66</v>
      </c>
      <c r="E30" s="43">
        <v>2602.66</v>
      </c>
      <c r="F30" s="43">
        <v>1.41</v>
      </c>
      <c r="G30" s="45">
        <v>2233.3200000000002</v>
      </c>
      <c r="H30" s="43">
        <v>1.24</v>
      </c>
      <c r="I30" s="43">
        <v>421.22</v>
      </c>
      <c r="J30" s="43">
        <v>0.79</v>
      </c>
      <c r="K30" s="126">
        <v>325.8</v>
      </c>
      <c r="L30" s="174"/>
      <c r="M30" s="175"/>
      <c r="N30" s="3" t="str">
        <f t="shared" si="11"/>
        <v>6.NC.T</v>
      </c>
      <c r="O30" s="33" t="str">
        <f t="shared" si="12"/>
        <v>of which: Tropical</v>
      </c>
      <c r="P30" s="42" t="s">
        <v>71</v>
      </c>
      <c r="Q30" s="161" t="str">
        <f t="shared" ref="Q30:X30" si="21">IF(AND(ISNUMBER(D30/D29),D30&gt;D29),"&gt; 5.NC !!","")</f>
        <v/>
      </c>
      <c r="R30" s="161" t="str">
        <f t="shared" si="21"/>
        <v/>
      </c>
      <c r="S30" s="161" t="str">
        <f t="shared" si="21"/>
        <v/>
      </c>
      <c r="T30" s="161" t="str">
        <f t="shared" si="21"/>
        <v/>
      </c>
      <c r="U30" s="161" t="str">
        <f t="shared" si="21"/>
        <v/>
      </c>
      <c r="V30" s="161" t="str">
        <f t="shared" si="21"/>
        <v/>
      </c>
      <c r="W30" s="161" t="str">
        <f t="shared" si="21"/>
        <v/>
      </c>
      <c r="X30" s="305" t="str">
        <f t="shared" si="21"/>
        <v/>
      </c>
      <c r="Y30" s="176"/>
      <c r="Z30" s="299" t="str">
        <f t="shared" si="4"/>
        <v>6.NC.T</v>
      </c>
      <c r="AA30" s="33" t="str">
        <f t="shared" si="19"/>
        <v>of which: Tropical</v>
      </c>
      <c r="AB30" s="42" t="s">
        <v>71</v>
      </c>
      <c r="AC30" s="212" t="str">
        <f>IF(ISNUMBER(#REF!+D30-H30),#REF!+D30-H30,IF(ISNUMBER(H30-D30),"NT " &amp; H30-D30,"…"))</f>
        <v>NT -0.42</v>
      </c>
      <c r="AD30" s="223" t="str">
        <f>IF(ISNUMBER(#REF!+F30-J30),#REF!+F30-J30,IF(ISNUMBER(J30-F30),"NT " &amp; J30-F30,"…"))</f>
        <v>NT -0.62</v>
      </c>
      <c r="AE30" s="15" t="s">
        <v>0</v>
      </c>
    </row>
    <row r="31" spans="1:2594" s="92" customFormat="1" ht="15" customHeight="1" x14ac:dyDescent="0.2">
      <c r="A31" s="446" t="s">
        <v>171</v>
      </c>
      <c r="B31" s="94" t="s">
        <v>29</v>
      </c>
      <c r="C31" s="90" t="s">
        <v>71</v>
      </c>
      <c r="D31" s="95">
        <v>7.24</v>
      </c>
      <c r="E31" s="95">
        <v>15506.64</v>
      </c>
      <c r="F31" s="95">
        <v>10.01</v>
      </c>
      <c r="G31" s="96">
        <v>14850.2</v>
      </c>
      <c r="H31" s="95">
        <v>7.1000000000000005</v>
      </c>
      <c r="I31" s="95">
        <v>17971.420000000002</v>
      </c>
      <c r="J31" s="95">
        <v>5.7799999999999994</v>
      </c>
      <c r="K31" s="130">
        <v>16671.949999999997</v>
      </c>
      <c r="L31" s="174"/>
      <c r="M31" s="175"/>
      <c r="N31" s="97" t="str">
        <f t="shared" ref="N31:O34" si="22">A31</f>
        <v>7</v>
      </c>
      <c r="O31" s="94" t="str">
        <f t="shared" si="22"/>
        <v>VENEER SHEETS</v>
      </c>
      <c r="P31" s="90" t="s">
        <v>71</v>
      </c>
      <c r="Q31" s="353">
        <f>D31-(D32+D33)</f>
        <v>0</v>
      </c>
      <c r="R31" s="159">
        <f t="shared" ref="R31:X31" si="23">E31-(E32+E33)</f>
        <v>0</v>
      </c>
      <c r="S31" s="159">
        <f t="shared" si="23"/>
        <v>0</v>
      </c>
      <c r="T31" s="159">
        <f t="shared" si="23"/>
        <v>0</v>
      </c>
      <c r="U31" s="159">
        <f t="shared" si="23"/>
        <v>0</v>
      </c>
      <c r="V31" s="159">
        <f t="shared" si="23"/>
        <v>0</v>
      </c>
      <c r="W31" s="159">
        <f t="shared" si="23"/>
        <v>0</v>
      </c>
      <c r="X31" s="160">
        <f t="shared" si="23"/>
        <v>0</v>
      </c>
      <c r="Y31" s="195"/>
      <c r="Z31" s="204" t="str">
        <f t="shared" ref="Z31:AA34" si="24">A31</f>
        <v>7</v>
      </c>
      <c r="AA31" s="94" t="str">
        <f t="shared" si="24"/>
        <v>VENEER SHEETS</v>
      </c>
      <c r="AB31" s="90" t="s">
        <v>71</v>
      </c>
      <c r="AC31" s="208" t="str">
        <f>IF(ISNUMBER(#REF!+D31-H31),#REF!+D31-H31,IF(ISNUMBER(H31-D31),"NT " &amp; H31-D31,"…"))</f>
        <v>NT -0.14</v>
      </c>
      <c r="AD31" s="209" t="str">
        <f>IF(ISNUMBER(#REF!+F31-J31),#REF!+F31-J31,IF(ISNUMBER(J31-F31),"NT " &amp; J31-F31,"…"))</f>
        <v>NT -4.23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</row>
    <row r="32" spans="1:2594" s="15" customFormat="1" ht="15" customHeight="1" x14ac:dyDescent="0.2">
      <c r="A32" s="443" t="s">
        <v>172</v>
      </c>
      <c r="B32" s="32" t="s">
        <v>3</v>
      </c>
      <c r="C32" s="38" t="s">
        <v>71</v>
      </c>
      <c r="D32" s="43">
        <v>0.69</v>
      </c>
      <c r="E32" s="43">
        <v>906.14</v>
      </c>
      <c r="F32" s="43">
        <v>0.76</v>
      </c>
      <c r="G32" s="45">
        <v>1140.92</v>
      </c>
      <c r="H32" s="43">
        <v>0.03</v>
      </c>
      <c r="I32" s="43">
        <v>50.79</v>
      </c>
      <c r="J32" s="43">
        <v>0.02</v>
      </c>
      <c r="K32" s="126">
        <v>66.69</v>
      </c>
      <c r="L32" s="174"/>
      <c r="M32" s="175"/>
      <c r="N32" s="2" t="str">
        <f t="shared" si="22"/>
        <v>7.C</v>
      </c>
      <c r="O32" s="32" t="str">
        <f t="shared" si="22"/>
        <v>Coniferous</v>
      </c>
      <c r="P32" s="38" t="s">
        <v>71</v>
      </c>
      <c r="Q32" s="153"/>
      <c r="R32" s="153"/>
      <c r="S32" s="153"/>
      <c r="T32" s="153"/>
      <c r="U32" s="153"/>
      <c r="V32" s="153"/>
      <c r="W32" s="153"/>
      <c r="X32" s="154"/>
      <c r="Y32" s="176"/>
      <c r="Z32" s="300" t="str">
        <f t="shared" si="24"/>
        <v>7.C</v>
      </c>
      <c r="AA32" s="32" t="str">
        <f t="shared" si="24"/>
        <v>Coniferous</v>
      </c>
      <c r="AB32" s="38" t="s">
        <v>71</v>
      </c>
      <c r="AC32" s="296" t="str">
        <f>IF(ISNUMBER(#REF!+D32-H32),#REF!+D32-H32,IF(ISNUMBER(H32-D32),"NT " &amp; H32-D32,"…"))</f>
        <v>NT -0.66</v>
      </c>
      <c r="AD32" s="223" t="str">
        <f>IF(ISNUMBER(#REF!+F32-J32),#REF!+F32-J32,IF(ISNUMBER(J32-F32),"NT " &amp; J32-F32,"…"))</f>
        <v>NT -0.74</v>
      </c>
    </row>
    <row r="33" spans="1:2594" s="15" customFormat="1" ht="15" customHeight="1" x14ac:dyDescent="0.2">
      <c r="A33" s="443" t="s">
        <v>173</v>
      </c>
      <c r="B33" s="32" t="s">
        <v>4</v>
      </c>
      <c r="C33" s="38" t="s">
        <v>71</v>
      </c>
      <c r="D33" s="43">
        <v>6.55</v>
      </c>
      <c r="E33" s="43">
        <v>14600.5</v>
      </c>
      <c r="F33" s="43">
        <v>9.25</v>
      </c>
      <c r="G33" s="45">
        <v>13709.28</v>
      </c>
      <c r="H33" s="43">
        <v>7.07</v>
      </c>
      <c r="I33" s="43">
        <v>17920.63</v>
      </c>
      <c r="J33" s="43">
        <v>5.76</v>
      </c>
      <c r="K33" s="126">
        <v>16605.259999999998</v>
      </c>
      <c r="L33" s="174"/>
      <c r="M33" s="175"/>
      <c r="N33" s="2" t="str">
        <f t="shared" si="22"/>
        <v>7.NC</v>
      </c>
      <c r="O33" s="32" t="str">
        <f t="shared" si="22"/>
        <v>Non-Coniferous</v>
      </c>
      <c r="P33" s="38" t="s">
        <v>71</v>
      </c>
      <c r="Q33" s="153"/>
      <c r="R33" s="153"/>
      <c r="S33" s="153"/>
      <c r="T33" s="153"/>
      <c r="U33" s="153"/>
      <c r="V33" s="153"/>
      <c r="W33" s="153"/>
      <c r="X33" s="154"/>
      <c r="Y33" s="176"/>
      <c r="Z33" s="300" t="str">
        <f t="shared" si="24"/>
        <v>7.NC</v>
      </c>
      <c r="AA33" s="32" t="str">
        <f t="shared" si="24"/>
        <v>Non-Coniferous</v>
      </c>
      <c r="AB33" s="38" t="s">
        <v>71</v>
      </c>
      <c r="AC33" s="212" t="str">
        <f>IF(ISNUMBER(#REF!+D33-H33),#REF!+D33-H33,IF(ISNUMBER(H33-D33),"NT " &amp; H33-D33,"…"))</f>
        <v>NT 0.52</v>
      </c>
      <c r="AD33" s="223" t="str">
        <f>IF(ISNUMBER(#REF!+F33-J33),#REF!+F33-J33,IF(ISNUMBER(J33-F33),"NT " &amp; J33-F33,"…"))</f>
        <v>NT -3.49</v>
      </c>
    </row>
    <row r="34" spans="1:2594" s="15" customFormat="1" ht="15" customHeight="1" x14ac:dyDescent="0.2">
      <c r="A34" s="447" t="s">
        <v>174</v>
      </c>
      <c r="B34" s="33" t="s">
        <v>63</v>
      </c>
      <c r="C34" s="42" t="s">
        <v>71</v>
      </c>
      <c r="D34" s="43">
        <v>0.04</v>
      </c>
      <c r="E34" s="43">
        <v>135.21</v>
      </c>
      <c r="F34" s="43">
        <v>0.02</v>
      </c>
      <c r="G34" s="45">
        <v>60.61</v>
      </c>
      <c r="H34" s="43">
        <v>0.28000000000000003</v>
      </c>
      <c r="I34" s="43">
        <v>216.54</v>
      </c>
      <c r="J34" s="43">
        <v>0.04</v>
      </c>
      <c r="K34" s="126">
        <v>229.08</v>
      </c>
      <c r="L34" s="174"/>
      <c r="M34" s="175"/>
      <c r="N34" s="3" t="str">
        <f t="shared" si="22"/>
        <v>7.NC.T</v>
      </c>
      <c r="O34" s="33" t="str">
        <f t="shared" si="22"/>
        <v>of which: Tropical</v>
      </c>
      <c r="P34" s="42" t="s">
        <v>71</v>
      </c>
      <c r="Q34" s="161" t="str">
        <f t="shared" ref="Q34:X34" si="25">IF(AND(ISNUMBER(D34/D33),D34&gt;D33),"&gt; 6.1.NC !!","")</f>
        <v/>
      </c>
      <c r="R34" s="161" t="str">
        <f t="shared" si="25"/>
        <v/>
      </c>
      <c r="S34" s="161" t="str">
        <f t="shared" si="25"/>
        <v/>
      </c>
      <c r="T34" s="161" t="str">
        <f t="shared" si="25"/>
        <v/>
      </c>
      <c r="U34" s="161" t="str">
        <f t="shared" si="25"/>
        <v/>
      </c>
      <c r="V34" s="161" t="str">
        <f t="shared" si="25"/>
        <v/>
      </c>
      <c r="W34" s="161" t="str">
        <f t="shared" si="25"/>
        <v/>
      </c>
      <c r="X34" s="305" t="str">
        <f t="shared" si="25"/>
        <v/>
      </c>
      <c r="Y34" s="176"/>
      <c r="Z34" s="299" t="str">
        <f t="shared" si="24"/>
        <v>7.NC.T</v>
      </c>
      <c r="AA34" s="33" t="str">
        <f t="shared" si="24"/>
        <v>of which: Tropical</v>
      </c>
      <c r="AB34" s="42" t="s">
        <v>71</v>
      </c>
      <c r="AC34" s="212" t="str">
        <f>IF(ISNUMBER(#REF!+D34-H34),#REF!+D34-H34,IF(ISNUMBER(H34-D34),"NT " &amp; H34-D34,"…"))</f>
        <v>NT 0.24</v>
      </c>
      <c r="AD34" s="223" t="str">
        <f>IF(ISNUMBER(#REF!+F34-J34),#REF!+F34-J34,IF(ISNUMBER(J34-F34),"NT " &amp; J34-F34,"…"))</f>
        <v>NT 0.02</v>
      </c>
    </row>
    <row r="35" spans="1:2594" s="92" customFormat="1" ht="15" customHeight="1" x14ac:dyDescent="0.2">
      <c r="A35" s="445" t="s">
        <v>175</v>
      </c>
      <c r="B35" s="89" t="s">
        <v>30</v>
      </c>
      <c r="C35" s="106" t="s">
        <v>71</v>
      </c>
      <c r="D35" s="91">
        <v>285.85000000000002</v>
      </c>
      <c r="E35" s="91">
        <v>146085.53999999998</v>
      </c>
      <c r="F35" s="91">
        <v>284.51</v>
      </c>
      <c r="G35" s="99">
        <v>145362.38</v>
      </c>
      <c r="H35" s="91">
        <v>18.87</v>
      </c>
      <c r="I35" s="91">
        <v>24388.819999999996</v>
      </c>
      <c r="J35" s="91">
        <v>17.79</v>
      </c>
      <c r="K35" s="123">
        <v>26179.33</v>
      </c>
      <c r="L35" s="174"/>
      <c r="M35" s="175"/>
      <c r="N35" s="93" t="str">
        <f t="shared" si="11"/>
        <v>8</v>
      </c>
      <c r="O35" s="89" t="str">
        <f t="shared" si="12"/>
        <v>WOOD-BASED PANELS</v>
      </c>
      <c r="P35" s="98" t="s">
        <v>71</v>
      </c>
      <c r="Q35" s="353">
        <f>D35-(D36+D40+D42)</f>
        <v>0</v>
      </c>
      <c r="R35" s="159">
        <f t="shared" ref="R35:X35" si="26">E35-(E36+E40+E42)</f>
        <v>0</v>
      </c>
      <c r="S35" s="159">
        <f t="shared" si="26"/>
        <v>0</v>
      </c>
      <c r="T35" s="159">
        <f t="shared" si="26"/>
        <v>0</v>
      </c>
      <c r="U35" s="159">
        <f t="shared" si="26"/>
        <v>0</v>
      </c>
      <c r="V35" s="159">
        <f t="shared" si="26"/>
        <v>0</v>
      </c>
      <c r="W35" s="159">
        <f t="shared" si="26"/>
        <v>0</v>
      </c>
      <c r="X35" s="160">
        <f t="shared" si="26"/>
        <v>0</v>
      </c>
      <c r="Y35" s="195"/>
      <c r="Z35" s="204" t="str">
        <f t="shared" si="4"/>
        <v>8</v>
      </c>
      <c r="AA35" s="89" t="str">
        <f t="shared" si="19"/>
        <v>WOOD-BASED PANELS</v>
      </c>
      <c r="AB35" s="98" t="s">
        <v>71</v>
      </c>
      <c r="AC35" s="208" t="str">
        <f>IF(ISNUMBER(#REF!+D35-H35),#REF!+D35-H35,IF(ISNUMBER(H35-D35),"NT " &amp; H35-D35,"…"))</f>
        <v>NT -266.98</v>
      </c>
      <c r="AD35" s="209" t="str">
        <f>IF(ISNUMBER(#REF!+F35-J35),#REF!+F35-J35,IF(ISNUMBER(J35-F35),"NT " &amp; J35-F35,"…"))</f>
        <v>NT -266.72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  <c r="AOZ35" s="15"/>
      <c r="APA35" s="15"/>
      <c r="APB35" s="15"/>
      <c r="APC35" s="15"/>
      <c r="APD35" s="15"/>
      <c r="APE35" s="15"/>
      <c r="APF35" s="15"/>
      <c r="APG35" s="15"/>
      <c r="APH35" s="15"/>
      <c r="API35" s="15"/>
      <c r="APJ35" s="15"/>
      <c r="APK35" s="15"/>
      <c r="APL35" s="15"/>
      <c r="APM35" s="15"/>
      <c r="APN35" s="15"/>
      <c r="APO35" s="15"/>
      <c r="APP35" s="15"/>
      <c r="APQ35" s="15"/>
      <c r="APR35" s="15"/>
      <c r="APS35" s="15"/>
      <c r="APT35" s="15"/>
      <c r="APU35" s="15"/>
      <c r="APV35" s="15"/>
      <c r="APW35" s="15"/>
      <c r="APX35" s="15"/>
      <c r="APY35" s="15"/>
      <c r="APZ35" s="15"/>
      <c r="AQA35" s="15"/>
      <c r="AQB35" s="15"/>
      <c r="AQC35" s="15"/>
      <c r="AQD35" s="15"/>
      <c r="AQE35" s="15"/>
      <c r="AQF35" s="15"/>
      <c r="AQG35" s="15"/>
      <c r="AQH35" s="15"/>
      <c r="AQI35" s="15"/>
      <c r="AQJ35" s="15"/>
      <c r="AQK35" s="15"/>
      <c r="AQL35" s="15"/>
      <c r="AQM35" s="15"/>
      <c r="AQN35" s="15"/>
      <c r="AQO35" s="15"/>
      <c r="AQP35" s="15"/>
      <c r="AQQ35" s="15"/>
      <c r="AQR35" s="15"/>
      <c r="AQS35" s="15"/>
      <c r="AQT35" s="15"/>
      <c r="AQU35" s="15"/>
      <c r="AQV35" s="15"/>
      <c r="AQW35" s="15"/>
      <c r="AQX35" s="15"/>
      <c r="AQY35" s="15"/>
      <c r="AQZ35" s="15"/>
      <c r="ARA35" s="15"/>
      <c r="ARB35" s="15"/>
      <c r="ARC35" s="15"/>
      <c r="ARD35" s="15"/>
      <c r="ARE35" s="15"/>
      <c r="ARF35" s="15"/>
      <c r="ARG35" s="15"/>
      <c r="ARH35" s="15"/>
      <c r="ARI35" s="15"/>
      <c r="ARJ35" s="15"/>
      <c r="ARK35" s="15"/>
      <c r="ARL35" s="15"/>
      <c r="ARM35" s="15"/>
      <c r="ARN35" s="15"/>
      <c r="ARO35" s="15"/>
      <c r="ARP35" s="15"/>
      <c r="ARQ35" s="15"/>
      <c r="ARR35" s="15"/>
      <c r="ARS35" s="15"/>
      <c r="ART35" s="15"/>
      <c r="ARU35" s="15"/>
      <c r="ARV35" s="15"/>
      <c r="ARW35" s="15"/>
      <c r="ARX35" s="15"/>
      <c r="ARY35" s="15"/>
      <c r="ARZ35" s="15"/>
      <c r="ASA35" s="15"/>
      <c r="ASB35" s="15"/>
      <c r="ASC35" s="15"/>
      <c r="ASD35" s="15"/>
      <c r="ASE35" s="15"/>
      <c r="ASF35" s="15"/>
      <c r="ASG35" s="15"/>
      <c r="ASH35" s="15"/>
      <c r="ASI35" s="15"/>
      <c r="ASJ35" s="15"/>
      <c r="ASK35" s="15"/>
      <c r="ASL35" s="15"/>
      <c r="ASM35" s="15"/>
      <c r="ASN35" s="15"/>
      <c r="ASO35" s="15"/>
      <c r="ASP35" s="15"/>
      <c r="ASQ35" s="15"/>
      <c r="ASR35" s="15"/>
      <c r="ASS35" s="15"/>
      <c r="AST35" s="15"/>
      <c r="ASU35" s="15"/>
      <c r="ASV35" s="15"/>
      <c r="ASW35" s="15"/>
      <c r="ASX35" s="15"/>
      <c r="ASY35" s="15"/>
      <c r="ASZ35" s="15"/>
      <c r="ATA35" s="15"/>
      <c r="ATB35" s="15"/>
      <c r="ATC35" s="15"/>
      <c r="ATD35" s="15"/>
      <c r="ATE35" s="15"/>
      <c r="ATF35" s="15"/>
      <c r="ATG35" s="15"/>
      <c r="ATH35" s="15"/>
      <c r="ATI35" s="15"/>
      <c r="ATJ35" s="15"/>
      <c r="ATK35" s="15"/>
      <c r="ATL35" s="15"/>
      <c r="ATM35" s="15"/>
      <c r="ATN35" s="15"/>
      <c r="ATO35" s="15"/>
      <c r="ATP35" s="15"/>
      <c r="ATQ35" s="15"/>
      <c r="ATR35" s="15"/>
      <c r="ATS35" s="15"/>
      <c r="ATT35" s="15"/>
      <c r="ATU35" s="15"/>
      <c r="ATV35" s="15"/>
      <c r="ATW35" s="15"/>
      <c r="ATX35" s="15"/>
      <c r="ATY35" s="15"/>
      <c r="ATZ35" s="15"/>
      <c r="AUA35" s="15"/>
      <c r="AUB35" s="15"/>
      <c r="AUC35" s="15"/>
      <c r="AUD35" s="15"/>
      <c r="AUE35" s="15"/>
      <c r="AUF35" s="15"/>
      <c r="AUG35" s="15"/>
      <c r="AUH35" s="15"/>
      <c r="AUI35" s="15"/>
      <c r="AUJ35" s="15"/>
      <c r="AUK35" s="15"/>
      <c r="AUL35" s="15"/>
      <c r="AUM35" s="15"/>
      <c r="AUN35" s="15"/>
      <c r="AUO35" s="15"/>
      <c r="AUP35" s="15"/>
      <c r="AUQ35" s="15"/>
      <c r="AUR35" s="15"/>
      <c r="AUS35" s="15"/>
      <c r="AUT35" s="15"/>
      <c r="AUU35" s="15"/>
      <c r="AUV35" s="15"/>
      <c r="AUW35" s="15"/>
      <c r="AUX35" s="15"/>
      <c r="AUY35" s="15"/>
      <c r="AUZ35" s="15"/>
      <c r="AVA35" s="15"/>
      <c r="AVB35" s="15"/>
      <c r="AVC35" s="15"/>
      <c r="AVD35" s="15"/>
      <c r="AVE35" s="15"/>
      <c r="AVF35" s="15"/>
      <c r="AVG35" s="15"/>
      <c r="AVH35" s="15"/>
      <c r="AVI35" s="15"/>
      <c r="AVJ35" s="15"/>
      <c r="AVK35" s="15"/>
      <c r="AVL35" s="15"/>
      <c r="AVM35" s="15"/>
      <c r="AVN35" s="15"/>
      <c r="AVO35" s="15"/>
      <c r="AVP35" s="15"/>
      <c r="AVQ35" s="15"/>
      <c r="AVR35" s="15"/>
      <c r="AVS35" s="15"/>
      <c r="AVT35" s="15"/>
      <c r="AVU35" s="15"/>
      <c r="AVV35" s="15"/>
      <c r="AVW35" s="15"/>
      <c r="AVX35" s="15"/>
      <c r="AVY35" s="15"/>
      <c r="AVZ35" s="15"/>
      <c r="AWA35" s="15"/>
      <c r="AWB35" s="15"/>
      <c r="AWC35" s="15"/>
      <c r="AWD35" s="15"/>
      <c r="AWE35" s="15"/>
      <c r="AWF35" s="15"/>
      <c r="AWG35" s="15"/>
      <c r="AWH35" s="15"/>
      <c r="AWI35" s="15"/>
      <c r="AWJ35" s="15"/>
      <c r="AWK35" s="15"/>
      <c r="AWL35" s="15"/>
      <c r="AWM35" s="15"/>
      <c r="AWN35" s="15"/>
      <c r="AWO35" s="15"/>
      <c r="AWP35" s="15"/>
      <c r="AWQ35" s="15"/>
      <c r="AWR35" s="15"/>
      <c r="AWS35" s="15"/>
      <c r="AWT35" s="15"/>
      <c r="AWU35" s="15"/>
      <c r="AWV35" s="15"/>
      <c r="AWW35" s="15"/>
      <c r="AWX35" s="15"/>
      <c r="AWY35" s="15"/>
      <c r="AWZ35" s="15"/>
      <c r="AXA35" s="15"/>
      <c r="AXB35" s="15"/>
      <c r="AXC35" s="15"/>
      <c r="AXD35" s="15"/>
      <c r="AXE35" s="15"/>
      <c r="AXF35" s="15"/>
      <c r="AXG35" s="15"/>
      <c r="AXH35" s="15"/>
      <c r="AXI35" s="15"/>
      <c r="AXJ35" s="15"/>
      <c r="AXK35" s="15"/>
      <c r="AXL35" s="15"/>
      <c r="AXM35" s="15"/>
      <c r="AXN35" s="15"/>
      <c r="AXO35" s="15"/>
      <c r="AXP35" s="15"/>
      <c r="AXQ35" s="15"/>
      <c r="AXR35" s="15"/>
      <c r="AXS35" s="15"/>
      <c r="AXT35" s="15"/>
      <c r="AXU35" s="15"/>
      <c r="AXV35" s="15"/>
      <c r="AXW35" s="15"/>
      <c r="AXX35" s="15"/>
      <c r="AXY35" s="15"/>
      <c r="AXZ35" s="15"/>
      <c r="AYA35" s="15"/>
      <c r="AYB35" s="15"/>
      <c r="AYC35" s="15"/>
      <c r="AYD35" s="15"/>
      <c r="AYE35" s="15"/>
      <c r="AYF35" s="15"/>
      <c r="AYG35" s="15"/>
      <c r="AYH35" s="15"/>
      <c r="AYI35" s="15"/>
      <c r="AYJ35" s="15"/>
      <c r="AYK35" s="15"/>
      <c r="AYL35" s="15"/>
      <c r="AYM35" s="15"/>
      <c r="AYN35" s="15"/>
      <c r="AYO35" s="15"/>
      <c r="AYP35" s="15"/>
      <c r="AYQ35" s="15"/>
      <c r="AYR35" s="15"/>
      <c r="AYS35" s="15"/>
      <c r="AYT35" s="15"/>
      <c r="AYU35" s="15"/>
      <c r="AYV35" s="15"/>
      <c r="AYW35" s="15"/>
      <c r="AYX35" s="15"/>
      <c r="AYY35" s="15"/>
      <c r="AYZ35" s="15"/>
      <c r="AZA35" s="15"/>
      <c r="AZB35" s="15"/>
      <c r="AZC35" s="15"/>
      <c r="AZD35" s="15"/>
      <c r="AZE35" s="15"/>
      <c r="AZF35" s="15"/>
      <c r="AZG35" s="15"/>
      <c r="AZH35" s="15"/>
      <c r="AZI35" s="15"/>
      <c r="AZJ35" s="15"/>
      <c r="AZK35" s="15"/>
      <c r="AZL35" s="15"/>
      <c r="AZM35" s="15"/>
      <c r="AZN35" s="15"/>
      <c r="AZO35" s="15"/>
      <c r="AZP35" s="15"/>
      <c r="AZQ35" s="15"/>
      <c r="AZR35" s="15"/>
      <c r="AZS35" s="15"/>
      <c r="AZT35" s="15"/>
      <c r="AZU35" s="15"/>
      <c r="AZV35" s="15"/>
      <c r="AZW35" s="15"/>
      <c r="AZX35" s="15"/>
      <c r="AZY35" s="15"/>
      <c r="AZZ35" s="15"/>
      <c r="BAA35" s="15"/>
      <c r="BAB35" s="15"/>
      <c r="BAC35" s="15"/>
      <c r="BAD35" s="15"/>
      <c r="BAE35" s="15"/>
      <c r="BAF35" s="15"/>
      <c r="BAG35" s="15"/>
      <c r="BAH35" s="15"/>
      <c r="BAI35" s="15"/>
      <c r="BAJ35" s="15"/>
      <c r="BAK35" s="15"/>
      <c r="BAL35" s="15"/>
      <c r="BAM35" s="15"/>
      <c r="BAN35" s="15"/>
      <c r="BAO35" s="15"/>
      <c r="BAP35" s="15"/>
      <c r="BAQ35" s="15"/>
      <c r="BAR35" s="15"/>
      <c r="BAS35" s="15"/>
      <c r="BAT35" s="15"/>
      <c r="BAU35" s="15"/>
      <c r="BAV35" s="15"/>
      <c r="BAW35" s="15"/>
      <c r="BAX35" s="15"/>
      <c r="BAY35" s="15"/>
      <c r="BAZ35" s="15"/>
      <c r="BBA35" s="15"/>
      <c r="BBB35" s="15"/>
      <c r="BBC35" s="15"/>
      <c r="BBD35" s="15"/>
      <c r="BBE35" s="15"/>
      <c r="BBF35" s="15"/>
      <c r="BBG35" s="15"/>
      <c r="BBH35" s="15"/>
      <c r="BBI35" s="15"/>
      <c r="BBJ35" s="15"/>
      <c r="BBK35" s="15"/>
      <c r="BBL35" s="15"/>
      <c r="BBM35" s="15"/>
      <c r="BBN35" s="15"/>
      <c r="BBO35" s="15"/>
      <c r="BBP35" s="15"/>
      <c r="BBQ35" s="15"/>
      <c r="BBR35" s="15"/>
      <c r="BBS35" s="15"/>
      <c r="BBT35" s="15"/>
      <c r="BBU35" s="15"/>
      <c r="BBV35" s="15"/>
      <c r="BBW35" s="15"/>
      <c r="BBX35" s="15"/>
      <c r="BBY35" s="15"/>
      <c r="BBZ35" s="15"/>
      <c r="BCA35" s="15"/>
      <c r="BCB35" s="15"/>
      <c r="BCC35" s="15"/>
      <c r="BCD35" s="15"/>
      <c r="BCE35" s="15"/>
      <c r="BCF35" s="15"/>
      <c r="BCG35" s="15"/>
      <c r="BCH35" s="15"/>
      <c r="BCI35" s="15"/>
      <c r="BCJ35" s="15"/>
      <c r="BCK35" s="15"/>
      <c r="BCL35" s="15"/>
      <c r="BCM35" s="15"/>
      <c r="BCN35" s="15"/>
      <c r="BCO35" s="15"/>
      <c r="BCP35" s="15"/>
      <c r="BCQ35" s="15"/>
      <c r="BCR35" s="15"/>
      <c r="BCS35" s="15"/>
      <c r="BCT35" s="15"/>
      <c r="BCU35" s="15"/>
      <c r="BCV35" s="15"/>
      <c r="BCW35" s="15"/>
      <c r="BCX35" s="15"/>
      <c r="BCY35" s="15"/>
      <c r="BCZ35" s="15"/>
      <c r="BDA35" s="15"/>
      <c r="BDB35" s="15"/>
      <c r="BDC35" s="15"/>
      <c r="BDD35" s="15"/>
      <c r="BDE35" s="15"/>
      <c r="BDF35" s="15"/>
      <c r="BDG35" s="15"/>
      <c r="BDH35" s="15"/>
      <c r="BDI35" s="15"/>
      <c r="BDJ35" s="15"/>
      <c r="BDK35" s="15"/>
      <c r="BDL35" s="15"/>
      <c r="BDM35" s="15"/>
      <c r="BDN35" s="15"/>
      <c r="BDO35" s="15"/>
      <c r="BDP35" s="15"/>
      <c r="BDQ35" s="15"/>
      <c r="BDR35" s="15"/>
      <c r="BDS35" s="15"/>
      <c r="BDT35" s="15"/>
      <c r="BDU35" s="15"/>
      <c r="BDV35" s="15"/>
      <c r="BDW35" s="15"/>
      <c r="BDX35" s="15"/>
      <c r="BDY35" s="15"/>
      <c r="BDZ35" s="15"/>
      <c r="BEA35" s="15"/>
      <c r="BEB35" s="15"/>
      <c r="BEC35" s="15"/>
      <c r="BED35" s="15"/>
      <c r="BEE35" s="15"/>
      <c r="BEF35" s="15"/>
      <c r="BEG35" s="15"/>
      <c r="BEH35" s="15"/>
      <c r="BEI35" s="15"/>
      <c r="BEJ35" s="15"/>
      <c r="BEK35" s="15"/>
      <c r="BEL35" s="15"/>
      <c r="BEM35" s="15"/>
      <c r="BEN35" s="15"/>
      <c r="BEO35" s="15"/>
      <c r="BEP35" s="15"/>
      <c r="BEQ35" s="15"/>
      <c r="BER35" s="15"/>
      <c r="BES35" s="15"/>
      <c r="BET35" s="15"/>
      <c r="BEU35" s="15"/>
      <c r="BEV35" s="15"/>
      <c r="BEW35" s="15"/>
      <c r="BEX35" s="15"/>
      <c r="BEY35" s="15"/>
      <c r="BEZ35" s="15"/>
      <c r="BFA35" s="15"/>
      <c r="BFB35" s="15"/>
      <c r="BFC35" s="15"/>
      <c r="BFD35" s="15"/>
      <c r="BFE35" s="15"/>
      <c r="BFF35" s="15"/>
      <c r="BFG35" s="15"/>
      <c r="BFH35" s="15"/>
      <c r="BFI35" s="15"/>
      <c r="BFJ35" s="15"/>
      <c r="BFK35" s="15"/>
      <c r="BFL35" s="15"/>
      <c r="BFM35" s="15"/>
      <c r="BFN35" s="15"/>
      <c r="BFO35" s="15"/>
      <c r="BFP35" s="15"/>
      <c r="BFQ35" s="15"/>
      <c r="BFR35" s="15"/>
      <c r="BFS35" s="15"/>
      <c r="BFT35" s="15"/>
      <c r="BFU35" s="15"/>
      <c r="BFV35" s="15"/>
      <c r="BFW35" s="15"/>
      <c r="BFX35" s="15"/>
      <c r="BFY35" s="15"/>
      <c r="BFZ35" s="15"/>
      <c r="BGA35" s="15"/>
      <c r="BGB35" s="15"/>
      <c r="BGC35" s="15"/>
      <c r="BGD35" s="15"/>
      <c r="BGE35" s="15"/>
      <c r="BGF35" s="15"/>
      <c r="BGG35" s="15"/>
      <c r="BGH35" s="15"/>
      <c r="BGI35" s="15"/>
      <c r="BGJ35" s="15"/>
      <c r="BGK35" s="15"/>
      <c r="BGL35" s="15"/>
      <c r="BGM35" s="15"/>
      <c r="BGN35" s="15"/>
      <c r="BGO35" s="15"/>
      <c r="BGP35" s="15"/>
      <c r="BGQ35" s="15"/>
      <c r="BGR35" s="15"/>
      <c r="BGS35" s="15"/>
      <c r="BGT35" s="15"/>
      <c r="BGU35" s="15"/>
      <c r="BGV35" s="15"/>
      <c r="BGW35" s="15"/>
      <c r="BGX35" s="15"/>
      <c r="BGY35" s="15"/>
      <c r="BGZ35" s="15"/>
      <c r="BHA35" s="15"/>
      <c r="BHB35" s="15"/>
      <c r="BHC35" s="15"/>
      <c r="BHD35" s="15"/>
      <c r="BHE35" s="15"/>
      <c r="BHF35" s="15"/>
      <c r="BHG35" s="15"/>
      <c r="BHH35" s="15"/>
      <c r="BHI35" s="15"/>
      <c r="BHJ35" s="15"/>
      <c r="BHK35" s="15"/>
      <c r="BHL35" s="15"/>
      <c r="BHM35" s="15"/>
      <c r="BHN35" s="15"/>
      <c r="BHO35" s="15"/>
      <c r="BHP35" s="15"/>
      <c r="BHQ35" s="15"/>
      <c r="BHR35" s="15"/>
      <c r="BHS35" s="15"/>
      <c r="BHT35" s="15"/>
      <c r="BHU35" s="15"/>
      <c r="BHV35" s="15"/>
      <c r="BHW35" s="15"/>
      <c r="BHX35" s="15"/>
      <c r="BHY35" s="15"/>
      <c r="BHZ35" s="15"/>
      <c r="BIA35" s="15"/>
      <c r="BIB35" s="15"/>
      <c r="BIC35" s="15"/>
      <c r="BID35" s="15"/>
      <c r="BIE35" s="15"/>
      <c r="BIF35" s="15"/>
      <c r="BIG35" s="15"/>
      <c r="BIH35" s="15"/>
      <c r="BII35" s="15"/>
      <c r="BIJ35" s="15"/>
      <c r="BIK35" s="15"/>
      <c r="BIL35" s="15"/>
      <c r="BIM35" s="15"/>
      <c r="BIN35" s="15"/>
      <c r="BIO35" s="15"/>
      <c r="BIP35" s="15"/>
      <c r="BIQ35" s="15"/>
      <c r="BIR35" s="15"/>
      <c r="BIS35" s="15"/>
      <c r="BIT35" s="15"/>
      <c r="BIU35" s="15"/>
      <c r="BIV35" s="15"/>
      <c r="BIW35" s="15"/>
      <c r="BIX35" s="15"/>
      <c r="BIY35" s="15"/>
      <c r="BIZ35" s="15"/>
      <c r="BJA35" s="15"/>
      <c r="BJB35" s="15"/>
      <c r="BJC35" s="15"/>
      <c r="BJD35" s="15"/>
      <c r="BJE35" s="15"/>
      <c r="BJF35" s="15"/>
      <c r="BJG35" s="15"/>
      <c r="BJH35" s="15"/>
      <c r="BJI35" s="15"/>
      <c r="BJJ35" s="15"/>
      <c r="BJK35" s="15"/>
      <c r="BJL35" s="15"/>
      <c r="BJM35" s="15"/>
      <c r="BJN35" s="15"/>
      <c r="BJO35" s="15"/>
      <c r="BJP35" s="15"/>
      <c r="BJQ35" s="15"/>
      <c r="BJR35" s="15"/>
      <c r="BJS35" s="15"/>
      <c r="BJT35" s="15"/>
      <c r="BJU35" s="15"/>
      <c r="BJV35" s="15"/>
      <c r="BJW35" s="15"/>
      <c r="BJX35" s="15"/>
      <c r="BJY35" s="15"/>
      <c r="BJZ35" s="15"/>
      <c r="BKA35" s="15"/>
      <c r="BKB35" s="15"/>
      <c r="BKC35" s="15"/>
      <c r="BKD35" s="15"/>
      <c r="BKE35" s="15"/>
      <c r="BKF35" s="15"/>
      <c r="BKG35" s="15"/>
      <c r="BKH35" s="15"/>
      <c r="BKI35" s="15"/>
      <c r="BKJ35" s="15"/>
      <c r="BKK35" s="15"/>
      <c r="BKL35" s="15"/>
      <c r="BKM35" s="15"/>
      <c r="BKN35" s="15"/>
      <c r="BKO35" s="15"/>
      <c r="BKP35" s="15"/>
      <c r="BKQ35" s="15"/>
      <c r="BKR35" s="15"/>
      <c r="BKS35" s="15"/>
      <c r="BKT35" s="15"/>
      <c r="BKU35" s="15"/>
      <c r="BKV35" s="15"/>
      <c r="BKW35" s="15"/>
      <c r="BKX35" s="15"/>
      <c r="BKY35" s="15"/>
      <c r="BKZ35" s="15"/>
      <c r="BLA35" s="15"/>
      <c r="BLB35" s="15"/>
      <c r="BLC35" s="15"/>
      <c r="BLD35" s="15"/>
      <c r="BLE35" s="15"/>
      <c r="BLF35" s="15"/>
      <c r="BLG35" s="15"/>
      <c r="BLH35" s="15"/>
      <c r="BLI35" s="15"/>
      <c r="BLJ35" s="15"/>
      <c r="BLK35" s="15"/>
      <c r="BLL35" s="15"/>
      <c r="BLM35" s="15"/>
      <c r="BLN35" s="15"/>
      <c r="BLO35" s="15"/>
      <c r="BLP35" s="15"/>
      <c r="BLQ35" s="15"/>
      <c r="BLR35" s="15"/>
      <c r="BLS35" s="15"/>
      <c r="BLT35" s="15"/>
      <c r="BLU35" s="15"/>
      <c r="BLV35" s="15"/>
      <c r="BLW35" s="15"/>
      <c r="BLX35" s="15"/>
      <c r="BLY35" s="15"/>
      <c r="BLZ35" s="15"/>
      <c r="BMA35" s="15"/>
      <c r="BMB35" s="15"/>
      <c r="BMC35" s="15"/>
      <c r="BMD35" s="15"/>
      <c r="BME35" s="15"/>
      <c r="BMF35" s="15"/>
      <c r="BMG35" s="15"/>
      <c r="BMH35" s="15"/>
      <c r="BMI35" s="15"/>
      <c r="BMJ35" s="15"/>
      <c r="BMK35" s="15"/>
      <c r="BML35" s="15"/>
      <c r="BMM35" s="15"/>
      <c r="BMN35" s="15"/>
      <c r="BMO35" s="15"/>
      <c r="BMP35" s="15"/>
      <c r="BMQ35" s="15"/>
      <c r="BMR35" s="15"/>
      <c r="BMS35" s="15"/>
      <c r="BMT35" s="15"/>
      <c r="BMU35" s="15"/>
      <c r="BMV35" s="15"/>
      <c r="BMW35" s="15"/>
      <c r="BMX35" s="15"/>
      <c r="BMY35" s="15"/>
      <c r="BMZ35" s="15"/>
      <c r="BNA35" s="15"/>
      <c r="BNB35" s="15"/>
      <c r="BNC35" s="15"/>
      <c r="BND35" s="15"/>
      <c r="BNE35" s="15"/>
      <c r="BNF35" s="15"/>
      <c r="BNG35" s="15"/>
      <c r="BNH35" s="15"/>
      <c r="BNI35" s="15"/>
      <c r="BNJ35" s="15"/>
      <c r="BNK35" s="15"/>
      <c r="BNL35" s="15"/>
      <c r="BNM35" s="15"/>
      <c r="BNN35" s="15"/>
      <c r="BNO35" s="15"/>
      <c r="BNP35" s="15"/>
      <c r="BNQ35" s="15"/>
      <c r="BNR35" s="15"/>
      <c r="BNS35" s="15"/>
      <c r="BNT35" s="15"/>
      <c r="BNU35" s="15"/>
      <c r="BNV35" s="15"/>
      <c r="BNW35" s="15"/>
      <c r="BNX35" s="15"/>
      <c r="BNY35" s="15"/>
      <c r="BNZ35" s="15"/>
      <c r="BOA35" s="15"/>
      <c r="BOB35" s="15"/>
      <c r="BOC35" s="15"/>
      <c r="BOD35" s="15"/>
      <c r="BOE35" s="15"/>
      <c r="BOF35" s="15"/>
      <c r="BOG35" s="15"/>
      <c r="BOH35" s="15"/>
      <c r="BOI35" s="15"/>
      <c r="BOJ35" s="15"/>
      <c r="BOK35" s="15"/>
      <c r="BOL35" s="15"/>
      <c r="BOM35" s="15"/>
      <c r="BON35" s="15"/>
      <c r="BOO35" s="15"/>
      <c r="BOP35" s="15"/>
      <c r="BOQ35" s="15"/>
      <c r="BOR35" s="15"/>
      <c r="BOS35" s="15"/>
      <c r="BOT35" s="15"/>
      <c r="BOU35" s="15"/>
      <c r="BOV35" s="15"/>
      <c r="BOW35" s="15"/>
      <c r="BOX35" s="15"/>
      <c r="BOY35" s="15"/>
      <c r="BOZ35" s="15"/>
      <c r="BPA35" s="15"/>
      <c r="BPB35" s="15"/>
      <c r="BPC35" s="15"/>
      <c r="BPD35" s="15"/>
      <c r="BPE35" s="15"/>
      <c r="BPF35" s="15"/>
      <c r="BPG35" s="15"/>
      <c r="BPH35" s="15"/>
      <c r="BPI35" s="15"/>
      <c r="BPJ35" s="15"/>
      <c r="BPK35" s="15"/>
      <c r="BPL35" s="15"/>
      <c r="BPM35" s="15"/>
      <c r="BPN35" s="15"/>
      <c r="BPO35" s="15"/>
      <c r="BPP35" s="15"/>
      <c r="BPQ35" s="15"/>
      <c r="BPR35" s="15"/>
      <c r="BPS35" s="15"/>
      <c r="BPT35" s="15"/>
      <c r="BPU35" s="15"/>
      <c r="BPV35" s="15"/>
      <c r="BPW35" s="15"/>
      <c r="BPX35" s="15"/>
      <c r="BPY35" s="15"/>
      <c r="BPZ35" s="15"/>
      <c r="BQA35" s="15"/>
      <c r="BQB35" s="15"/>
      <c r="BQC35" s="15"/>
      <c r="BQD35" s="15"/>
      <c r="BQE35" s="15"/>
      <c r="BQF35" s="15"/>
      <c r="BQG35" s="15"/>
      <c r="BQH35" s="15"/>
      <c r="BQI35" s="15"/>
      <c r="BQJ35" s="15"/>
      <c r="BQK35" s="15"/>
      <c r="BQL35" s="15"/>
      <c r="BQM35" s="15"/>
      <c r="BQN35" s="15"/>
      <c r="BQO35" s="15"/>
      <c r="BQP35" s="15"/>
      <c r="BQQ35" s="15"/>
      <c r="BQR35" s="15"/>
      <c r="BQS35" s="15"/>
      <c r="BQT35" s="15"/>
      <c r="BQU35" s="15"/>
      <c r="BQV35" s="15"/>
      <c r="BQW35" s="15"/>
      <c r="BQX35" s="15"/>
      <c r="BQY35" s="15"/>
      <c r="BQZ35" s="15"/>
      <c r="BRA35" s="15"/>
      <c r="BRB35" s="15"/>
      <c r="BRC35" s="15"/>
      <c r="BRD35" s="15"/>
      <c r="BRE35" s="15"/>
      <c r="BRF35" s="15"/>
      <c r="BRG35" s="15"/>
      <c r="BRH35" s="15"/>
      <c r="BRI35" s="15"/>
      <c r="BRJ35" s="15"/>
      <c r="BRK35" s="15"/>
      <c r="BRL35" s="15"/>
      <c r="BRM35" s="15"/>
      <c r="BRN35" s="15"/>
      <c r="BRO35" s="15"/>
      <c r="BRP35" s="15"/>
      <c r="BRQ35" s="15"/>
      <c r="BRR35" s="15"/>
      <c r="BRS35" s="15"/>
      <c r="BRT35" s="15"/>
      <c r="BRU35" s="15"/>
      <c r="BRV35" s="15"/>
      <c r="BRW35" s="15"/>
      <c r="BRX35" s="15"/>
      <c r="BRY35" s="15"/>
      <c r="BRZ35" s="15"/>
      <c r="BSA35" s="15"/>
      <c r="BSB35" s="15"/>
      <c r="BSC35" s="15"/>
      <c r="BSD35" s="15"/>
      <c r="BSE35" s="15"/>
      <c r="BSF35" s="15"/>
      <c r="BSG35" s="15"/>
      <c r="BSH35" s="15"/>
      <c r="BSI35" s="15"/>
      <c r="BSJ35" s="15"/>
      <c r="BSK35" s="15"/>
      <c r="BSL35" s="15"/>
      <c r="BSM35" s="15"/>
      <c r="BSN35" s="15"/>
      <c r="BSO35" s="15"/>
      <c r="BSP35" s="15"/>
      <c r="BSQ35" s="15"/>
      <c r="BSR35" s="15"/>
      <c r="BSS35" s="15"/>
      <c r="BST35" s="15"/>
      <c r="BSU35" s="15"/>
      <c r="BSV35" s="15"/>
      <c r="BSW35" s="15"/>
      <c r="BSX35" s="15"/>
      <c r="BSY35" s="15"/>
      <c r="BSZ35" s="15"/>
      <c r="BTA35" s="15"/>
      <c r="BTB35" s="15"/>
      <c r="BTC35" s="15"/>
      <c r="BTD35" s="15"/>
      <c r="BTE35" s="15"/>
      <c r="BTF35" s="15"/>
      <c r="BTG35" s="15"/>
      <c r="BTH35" s="15"/>
      <c r="BTI35" s="15"/>
      <c r="BTJ35" s="15"/>
      <c r="BTK35" s="15"/>
      <c r="BTL35" s="15"/>
      <c r="BTM35" s="15"/>
      <c r="BTN35" s="15"/>
      <c r="BTO35" s="15"/>
      <c r="BTP35" s="15"/>
      <c r="BTQ35" s="15"/>
      <c r="BTR35" s="15"/>
      <c r="BTS35" s="15"/>
      <c r="BTT35" s="15"/>
      <c r="BTU35" s="15"/>
      <c r="BTV35" s="15"/>
      <c r="BTW35" s="15"/>
      <c r="BTX35" s="15"/>
      <c r="BTY35" s="15"/>
      <c r="BTZ35" s="15"/>
      <c r="BUA35" s="15"/>
      <c r="BUB35" s="15"/>
      <c r="BUC35" s="15"/>
      <c r="BUD35" s="15"/>
      <c r="BUE35" s="15"/>
      <c r="BUF35" s="15"/>
      <c r="BUG35" s="15"/>
      <c r="BUH35" s="15"/>
      <c r="BUI35" s="15"/>
      <c r="BUJ35" s="15"/>
      <c r="BUK35" s="15"/>
      <c r="BUL35" s="15"/>
      <c r="BUM35" s="15"/>
      <c r="BUN35" s="15"/>
      <c r="BUO35" s="15"/>
      <c r="BUP35" s="15"/>
      <c r="BUQ35" s="15"/>
      <c r="BUR35" s="15"/>
      <c r="BUS35" s="15"/>
      <c r="BUT35" s="15"/>
      <c r="BUU35" s="15"/>
      <c r="BUV35" s="15"/>
      <c r="BUW35" s="15"/>
      <c r="BUX35" s="15"/>
      <c r="BUY35" s="15"/>
      <c r="BUZ35" s="15"/>
      <c r="BVA35" s="15"/>
      <c r="BVB35" s="15"/>
      <c r="BVC35" s="15"/>
      <c r="BVD35" s="15"/>
      <c r="BVE35" s="15"/>
      <c r="BVF35" s="15"/>
      <c r="BVG35" s="15"/>
      <c r="BVH35" s="15"/>
      <c r="BVI35" s="15"/>
      <c r="BVJ35" s="15"/>
      <c r="BVK35" s="15"/>
      <c r="BVL35" s="15"/>
      <c r="BVM35" s="15"/>
      <c r="BVN35" s="15"/>
      <c r="BVO35" s="15"/>
      <c r="BVP35" s="15"/>
      <c r="BVQ35" s="15"/>
      <c r="BVR35" s="15"/>
      <c r="BVS35" s="15"/>
      <c r="BVT35" s="15"/>
      <c r="BVU35" s="15"/>
      <c r="BVV35" s="15"/>
      <c r="BVW35" s="15"/>
      <c r="BVX35" s="15"/>
      <c r="BVY35" s="15"/>
      <c r="BVZ35" s="15"/>
      <c r="BWA35" s="15"/>
      <c r="BWB35" s="15"/>
      <c r="BWC35" s="15"/>
      <c r="BWD35" s="15"/>
      <c r="BWE35" s="15"/>
      <c r="BWF35" s="15"/>
      <c r="BWG35" s="15"/>
      <c r="BWH35" s="15"/>
      <c r="BWI35" s="15"/>
      <c r="BWJ35" s="15"/>
      <c r="BWK35" s="15"/>
      <c r="BWL35" s="15"/>
      <c r="BWM35" s="15"/>
      <c r="BWN35" s="15"/>
      <c r="BWO35" s="15"/>
      <c r="BWP35" s="15"/>
      <c r="BWQ35" s="15"/>
      <c r="BWR35" s="15"/>
      <c r="BWS35" s="15"/>
      <c r="BWT35" s="15"/>
      <c r="BWU35" s="15"/>
      <c r="BWV35" s="15"/>
      <c r="BWW35" s="15"/>
      <c r="BWX35" s="15"/>
      <c r="BWY35" s="15"/>
      <c r="BWZ35" s="15"/>
      <c r="BXA35" s="15"/>
      <c r="BXB35" s="15"/>
      <c r="BXC35" s="15"/>
      <c r="BXD35" s="15"/>
      <c r="BXE35" s="15"/>
      <c r="BXF35" s="15"/>
      <c r="BXG35" s="15"/>
      <c r="BXH35" s="15"/>
      <c r="BXI35" s="15"/>
      <c r="BXJ35" s="15"/>
      <c r="BXK35" s="15"/>
      <c r="BXL35" s="15"/>
      <c r="BXM35" s="15"/>
      <c r="BXN35" s="15"/>
      <c r="BXO35" s="15"/>
      <c r="BXP35" s="15"/>
      <c r="BXQ35" s="15"/>
      <c r="BXR35" s="15"/>
      <c r="BXS35" s="15"/>
      <c r="BXT35" s="15"/>
      <c r="BXU35" s="15"/>
      <c r="BXV35" s="15"/>
      <c r="BXW35" s="15"/>
      <c r="BXX35" s="15"/>
      <c r="BXY35" s="15"/>
      <c r="BXZ35" s="15"/>
      <c r="BYA35" s="15"/>
      <c r="BYB35" s="15"/>
      <c r="BYC35" s="15"/>
      <c r="BYD35" s="15"/>
      <c r="BYE35" s="15"/>
      <c r="BYF35" s="15"/>
      <c r="BYG35" s="15"/>
      <c r="BYH35" s="15"/>
      <c r="BYI35" s="15"/>
      <c r="BYJ35" s="15"/>
      <c r="BYK35" s="15"/>
      <c r="BYL35" s="15"/>
      <c r="BYM35" s="15"/>
      <c r="BYN35" s="15"/>
      <c r="BYO35" s="15"/>
      <c r="BYP35" s="15"/>
      <c r="BYQ35" s="15"/>
      <c r="BYR35" s="15"/>
      <c r="BYS35" s="15"/>
      <c r="BYT35" s="15"/>
      <c r="BYU35" s="15"/>
      <c r="BYV35" s="15"/>
      <c r="BYW35" s="15"/>
      <c r="BYX35" s="15"/>
      <c r="BYY35" s="15"/>
      <c r="BYZ35" s="15"/>
      <c r="BZA35" s="15"/>
      <c r="BZB35" s="15"/>
      <c r="BZC35" s="15"/>
      <c r="BZD35" s="15"/>
      <c r="BZE35" s="15"/>
      <c r="BZF35" s="15"/>
      <c r="BZG35" s="15"/>
      <c r="BZH35" s="15"/>
      <c r="BZI35" s="15"/>
      <c r="BZJ35" s="15"/>
      <c r="BZK35" s="15"/>
      <c r="BZL35" s="15"/>
      <c r="BZM35" s="15"/>
      <c r="BZN35" s="15"/>
      <c r="BZO35" s="15"/>
      <c r="BZP35" s="15"/>
      <c r="BZQ35" s="15"/>
      <c r="BZR35" s="15"/>
      <c r="BZS35" s="15"/>
      <c r="BZT35" s="15"/>
      <c r="BZU35" s="15"/>
      <c r="BZV35" s="15"/>
      <c r="BZW35" s="15"/>
      <c r="BZX35" s="15"/>
      <c r="BZY35" s="15"/>
      <c r="BZZ35" s="15"/>
      <c r="CAA35" s="15"/>
      <c r="CAB35" s="15"/>
      <c r="CAC35" s="15"/>
      <c r="CAD35" s="15"/>
      <c r="CAE35" s="15"/>
      <c r="CAF35" s="15"/>
      <c r="CAG35" s="15"/>
      <c r="CAH35" s="15"/>
      <c r="CAI35" s="15"/>
      <c r="CAJ35" s="15"/>
      <c r="CAK35" s="15"/>
      <c r="CAL35" s="15"/>
      <c r="CAM35" s="15"/>
      <c r="CAN35" s="15"/>
      <c r="CAO35" s="15"/>
      <c r="CAP35" s="15"/>
      <c r="CAQ35" s="15"/>
      <c r="CAR35" s="15"/>
      <c r="CAS35" s="15"/>
      <c r="CAT35" s="15"/>
      <c r="CAU35" s="15"/>
      <c r="CAV35" s="15"/>
      <c r="CAW35" s="15"/>
      <c r="CAX35" s="15"/>
      <c r="CAY35" s="15"/>
      <c r="CAZ35" s="15"/>
      <c r="CBA35" s="15"/>
      <c r="CBB35" s="15"/>
      <c r="CBC35" s="15"/>
      <c r="CBD35" s="15"/>
      <c r="CBE35" s="15"/>
      <c r="CBF35" s="15"/>
      <c r="CBG35" s="15"/>
      <c r="CBH35" s="15"/>
      <c r="CBI35" s="15"/>
      <c r="CBJ35" s="15"/>
      <c r="CBK35" s="15"/>
      <c r="CBL35" s="15"/>
      <c r="CBM35" s="15"/>
      <c r="CBN35" s="15"/>
      <c r="CBO35" s="15"/>
      <c r="CBP35" s="15"/>
      <c r="CBQ35" s="15"/>
      <c r="CBR35" s="15"/>
      <c r="CBS35" s="15"/>
      <c r="CBT35" s="15"/>
      <c r="CBU35" s="15"/>
      <c r="CBV35" s="15"/>
      <c r="CBW35" s="15"/>
      <c r="CBX35" s="15"/>
      <c r="CBY35" s="15"/>
      <c r="CBZ35" s="15"/>
      <c r="CCA35" s="15"/>
      <c r="CCB35" s="15"/>
      <c r="CCC35" s="15"/>
      <c r="CCD35" s="15"/>
      <c r="CCE35" s="15"/>
      <c r="CCF35" s="15"/>
      <c r="CCG35" s="15"/>
      <c r="CCH35" s="15"/>
      <c r="CCI35" s="15"/>
      <c r="CCJ35" s="15"/>
      <c r="CCK35" s="15"/>
      <c r="CCL35" s="15"/>
      <c r="CCM35" s="15"/>
      <c r="CCN35" s="15"/>
      <c r="CCO35" s="15"/>
      <c r="CCP35" s="15"/>
      <c r="CCQ35" s="15"/>
      <c r="CCR35" s="15"/>
      <c r="CCS35" s="15"/>
      <c r="CCT35" s="15"/>
      <c r="CCU35" s="15"/>
      <c r="CCV35" s="15"/>
      <c r="CCW35" s="15"/>
      <c r="CCX35" s="15"/>
      <c r="CCY35" s="15"/>
      <c r="CCZ35" s="15"/>
      <c r="CDA35" s="15"/>
      <c r="CDB35" s="15"/>
      <c r="CDC35" s="15"/>
      <c r="CDD35" s="15"/>
      <c r="CDE35" s="15"/>
      <c r="CDF35" s="15"/>
      <c r="CDG35" s="15"/>
      <c r="CDH35" s="15"/>
      <c r="CDI35" s="15"/>
      <c r="CDJ35" s="15"/>
      <c r="CDK35" s="15"/>
      <c r="CDL35" s="15"/>
      <c r="CDM35" s="15"/>
      <c r="CDN35" s="15"/>
      <c r="CDO35" s="15"/>
      <c r="CDP35" s="15"/>
      <c r="CDQ35" s="15"/>
      <c r="CDR35" s="15"/>
      <c r="CDS35" s="15"/>
      <c r="CDT35" s="15"/>
      <c r="CDU35" s="15"/>
      <c r="CDV35" s="15"/>
      <c r="CDW35" s="15"/>
      <c r="CDX35" s="15"/>
      <c r="CDY35" s="15"/>
      <c r="CDZ35" s="15"/>
      <c r="CEA35" s="15"/>
      <c r="CEB35" s="15"/>
      <c r="CEC35" s="15"/>
      <c r="CED35" s="15"/>
      <c r="CEE35" s="15"/>
      <c r="CEF35" s="15"/>
      <c r="CEG35" s="15"/>
      <c r="CEH35" s="15"/>
      <c r="CEI35" s="15"/>
      <c r="CEJ35" s="15"/>
      <c r="CEK35" s="15"/>
      <c r="CEL35" s="15"/>
      <c r="CEM35" s="15"/>
      <c r="CEN35" s="15"/>
      <c r="CEO35" s="15"/>
      <c r="CEP35" s="15"/>
      <c r="CEQ35" s="15"/>
      <c r="CER35" s="15"/>
      <c r="CES35" s="15"/>
      <c r="CET35" s="15"/>
      <c r="CEU35" s="15"/>
      <c r="CEV35" s="15"/>
      <c r="CEW35" s="15"/>
      <c r="CEX35" s="15"/>
      <c r="CEY35" s="15"/>
      <c r="CEZ35" s="15"/>
      <c r="CFA35" s="15"/>
      <c r="CFB35" s="15"/>
      <c r="CFC35" s="15"/>
      <c r="CFD35" s="15"/>
      <c r="CFE35" s="15"/>
      <c r="CFF35" s="15"/>
      <c r="CFG35" s="15"/>
      <c r="CFH35" s="15"/>
      <c r="CFI35" s="15"/>
      <c r="CFJ35" s="15"/>
      <c r="CFK35" s="15"/>
      <c r="CFL35" s="15"/>
      <c r="CFM35" s="15"/>
      <c r="CFN35" s="15"/>
      <c r="CFO35" s="15"/>
      <c r="CFP35" s="15"/>
      <c r="CFQ35" s="15"/>
      <c r="CFR35" s="15"/>
      <c r="CFS35" s="15"/>
      <c r="CFT35" s="15"/>
      <c r="CFU35" s="15"/>
      <c r="CFV35" s="15"/>
      <c r="CFW35" s="15"/>
      <c r="CFX35" s="15"/>
      <c r="CFY35" s="15"/>
      <c r="CFZ35" s="15"/>
      <c r="CGA35" s="15"/>
      <c r="CGB35" s="15"/>
      <c r="CGC35" s="15"/>
      <c r="CGD35" s="15"/>
      <c r="CGE35" s="15"/>
      <c r="CGF35" s="15"/>
      <c r="CGG35" s="15"/>
      <c r="CGH35" s="15"/>
      <c r="CGI35" s="15"/>
      <c r="CGJ35" s="15"/>
      <c r="CGK35" s="15"/>
      <c r="CGL35" s="15"/>
      <c r="CGM35" s="15"/>
      <c r="CGN35" s="15"/>
      <c r="CGO35" s="15"/>
      <c r="CGP35" s="15"/>
      <c r="CGQ35" s="15"/>
      <c r="CGR35" s="15"/>
      <c r="CGS35" s="15"/>
      <c r="CGT35" s="15"/>
      <c r="CGU35" s="15"/>
      <c r="CGV35" s="15"/>
      <c r="CGW35" s="15"/>
      <c r="CGX35" s="15"/>
      <c r="CGY35" s="15"/>
      <c r="CGZ35" s="15"/>
      <c r="CHA35" s="15"/>
      <c r="CHB35" s="15"/>
      <c r="CHC35" s="15"/>
      <c r="CHD35" s="15"/>
      <c r="CHE35" s="15"/>
      <c r="CHF35" s="15"/>
      <c r="CHG35" s="15"/>
      <c r="CHH35" s="15"/>
      <c r="CHI35" s="15"/>
      <c r="CHJ35" s="15"/>
      <c r="CHK35" s="15"/>
      <c r="CHL35" s="15"/>
      <c r="CHM35" s="15"/>
      <c r="CHN35" s="15"/>
      <c r="CHO35" s="15"/>
      <c r="CHP35" s="15"/>
      <c r="CHQ35" s="15"/>
      <c r="CHR35" s="15"/>
      <c r="CHS35" s="15"/>
      <c r="CHT35" s="15"/>
      <c r="CHU35" s="15"/>
      <c r="CHV35" s="15"/>
      <c r="CHW35" s="15"/>
      <c r="CHX35" s="15"/>
      <c r="CHY35" s="15"/>
      <c r="CHZ35" s="15"/>
      <c r="CIA35" s="15"/>
      <c r="CIB35" s="15"/>
      <c r="CIC35" s="15"/>
      <c r="CID35" s="15"/>
      <c r="CIE35" s="15"/>
      <c r="CIF35" s="15"/>
      <c r="CIG35" s="15"/>
      <c r="CIH35" s="15"/>
      <c r="CII35" s="15"/>
      <c r="CIJ35" s="15"/>
      <c r="CIK35" s="15"/>
      <c r="CIL35" s="15"/>
      <c r="CIM35" s="15"/>
      <c r="CIN35" s="15"/>
      <c r="CIO35" s="15"/>
      <c r="CIP35" s="15"/>
      <c r="CIQ35" s="15"/>
      <c r="CIR35" s="15"/>
      <c r="CIS35" s="15"/>
      <c r="CIT35" s="15"/>
      <c r="CIU35" s="15"/>
      <c r="CIV35" s="15"/>
      <c r="CIW35" s="15"/>
      <c r="CIX35" s="15"/>
      <c r="CIY35" s="15"/>
      <c r="CIZ35" s="15"/>
      <c r="CJA35" s="15"/>
      <c r="CJB35" s="15"/>
      <c r="CJC35" s="15"/>
      <c r="CJD35" s="15"/>
      <c r="CJE35" s="15"/>
      <c r="CJF35" s="15"/>
      <c r="CJG35" s="15"/>
      <c r="CJH35" s="15"/>
      <c r="CJI35" s="15"/>
      <c r="CJJ35" s="15"/>
      <c r="CJK35" s="15"/>
      <c r="CJL35" s="15"/>
      <c r="CJM35" s="15"/>
      <c r="CJN35" s="15"/>
      <c r="CJO35" s="15"/>
      <c r="CJP35" s="15"/>
      <c r="CJQ35" s="15"/>
      <c r="CJR35" s="15"/>
      <c r="CJS35" s="15"/>
      <c r="CJT35" s="15"/>
      <c r="CJU35" s="15"/>
      <c r="CJV35" s="15"/>
      <c r="CJW35" s="15"/>
      <c r="CJX35" s="15"/>
      <c r="CJY35" s="15"/>
      <c r="CJZ35" s="15"/>
      <c r="CKA35" s="15"/>
      <c r="CKB35" s="15"/>
      <c r="CKC35" s="15"/>
      <c r="CKD35" s="15"/>
      <c r="CKE35" s="15"/>
      <c r="CKF35" s="15"/>
      <c r="CKG35" s="15"/>
      <c r="CKH35" s="15"/>
      <c r="CKI35" s="15"/>
      <c r="CKJ35" s="15"/>
      <c r="CKK35" s="15"/>
      <c r="CKL35" s="15"/>
      <c r="CKM35" s="15"/>
      <c r="CKN35" s="15"/>
      <c r="CKO35" s="15"/>
      <c r="CKP35" s="15"/>
      <c r="CKQ35" s="15"/>
      <c r="CKR35" s="15"/>
      <c r="CKS35" s="15"/>
      <c r="CKT35" s="15"/>
      <c r="CKU35" s="15"/>
      <c r="CKV35" s="15"/>
      <c r="CKW35" s="15"/>
      <c r="CKX35" s="15"/>
      <c r="CKY35" s="15"/>
      <c r="CKZ35" s="15"/>
      <c r="CLA35" s="15"/>
      <c r="CLB35" s="15"/>
      <c r="CLC35" s="15"/>
      <c r="CLD35" s="15"/>
      <c r="CLE35" s="15"/>
      <c r="CLF35" s="15"/>
      <c r="CLG35" s="15"/>
      <c r="CLH35" s="15"/>
      <c r="CLI35" s="15"/>
      <c r="CLJ35" s="15"/>
      <c r="CLK35" s="15"/>
      <c r="CLL35" s="15"/>
      <c r="CLM35" s="15"/>
      <c r="CLN35" s="15"/>
      <c r="CLO35" s="15"/>
      <c r="CLP35" s="15"/>
      <c r="CLQ35" s="15"/>
      <c r="CLR35" s="15"/>
      <c r="CLS35" s="15"/>
      <c r="CLT35" s="15"/>
      <c r="CLU35" s="15"/>
      <c r="CLV35" s="15"/>
      <c r="CLW35" s="15"/>
      <c r="CLX35" s="15"/>
      <c r="CLY35" s="15"/>
      <c r="CLZ35" s="15"/>
      <c r="CMA35" s="15"/>
      <c r="CMB35" s="15"/>
      <c r="CMC35" s="15"/>
      <c r="CMD35" s="15"/>
      <c r="CME35" s="15"/>
      <c r="CMF35" s="15"/>
      <c r="CMG35" s="15"/>
      <c r="CMH35" s="15"/>
      <c r="CMI35" s="15"/>
      <c r="CMJ35" s="15"/>
      <c r="CMK35" s="15"/>
      <c r="CML35" s="15"/>
      <c r="CMM35" s="15"/>
      <c r="CMN35" s="15"/>
      <c r="CMO35" s="15"/>
      <c r="CMP35" s="15"/>
      <c r="CMQ35" s="15"/>
      <c r="CMR35" s="15"/>
      <c r="CMS35" s="15"/>
      <c r="CMT35" s="15"/>
      <c r="CMU35" s="15"/>
      <c r="CMV35" s="15"/>
      <c r="CMW35" s="15"/>
      <c r="CMX35" s="15"/>
      <c r="CMY35" s="15"/>
      <c r="CMZ35" s="15"/>
      <c r="CNA35" s="15"/>
      <c r="CNB35" s="15"/>
      <c r="CNC35" s="15"/>
      <c r="CND35" s="15"/>
      <c r="CNE35" s="15"/>
      <c r="CNF35" s="15"/>
      <c r="CNG35" s="15"/>
      <c r="CNH35" s="15"/>
      <c r="CNI35" s="15"/>
      <c r="CNJ35" s="15"/>
      <c r="CNK35" s="15"/>
      <c r="CNL35" s="15"/>
      <c r="CNM35" s="15"/>
      <c r="CNN35" s="15"/>
      <c r="CNO35" s="15"/>
      <c r="CNP35" s="15"/>
      <c r="CNQ35" s="15"/>
      <c r="CNR35" s="15"/>
      <c r="CNS35" s="15"/>
      <c r="CNT35" s="15"/>
      <c r="CNU35" s="15"/>
      <c r="CNV35" s="15"/>
      <c r="CNW35" s="15"/>
      <c r="CNX35" s="15"/>
      <c r="CNY35" s="15"/>
      <c r="CNZ35" s="15"/>
      <c r="COA35" s="15"/>
      <c r="COB35" s="15"/>
      <c r="COC35" s="15"/>
      <c r="COD35" s="15"/>
      <c r="COE35" s="15"/>
      <c r="COF35" s="15"/>
      <c r="COG35" s="15"/>
      <c r="COH35" s="15"/>
      <c r="COI35" s="15"/>
      <c r="COJ35" s="15"/>
      <c r="COK35" s="15"/>
      <c r="COL35" s="15"/>
      <c r="COM35" s="15"/>
      <c r="CON35" s="15"/>
      <c r="COO35" s="15"/>
      <c r="COP35" s="15"/>
      <c r="COQ35" s="15"/>
      <c r="COR35" s="15"/>
      <c r="COS35" s="15"/>
      <c r="COT35" s="15"/>
      <c r="COU35" s="15"/>
      <c r="COV35" s="15"/>
      <c r="COW35" s="15"/>
      <c r="COX35" s="15"/>
      <c r="COY35" s="15"/>
      <c r="COZ35" s="15"/>
      <c r="CPA35" s="15"/>
      <c r="CPB35" s="15"/>
      <c r="CPC35" s="15"/>
      <c r="CPD35" s="15"/>
      <c r="CPE35" s="15"/>
      <c r="CPF35" s="15"/>
      <c r="CPG35" s="15"/>
      <c r="CPH35" s="15"/>
      <c r="CPI35" s="15"/>
      <c r="CPJ35" s="15"/>
      <c r="CPK35" s="15"/>
      <c r="CPL35" s="15"/>
      <c r="CPM35" s="15"/>
      <c r="CPN35" s="15"/>
      <c r="CPO35" s="15"/>
      <c r="CPP35" s="15"/>
      <c r="CPQ35" s="15"/>
      <c r="CPR35" s="15"/>
      <c r="CPS35" s="15"/>
      <c r="CPT35" s="15"/>
      <c r="CPU35" s="15"/>
      <c r="CPV35" s="15"/>
      <c r="CPW35" s="15"/>
      <c r="CPX35" s="15"/>
      <c r="CPY35" s="15"/>
      <c r="CPZ35" s="15"/>
      <c r="CQA35" s="15"/>
      <c r="CQB35" s="15"/>
      <c r="CQC35" s="15"/>
      <c r="CQD35" s="15"/>
      <c r="CQE35" s="15"/>
      <c r="CQF35" s="15"/>
      <c r="CQG35" s="15"/>
      <c r="CQH35" s="15"/>
      <c r="CQI35" s="15"/>
      <c r="CQJ35" s="15"/>
      <c r="CQK35" s="15"/>
      <c r="CQL35" s="15"/>
      <c r="CQM35" s="15"/>
      <c r="CQN35" s="15"/>
      <c r="CQO35" s="15"/>
      <c r="CQP35" s="15"/>
      <c r="CQQ35" s="15"/>
      <c r="CQR35" s="15"/>
      <c r="CQS35" s="15"/>
      <c r="CQT35" s="15"/>
      <c r="CQU35" s="15"/>
      <c r="CQV35" s="15"/>
      <c r="CQW35" s="15"/>
      <c r="CQX35" s="15"/>
      <c r="CQY35" s="15"/>
      <c r="CQZ35" s="15"/>
      <c r="CRA35" s="15"/>
      <c r="CRB35" s="15"/>
      <c r="CRC35" s="15"/>
      <c r="CRD35" s="15"/>
      <c r="CRE35" s="15"/>
      <c r="CRF35" s="15"/>
      <c r="CRG35" s="15"/>
      <c r="CRH35" s="15"/>
      <c r="CRI35" s="15"/>
      <c r="CRJ35" s="15"/>
      <c r="CRK35" s="15"/>
      <c r="CRL35" s="15"/>
      <c r="CRM35" s="15"/>
      <c r="CRN35" s="15"/>
      <c r="CRO35" s="15"/>
      <c r="CRP35" s="15"/>
      <c r="CRQ35" s="15"/>
      <c r="CRR35" s="15"/>
      <c r="CRS35" s="15"/>
      <c r="CRT35" s="15"/>
      <c r="CRU35" s="15"/>
      <c r="CRV35" s="15"/>
      <c r="CRW35" s="15"/>
      <c r="CRX35" s="15"/>
      <c r="CRY35" s="15"/>
      <c r="CRZ35" s="15"/>
      <c r="CSA35" s="15"/>
      <c r="CSB35" s="15"/>
      <c r="CSC35" s="15"/>
      <c r="CSD35" s="15"/>
      <c r="CSE35" s="15"/>
      <c r="CSF35" s="15"/>
      <c r="CSG35" s="15"/>
      <c r="CSH35" s="15"/>
      <c r="CSI35" s="15"/>
      <c r="CSJ35" s="15"/>
      <c r="CSK35" s="15"/>
      <c r="CSL35" s="15"/>
      <c r="CSM35" s="15"/>
      <c r="CSN35" s="15"/>
      <c r="CSO35" s="15"/>
      <c r="CSP35" s="15"/>
      <c r="CSQ35" s="15"/>
      <c r="CSR35" s="15"/>
      <c r="CSS35" s="15"/>
      <c r="CST35" s="15"/>
      <c r="CSU35" s="15"/>
      <c r="CSV35" s="15"/>
      <c r="CSW35" s="15"/>
      <c r="CSX35" s="15"/>
      <c r="CSY35" s="15"/>
      <c r="CSZ35" s="15"/>
      <c r="CTA35" s="15"/>
      <c r="CTB35" s="15"/>
      <c r="CTC35" s="15"/>
      <c r="CTD35" s="15"/>
      <c r="CTE35" s="15"/>
      <c r="CTF35" s="15"/>
      <c r="CTG35" s="15"/>
      <c r="CTH35" s="15"/>
      <c r="CTI35" s="15"/>
      <c r="CTJ35" s="15"/>
      <c r="CTK35" s="15"/>
      <c r="CTL35" s="15"/>
      <c r="CTM35" s="15"/>
      <c r="CTN35" s="15"/>
      <c r="CTO35" s="15"/>
      <c r="CTP35" s="15"/>
      <c r="CTQ35" s="15"/>
      <c r="CTR35" s="15"/>
      <c r="CTS35" s="15"/>
      <c r="CTT35" s="15"/>
      <c r="CTU35" s="15"/>
      <c r="CTV35" s="15"/>
      <c r="CTW35" s="15"/>
      <c r="CTX35" s="15"/>
      <c r="CTY35" s="15"/>
      <c r="CTZ35" s="15"/>
      <c r="CUA35" s="15"/>
      <c r="CUB35" s="15"/>
      <c r="CUC35" s="15"/>
      <c r="CUD35" s="15"/>
      <c r="CUE35" s="15"/>
      <c r="CUF35" s="15"/>
      <c r="CUG35" s="15"/>
      <c r="CUH35" s="15"/>
      <c r="CUI35" s="15"/>
      <c r="CUJ35" s="15"/>
      <c r="CUK35" s="15"/>
      <c r="CUL35" s="15"/>
      <c r="CUM35" s="15"/>
      <c r="CUN35" s="15"/>
      <c r="CUO35" s="15"/>
      <c r="CUP35" s="15"/>
      <c r="CUQ35" s="15"/>
      <c r="CUR35" s="15"/>
      <c r="CUS35" s="15"/>
      <c r="CUT35" s="15"/>
    </row>
    <row r="36" spans="1:2594" s="15" customFormat="1" ht="15" customHeight="1" x14ac:dyDescent="0.2">
      <c r="A36" s="443" t="s">
        <v>126</v>
      </c>
      <c r="B36" s="32" t="s">
        <v>32</v>
      </c>
      <c r="C36" s="47" t="s">
        <v>71</v>
      </c>
      <c r="D36" s="41">
        <v>14.21</v>
      </c>
      <c r="E36" s="41">
        <v>16130.4</v>
      </c>
      <c r="F36" s="41">
        <v>16.32</v>
      </c>
      <c r="G36" s="48">
        <v>17809.91</v>
      </c>
      <c r="H36" s="41">
        <v>16.48</v>
      </c>
      <c r="I36" s="41">
        <v>22504.719999999998</v>
      </c>
      <c r="J36" s="41">
        <v>16</v>
      </c>
      <c r="K36" s="128">
        <v>24228.39</v>
      </c>
      <c r="L36" s="174"/>
      <c r="M36" s="175"/>
      <c r="N36" s="2" t="str">
        <f t="shared" si="11"/>
        <v>8.1</v>
      </c>
      <c r="O36" s="32" t="str">
        <f t="shared" si="12"/>
        <v xml:space="preserve">PLYWOOD </v>
      </c>
      <c r="P36" s="47" t="s">
        <v>71</v>
      </c>
      <c r="Q36" s="419">
        <f>D36-(D37+D38)</f>
        <v>0</v>
      </c>
      <c r="R36" s="155">
        <f t="shared" ref="R36:X36" si="27">E36-(E37+E38)</f>
        <v>0</v>
      </c>
      <c r="S36" s="155">
        <f t="shared" si="27"/>
        <v>0</v>
      </c>
      <c r="T36" s="155">
        <f t="shared" si="27"/>
        <v>0</v>
      </c>
      <c r="U36" s="155">
        <f t="shared" si="27"/>
        <v>0</v>
      </c>
      <c r="V36" s="155">
        <f t="shared" si="27"/>
        <v>0</v>
      </c>
      <c r="W36" s="155">
        <f t="shared" si="27"/>
        <v>0</v>
      </c>
      <c r="X36" s="156">
        <f t="shared" si="27"/>
        <v>0</v>
      </c>
      <c r="Y36" s="195"/>
      <c r="Z36" s="300" t="str">
        <f t="shared" si="4"/>
        <v>8.1</v>
      </c>
      <c r="AA36" s="32" t="str">
        <f t="shared" si="4"/>
        <v xml:space="preserve">PLYWOOD </v>
      </c>
      <c r="AB36" s="47" t="s">
        <v>71</v>
      </c>
      <c r="AC36" s="296" t="str">
        <f>IF(ISNUMBER(#REF!+D36-H36),#REF!+D36-H36,IF(ISNUMBER(H36-D36),"NT " &amp; H36-D36,"…"))</f>
        <v>NT 2.27</v>
      </c>
      <c r="AD36" s="223" t="str">
        <f>IF(ISNUMBER(#REF!+F36-J36),#REF!+F36-J36,IF(ISNUMBER(J36-F36),"NT " &amp; J36-F36,"…"))</f>
        <v>NT -0.32</v>
      </c>
    </row>
    <row r="37" spans="1:2594" s="15" customFormat="1" ht="15" customHeight="1" x14ac:dyDescent="0.2">
      <c r="A37" s="443" t="s">
        <v>176</v>
      </c>
      <c r="B37" s="30" t="s">
        <v>3</v>
      </c>
      <c r="C37" s="38" t="s">
        <v>71</v>
      </c>
      <c r="D37" s="43">
        <v>2.66</v>
      </c>
      <c r="E37" s="43">
        <v>3131.23</v>
      </c>
      <c r="F37" s="43">
        <v>1.92</v>
      </c>
      <c r="G37" s="45">
        <v>2362.38</v>
      </c>
      <c r="H37" s="43">
        <v>0.2</v>
      </c>
      <c r="I37" s="43">
        <v>294.69</v>
      </c>
      <c r="J37" s="43">
        <v>0.26</v>
      </c>
      <c r="K37" s="126">
        <v>332.01</v>
      </c>
      <c r="L37" s="174"/>
      <c r="M37" s="175"/>
      <c r="N37" s="2" t="str">
        <f t="shared" si="11"/>
        <v>8.1.C</v>
      </c>
      <c r="O37" s="30" t="str">
        <f t="shared" si="12"/>
        <v>Coniferous</v>
      </c>
      <c r="P37" s="38" t="s">
        <v>71</v>
      </c>
      <c r="Q37" s="153"/>
      <c r="R37" s="153"/>
      <c r="S37" s="153"/>
      <c r="T37" s="153"/>
      <c r="U37" s="153"/>
      <c r="V37" s="153"/>
      <c r="W37" s="153"/>
      <c r="X37" s="154"/>
      <c r="Y37" s="176"/>
      <c r="Z37" s="300" t="str">
        <f t="shared" si="4"/>
        <v>8.1.C</v>
      </c>
      <c r="AA37" s="30" t="str">
        <f t="shared" si="4"/>
        <v>Coniferous</v>
      </c>
      <c r="AB37" s="38" t="s">
        <v>71</v>
      </c>
      <c r="AC37" s="296" t="str">
        <f>IF(ISNUMBER(#REF!+D37-H37),#REF!+D37-H37,IF(ISNUMBER(H37-D37),"NT " &amp; H37-D37,"…"))</f>
        <v>NT -2.46</v>
      </c>
      <c r="AD37" s="223" t="str">
        <f>IF(ISNUMBER(#REF!+F37-J37),#REF!+F37-J37,IF(ISNUMBER(J37-F37),"NT " &amp; J37-F37,"…"))</f>
        <v>NT -1.66</v>
      </c>
    </row>
    <row r="38" spans="1:2594" s="15" customFormat="1" ht="15" customHeight="1" x14ac:dyDescent="0.2">
      <c r="A38" s="443" t="s">
        <v>177</v>
      </c>
      <c r="B38" s="30" t="s">
        <v>4</v>
      </c>
      <c r="C38" s="38" t="s">
        <v>71</v>
      </c>
      <c r="D38" s="43">
        <v>11.55</v>
      </c>
      <c r="E38" s="43">
        <v>12999.17</v>
      </c>
      <c r="F38" s="43">
        <v>14.4</v>
      </c>
      <c r="G38" s="43">
        <v>15447.53</v>
      </c>
      <c r="H38" s="43">
        <v>16.28</v>
      </c>
      <c r="I38" s="43">
        <v>22210.03</v>
      </c>
      <c r="J38" s="43">
        <v>15.74</v>
      </c>
      <c r="K38" s="126">
        <v>23896.38</v>
      </c>
      <c r="L38" s="174"/>
      <c r="M38" s="175"/>
      <c r="N38" s="2" t="str">
        <f t="shared" si="11"/>
        <v>8.1.NC</v>
      </c>
      <c r="O38" s="30" t="str">
        <f t="shared" si="12"/>
        <v>Non-Coniferous</v>
      </c>
      <c r="P38" s="38" t="s">
        <v>71</v>
      </c>
      <c r="Q38" s="153"/>
      <c r="R38" s="153"/>
      <c r="S38" s="153"/>
      <c r="T38" s="153"/>
      <c r="U38" s="153"/>
      <c r="V38" s="153"/>
      <c r="W38" s="153"/>
      <c r="X38" s="154"/>
      <c r="Y38" s="176"/>
      <c r="Z38" s="300" t="str">
        <f t="shared" si="4"/>
        <v>8.1.NC</v>
      </c>
      <c r="AA38" s="30" t="str">
        <f t="shared" si="4"/>
        <v>Non-Coniferous</v>
      </c>
      <c r="AB38" s="38" t="s">
        <v>71</v>
      </c>
      <c r="AC38" s="296" t="str">
        <f>IF(ISNUMBER(#REF!+D38-H38),#REF!+D38-H38,IF(ISNUMBER(H38-D38),"NT " &amp; H38-D38,"…"))</f>
        <v>NT 4.73</v>
      </c>
      <c r="AD38" s="223" t="str">
        <f>IF(ISNUMBER(#REF!+F38-J38),#REF!+F38-J38,IF(ISNUMBER(J38-F38),"NT " &amp; J38-F38,"…"))</f>
        <v>NT 1.34</v>
      </c>
    </row>
    <row r="39" spans="1:2594" s="15" customFormat="1" ht="15" customHeight="1" x14ac:dyDescent="0.2">
      <c r="A39" s="443" t="s">
        <v>178</v>
      </c>
      <c r="B39" s="51" t="s">
        <v>63</v>
      </c>
      <c r="C39" s="42" t="s">
        <v>71</v>
      </c>
      <c r="D39" s="43">
        <v>0.08</v>
      </c>
      <c r="E39" s="43">
        <v>157.69</v>
      </c>
      <c r="F39" s="43">
        <v>0.3</v>
      </c>
      <c r="G39" s="43">
        <v>361.96</v>
      </c>
      <c r="H39" s="43">
        <v>0.02</v>
      </c>
      <c r="I39" s="43">
        <v>23.06</v>
      </c>
      <c r="J39" s="43">
        <v>0.02</v>
      </c>
      <c r="K39" s="126">
        <v>35.869999999999997</v>
      </c>
      <c r="L39" s="174"/>
      <c r="M39" s="175"/>
      <c r="N39" s="2" t="str">
        <f t="shared" si="11"/>
        <v>8.1.NC.T</v>
      </c>
      <c r="O39" s="31" t="str">
        <f t="shared" si="12"/>
        <v>of which: Tropical</v>
      </c>
      <c r="P39" s="42" t="s">
        <v>71</v>
      </c>
      <c r="Q39" s="153" t="str">
        <f t="shared" ref="Q39:X39" si="28">IF(AND(ISNUMBER(D39/D38),D39&gt;D38),"&gt; 6.2.NC !!","")</f>
        <v/>
      </c>
      <c r="R39" s="153" t="str">
        <f t="shared" si="28"/>
        <v/>
      </c>
      <c r="S39" s="153" t="str">
        <f t="shared" si="28"/>
        <v/>
      </c>
      <c r="T39" s="153" t="str">
        <f t="shared" si="28"/>
        <v/>
      </c>
      <c r="U39" s="153" t="str">
        <f t="shared" si="28"/>
        <v/>
      </c>
      <c r="V39" s="153" t="str">
        <f t="shared" si="28"/>
        <v/>
      </c>
      <c r="W39" s="153" t="str">
        <f t="shared" si="28"/>
        <v/>
      </c>
      <c r="X39" s="154" t="str">
        <f t="shared" si="28"/>
        <v/>
      </c>
      <c r="Y39" s="176" t="s">
        <v>0</v>
      </c>
      <c r="Z39" s="300" t="str">
        <f t="shared" si="4"/>
        <v>8.1.NC.T</v>
      </c>
      <c r="AA39" s="31" t="str">
        <f t="shared" si="4"/>
        <v>of which: Tropical</v>
      </c>
      <c r="AB39" s="42" t="s">
        <v>71</v>
      </c>
      <c r="AC39" s="296" t="str">
        <f>IF(ISNUMBER(#REF!+D39-H39),#REF!+D39-H39,IF(ISNUMBER(H39-D39),"NT " &amp; H39-D39,"…"))</f>
        <v>NT -0.06</v>
      </c>
      <c r="AD39" s="223" t="str">
        <f>IF(ISNUMBER(#REF!+F39-J39),#REF!+F39-J39,IF(ISNUMBER(J39-F39),"NT " &amp; J39-F39,"…"))</f>
        <v>NT -0.28</v>
      </c>
    </row>
    <row r="40" spans="1:2594" s="15" customFormat="1" ht="15" customHeight="1" x14ac:dyDescent="0.2">
      <c r="A40" s="443" t="s">
        <v>127</v>
      </c>
      <c r="B40" s="470" t="s">
        <v>276</v>
      </c>
      <c r="C40" s="47" t="s">
        <v>71</v>
      </c>
      <c r="D40" s="41">
        <v>167.04</v>
      </c>
      <c r="E40" s="41">
        <v>76655.3</v>
      </c>
      <c r="F40" s="41">
        <v>162.6</v>
      </c>
      <c r="G40" s="41">
        <v>73061.06</v>
      </c>
      <c r="H40" s="41">
        <v>0.88</v>
      </c>
      <c r="I40" s="41">
        <v>729.98</v>
      </c>
      <c r="J40" s="41">
        <v>0.8</v>
      </c>
      <c r="K40" s="128">
        <v>896.83</v>
      </c>
      <c r="L40" s="174"/>
      <c r="M40" s="175"/>
      <c r="N40" s="2" t="str">
        <f t="shared" si="11"/>
        <v>8.2</v>
      </c>
      <c r="O40" s="32" t="str">
        <f t="shared" si="12"/>
        <v>PARTICLE BOARD, ORIENTED STRAND BOARD (OSB) AND SIMILAR BOARD</v>
      </c>
      <c r="P40" s="47" t="s">
        <v>71</v>
      </c>
      <c r="Q40" s="153"/>
      <c r="R40" s="153"/>
      <c r="S40" s="153"/>
      <c r="T40" s="153"/>
      <c r="U40" s="153"/>
      <c r="V40" s="153"/>
      <c r="W40" s="153"/>
      <c r="X40" s="154"/>
      <c r="Y40" s="176"/>
      <c r="Z40" s="300" t="str">
        <f t="shared" si="4"/>
        <v>8.2</v>
      </c>
      <c r="AA40" s="32" t="str">
        <f t="shared" si="4"/>
        <v>PARTICLE BOARD, ORIENTED STRAND BOARD (OSB) AND SIMILAR BOARD</v>
      </c>
      <c r="AB40" s="47" t="s">
        <v>71</v>
      </c>
      <c r="AC40" s="296" t="str">
        <f>IF(ISNUMBER(#REF!+D40-H40),#REF!+D40-H40,IF(ISNUMBER(H40-D40),"NT " &amp; H40-D40,"…"))</f>
        <v>NT -166.16</v>
      </c>
      <c r="AD40" s="223" t="str">
        <f>IF(ISNUMBER(#REF!+F40-J40),#REF!+F40-J40,IF(ISNUMBER(J40-F40),"NT " &amp; J40-F40,"…"))</f>
        <v>NT -161.8</v>
      </c>
    </row>
    <row r="41" spans="1:2594" s="15" customFormat="1" ht="15" customHeight="1" x14ac:dyDescent="0.2">
      <c r="A41" s="443" t="s">
        <v>179</v>
      </c>
      <c r="B41" s="471" t="s">
        <v>277</v>
      </c>
      <c r="C41" s="42" t="s">
        <v>71</v>
      </c>
      <c r="D41" s="43">
        <v>8.68</v>
      </c>
      <c r="E41" s="43">
        <v>4651.6400000000003</v>
      </c>
      <c r="F41" s="43">
        <v>0.57999999999999996</v>
      </c>
      <c r="G41" s="43">
        <v>286.2</v>
      </c>
      <c r="H41" s="43">
        <v>0.01</v>
      </c>
      <c r="I41" s="43">
        <v>4.25</v>
      </c>
      <c r="J41" s="43">
        <v>0.05</v>
      </c>
      <c r="K41" s="126">
        <v>23.31</v>
      </c>
      <c r="L41" s="174"/>
      <c r="M41" s="175"/>
      <c r="N41" s="26" t="str">
        <f t="shared" si="11"/>
        <v>8.2.1</v>
      </c>
      <c r="O41" s="30" t="str">
        <f t="shared" si="12"/>
        <v>of which: ORIENTED STRAND BOARD (OSB)</v>
      </c>
      <c r="P41" s="42" t="s">
        <v>71</v>
      </c>
      <c r="Q41" s="153" t="str">
        <f t="shared" ref="Q41:X41" si="29">IF(AND(ISNUMBER(D41/D40),D41&gt;D40),"&gt; 6.3 !!","")</f>
        <v/>
      </c>
      <c r="R41" s="153" t="str">
        <f t="shared" si="29"/>
        <v/>
      </c>
      <c r="S41" s="153" t="str">
        <f t="shared" si="29"/>
        <v/>
      </c>
      <c r="T41" s="153" t="str">
        <f t="shared" si="29"/>
        <v/>
      </c>
      <c r="U41" s="153" t="str">
        <f t="shared" si="29"/>
        <v/>
      </c>
      <c r="V41" s="153" t="str">
        <f t="shared" si="29"/>
        <v/>
      </c>
      <c r="W41" s="153" t="str">
        <f t="shared" si="29"/>
        <v/>
      </c>
      <c r="X41" s="154" t="str">
        <f t="shared" si="29"/>
        <v/>
      </c>
      <c r="Y41" s="176"/>
      <c r="Z41" s="300" t="str">
        <f t="shared" si="4"/>
        <v>8.2.1</v>
      </c>
      <c r="AA41" s="34" t="str">
        <f t="shared" si="4"/>
        <v>of which: ORIENTED STRAND BOARD (OSB)</v>
      </c>
      <c r="AB41" s="42" t="s">
        <v>71</v>
      </c>
      <c r="AC41" s="296" t="str">
        <f>IF(ISNUMBER(#REF!+D41-H41),#REF!+D41-H41,IF(ISNUMBER(H41-D41),"NT " &amp; H41-D41,"…"))</f>
        <v>NT -8.67</v>
      </c>
      <c r="AD41" s="223" t="str">
        <f>IF(ISNUMBER(#REF!+F41-J41),#REF!+F41-J41,IF(ISNUMBER(J41-F41),"NT " &amp; J41-F41,"…"))</f>
        <v>NT -0.53</v>
      </c>
    </row>
    <row r="42" spans="1:2594" s="15" customFormat="1" ht="15" customHeight="1" x14ac:dyDescent="0.2">
      <c r="A42" s="443" t="s">
        <v>180</v>
      </c>
      <c r="B42" s="32" t="s">
        <v>33</v>
      </c>
      <c r="C42" s="47" t="s">
        <v>71</v>
      </c>
      <c r="D42" s="41">
        <v>104.6</v>
      </c>
      <c r="E42" s="41">
        <v>53299.839999999997</v>
      </c>
      <c r="F42" s="41">
        <v>105.59</v>
      </c>
      <c r="G42" s="41">
        <v>54491.41</v>
      </c>
      <c r="H42" s="41">
        <v>1.51</v>
      </c>
      <c r="I42" s="41">
        <v>1154.1199999999999</v>
      </c>
      <c r="J42" s="41">
        <v>0.99</v>
      </c>
      <c r="K42" s="128">
        <v>1054.1100000000001</v>
      </c>
      <c r="L42" s="174"/>
      <c r="M42" s="175"/>
      <c r="N42" s="2" t="str">
        <f t="shared" si="11"/>
        <v>8.3</v>
      </c>
      <c r="O42" s="32" t="str">
        <f t="shared" si="12"/>
        <v xml:space="preserve">FIBREBOARD </v>
      </c>
      <c r="P42" s="47" t="s">
        <v>71</v>
      </c>
      <c r="Q42" s="165">
        <f>D42-(D43+D44+D45)</f>
        <v>0</v>
      </c>
      <c r="R42" s="165">
        <f t="shared" ref="R42:X42" si="30">E42-(E43+E44+E45)</f>
        <v>0</v>
      </c>
      <c r="S42" s="165">
        <f t="shared" si="30"/>
        <v>0</v>
      </c>
      <c r="T42" s="165">
        <f t="shared" si="30"/>
        <v>0</v>
      </c>
      <c r="U42" s="165">
        <f t="shared" si="30"/>
        <v>0</v>
      </c>
      <c r="V42" s="165">
        <f t="shared" si="30"/>
        <v>0</v>
      </c>
      <c r="W42" s="165">
        <f t="shared" si="30"/>
        <v>0</v>
      </c>
      <c r="X42" s="166">
        <f t="shared" si="30"/>
        <v>0</v>
      </c>
      <c r="Y42" s="293"/>
      <c r="Z42" s="300" t="str">
        <f t="shared" si="4"/>
        <v>8.3</v>
      </c>
      <c r="AA42" s="32" t="str">
        <f t="shared" si="4"/>
        <v xml:space="preserve">FIBREBOARD </v>
      </c>
      <c r="AB42" s="47" t="s">
        <v>71</v>
      </c>
      <c r="AC42" s="296" t="str">
        <f>IF(ISNUMBER(#REF!+D42-H42),#REF!+D42-H42,IF(ISNUMBER(H42-D42),"NT " &amp; H42-D42,"…"))</f>
        <v>NT -103.09</v>
      </c>
      <c r="AD42" s="223" t="str">
        <f>IF(ISNUMBER(#REF!+F42-J42),#REF!+F42-J42,IF(ISNUMBER(J42-F42),"NT " &amp; J42-F42,"…"))</f>
        <v>NT -104.6</v>
      </c>
    </row>
    <row r="43" spans="1:2594" s="15" customFormat="1" ht="15" customHeight="1" x14ac:dyDescent="0.2">
      <c r="A43" s="443" t="s">
        <v>181</v>
      </c>
      <c r="B43" s="30" t="s">
        <v>34</v>
      </c>
      <c r="C43" s="38" t="s">
        <v>71</v>
      </c>
      <c r="D43" s="43">
        <v>11.19</v>
      </c>
      <c r="E43" s="43">
        <v>11395.04</v>
      </c>
      <c r="F43" s="43">
        <v>10.62</v>
      </c>
      <c r="G43" s="43">
        <v>10999.22</v>
      </c>
      <c r="H43" s="43">
        <v>0.4</v>
      </c>
      <c r="I43" s="43">
        <v>597.28</v>
      </c>
      <c r="J43" s="43">
        <v>0.48</v>
      </c>
      <c r="K43" s="126">
        <v>724.58</v>
      </c>
      <c r="L43" s="174"/>
      <c r="M43" s="175"/>
      <c r="N43" s="2" t="str">
        <f t="shared" si="11"/>
        <v>8.3.1</v>
      </c>
      <c r="O43" s="30" t="str">
        <f t="shared" si="12"/>
        <v xml:space="preserve">HARDBOARD </v>
      </c>
      <c r="P43" s="38" t="s">
        <v>71</v>
      </c>
      <c r="Q43" s="153"/>
      <c r="R43" s="153"/>
      <c r="S43" s="153"/>
      <c r="T43" s="153"/>
      <c r="U43" s="153"/>
      <c r="V43" s="153"/>
      <c r="W43" s="153"/>
      <c r="X43" s="154"/>
      <c r="Y43" s="176"/>
      <c r="Z43" s="300" t="str">
        <f t="shared" si="4"/>
        <v>8.3.1</v>
      </c>
      <c r="AA43" s="30" t="str">
        <f t="shared" si="4"/>
        <v xml:space="preserve">HARDBOARD </v>
      </c>
      <c r="AB43" s="38" t="s">
        <v>71</v>
      </c>
      <c r="AC43" s="296" t="str">
        <f>IF(ISNUMBER(#REF!+D43-H43),#REF!+D43-H43,IF(ISNUMBER(H43-D43),"NT " &amp; H43-D43,"…"))</f>
        <v>NT -10.79</v>
      </c>
      <c r="AD43" s="223" t="str">
        <f>IF(ISNUMBER(#REF!+F43-J43),#REF!+F43-J43,IF(ISNUMBER(J43-F43),"NT " &amp; J43-F43,"…"))</f>
        <v>NT -10.14</v>
      </c>
    </row>
    <row r="44" spans="1:2594" s="15" customFormat="1" ht="15" customHeight="1" x14ac:dyDescent="0.2">
      <c r="A44" s="443" t="s">
        <v>182</v>
      </c>
      <c r="B44" s="30" t="s">
        <v>133</v>
      </c>
      <c r="C44" s="38" t="s">
        <v>71</v>
      </c>
      <c r="D44" s="43">
        <v>86.3</v>
      </c>
      <c r="E44" s="43">
        <v>40273.019999999997</v>
      </c>
      <c r="F44" s="43">
        <v>87.87</v>
      </c>
      <c r="G44" s="43">
        <v>41774.370000000003</v>
      </c>
      <c r="H44" s="43">
        <v>0.88</v>
      </c>
      <c r="I44" s="43">
        <v>457.88</v>
      </c>
      <c r="J44" s="43">
        <v>0.33</v>
      </c>
      <c r="K44" s="126">
        <v>205.27</v>
      </c>
      <c r="L44" s="174"/>
      <c r="M44" s="175"/>
      <c r="N44" s="2" t="str">
        <f t="shared" si="11"/>
        <v>8.3.2</v>
      </c>
      <c r="O44" s="30" t="str">
        <f t="shared" si="12"/>
        <v>MEDIUM/HIGH DENSITY FIBREBOARD (MDF/HDF)</v>
      </c>
      <c r="P44" s="38" t="s">
        <v>71</v>
      </c>
      <c r="Q44" s="153"/>
      <c r="R44" s="153"/>
      <c r="S44" s="153"/>
      <c r="T44" s="153"/>
      <c r="U44" s="153"/>
      <c r="V44" s="153"/>
      <c r="W44" s="153"/>
      <c r="X44" s="154"/>
      <c r="Y44" s="176"/>
      <c r="Z44" s="300" t="str">
        <f t="shared" si="4"/>
        <v>8.3.2</v>
      </c>
      <c r="AA44" s="30" t="str">
        <f t="shared" si="4"/>
        <v>MEDIUM/HIGH DENSITY FIBREBOARD (MDF/HDF)</v>
      </c>
      <c r="AB44" s="38" t="s">
        <v>71</v>
      </c>
      <c r="AC44" s="212" t="str">
        <f>IF(ISNUMBER(#REF!+D44-H44),#REF!+D44-H44,IF(ISNUMBER(H44-D44),"NT " &amp; H44-D44,"…"))</f>
        <v>NT -85.42</v>
      </c>
      <c r="AD44" s="223" t="str">
        <f>IF(ISNUMBER(#REF!+F44-J44),#REF!+F44-J44,IF(ISNUMBER(J44-F44),"NT " &amp; J44-F44,"…"))</f>
        <v>NT -87.54</v>
      </c>
    </row>
    <row r="45" spans="1:2594" s="15" customFormat="1" ht="15" customHeight="1" x14ac:dyDescent="0.2">
      <c r="A45" s="447" t="s">
        <v>183</v>
      </c>
      <c r="B45" s="33" t="s">
        <v>78</v>
      </c>
      <c r="C45" s="42" t="s">
        <v>71</v>
      </c>
      <c r="D45" s="43">
        <v>7.11</v>
      </c>
      <c r="E45" s="43">
        <v>1631.78</v>
      </c>
      <c r="F45" s="43">
        <v>7.1</v>
      </c>
      <c r="G45" s="43">
        <v>1717.82</v>
      </c>
      <c r="H45" s="43">
        <v>0.23</v>
      </c>
      <c r="I45" s="43">
        <v>98.96</v>
      </c>
      <c r="J45" s="43">
        <v>0.18</v>
      </c>
      <c r="K45" s="126">
        <v>124.26</v>
      </c>
      <c r="L45" s="174"/>
      <c r="M45" s="175"/>
      <c r="N45" s="3" t="str">
        <f t="shared" si="11"/>
        <v>8.3.3</v>
      </c>
      <c r="O45" s="33" t="str">
        <f t="shared" si="12"/>
        <v xml:space="preserve">OTHER FIBREBOARD </v>
      </c>
      <c r="P45" s="42" t="s">
        <v>71</v>
      </c>
      <c r="Q45" s="161"/>
      <c r="R45" s="161"/>
      <c r="S45" s="161"/>
      <c r="T45" s="161"/>
      <c r="U45" s="161"/>
      <c r="V45" s="161"/>
      <c r="W45" s="161"/>
      <c r="X45" s="162"/>
      <c r="Y45" s="176"/>
      <c r="Z45" s="299" t="str">
        <f t="shared" si="4"/>
        <v>8.3.3</v>
      </c>
      <c r="AA45" s="33" t="str">
        <f t="shared" si="4"/>
        <v xml:space="preserve">OTHER FIBREBOARD </v>
      </c>
      <c r="AB45" s="42" t="s">
        <v>71</v>
      </c>
      <c r="AC45" s="212" t="str">
        <f>IF(ISNUMBER(#REF!+D45-H45),#REF!+D45-H45,IF(ISNUMBER(H45-D45),"NT " &amp; H45-D45,"…"))</f>
        <v>NT -6.88</v>
      </c>
      <c r="AD45" s="223" t="str">
        <f>IF(ISNUMBER(#REF!+F45-J45),#REF!+F45-J45,IF(ISNUMBER(J45-F45),"NT " &amp; J45-F45,"…"))</f>
        <v>NT -6.92</v>
      </c>
    </row>
    <row r="46" spans="1:2594" s="92" customFormat="1" ht="15" customHeight="1" x14ac:dyDescent="0.2">
      <c r="A46" s="448" t="s">
        <v>128</v>
      </c>
      <c r="B46" s="105" t="s">
        <v>35</v>
      </c>
      <c r="C46" s="101" t="s">
        <v>61</v>
      </c>
      <c r="D46" s="91">
        <v>39.596299999999999</v>
      </c>
      <c r="E46" s="91">
        <v>50620.57</v>
      </c>
      <c r="F46" s="91">
        <v>39.979999999999997</v>
      </c>
      <c r="G46" s="91">
        <v>46010.189999999995</v>
      </c>
      <c r="H46" s="91">
        <v>2.4E-2</v>
      </c>
      <c r="I46" s="91">
        <v>35.92</v>
      </c>
      <c r="J46" s="91">
        <v>0.02</v>
      </c>
      <c r="K46" s="123">
        <v>33.19</v>
      </c>
      <c r="L46" s="174"/>
      <c r="M46" s="175"/>
      <c r="N46" s="102" t="str">
        <f t="shared" si="11"/>
        <v>9</v>
      </c>
      <c r="O46" s="89" t="str">
        <f t="shared" si="12"/>
        <v>WOOD PULP</v>
      </c>
      <c r="P46" s="101" t="s">
        <v>61</v>
      </c>
      <c r="Q46" s="353">
        <f>D46-(D47+D48+D52)</f>
        <v>0</v>
      </c>
      <c r="R46" s="159">
        <f t="shared" ref="R46:X46" si="31">E46-(E47+E48+E52)</f>
        <v>0</v>
      </c>
      <c r="S46" s="159">
        <f t="shared" si="31"/>
        <v>0</v>
      </c>
      <c r="T46" s="159">
        <f t="shared" si="31"/>
        <v>0</v>
      </c>
      <c r="U46" s="159">
        <f t="shared" si="31"/>
        <v>0</v>
      </c>
      <c r="V46" s="159">
        <f t="shared" si="31"/>
        <v>0</v>
      </c>
      <c r="W46" s="159">
        <f t="shared" si="31"/>
        <v>0</v>
      </c>
      <c r="X46" s="160">
        <f t="shared" si="31"/>
        <v>0</v>
      </c>
      <c r="Y46" s="195"/>
      <c r="Z46" s="204" t="str">
        <f t="shared" si="4"/>
        <v>9</v>
      </c>
      <c r="AA46" s="89" t="str">
        <f t="shared" si="4"/>
        <v>WOOD PULP</v>
      </c>
      <c r="AB46" s="101" t="s">
        <v>61</v>
      </c>
      <c r="AC46" s="210" t="str">
        <f>IF(ISNUMBER(#REF!+D46-H46),#REF!+D46-H46,IF(ISNUMBER(H46-D46),"NT " &amp; H46-D46,"…"))</f>
        <v>NT -39.5723</v>
      </c>
      <c r="AD46" s="209" t="str">
        <f>IF(ISNUMBER(#REF!+F46-J46),#REF!+F46-J46,IF(ISNUMBER(J46-F46),"NT " &amp; J46-F46,"…"))</f>
        <v>NT -39.96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  <c r="BVJ46" s="15"/>
      <c r="BVK46" s="15"/>
      <c r="BVL46" s="15"/>
      <c r="BVM46" s="15"/>
      <c r="BVN46" s="15"/>
      <c r="BVO46" s="15"/>
      <c r="BVP46" s="15"/>
      <c r="BVQ46" s="15"/>
      <c r="BVR46" s="15"/>
      <c r="BVS46" s="15"/>
      <c r="BVT46" s="15"/>
      <c r="BVU46" s="15"/>
      <c r="BVV46" s="15"/>
      <c r="BVW46" s="15"/>
      <c r="BVX46" s="15"/>
      <c r="BVY46" s="15"/>
      <c r="BVZ46" s="15"/>
      <c r="BWA46" s="15"/>
      <c r="BWB46" s="15"/>
      <c r="BWC46" s="15"/>
      <c r="BWD46" s="15"/>
      <c r="BWE46" s="15"/>
      <c r="BWF46" s="15"/>
      <c r="BWG46" s="15"/>
      <c r="BWH46" s="15"/>
      <c r="BWI46" s="15"/>
      <c r="BWJ46" s="15"/>
      <c r="BWK46" s="15"/>
      <c r="BWL46" s="15"/>
      <c r="BWM46" s="15"/>
      <c r="BWN46" s="15"/>
      <c r="BWO46" s="15"/>
      <c r="BWP46" s="15"/>
      <c r="BWQ46" s="15"/>
      <c r="BWR46" s="15"/>
      <c r="BWS46" s="15"/>
      <c r="BWT46" s="15"/>
      <c r="BWU46" s="15"/>
      <c r="BWV46" s="15"/>
      <c r="BWW46" s="15"/>
      <c r="BWX46" s="15"/>
      <c r="BWY46" s="15"/>
      <c r="BWZ46" s="15"/>
      <c r="BXA46" s="15"/>
      <c r="BXB46" s="15"/>
      <c r="BXC46" s="15"/>
      <c r="BXD46" s="15"/>
      <c r="BXE46" s="15"/>
      <c r="BXF46" s="15"/>
      <c r="BXG46" s="15"/>
      <c r="BXH46" s="15"/>
      <c r="BXI46" s="15"/>
      <c r="BXJ46" s="15"/>
      <c r="BXK46" s="15"/>
      <c r="BXL46" s="15"/>
      <c r="BXM46" s="15"/>
      <c r="BXN46" s="15"/>
      <c r="BXO46" s="15"/>
      <c r="BXP46" s="15"/>
      <c r="BXQ46" s="15"/>
      <c r="BXR46" s="15"/>
      <c r="BXS46" s="15"/>
      <c r="BXT46" s="15"/>
      <c r="BXU46" s="15"/>
      <c r="BXV46" s="15"/>
      <c r="BXW46" s="15"/>
      <c r="BXX46" s="15"/>
      <c r="BXY46" s="15"/>
      <c r="BXZ46" s="15"/>
      <c r="BYA46" s="15"/>
      <c r="BYB46" s="15"/>
      <c r="BYC46" s="15"/>
      <c r="BYD46" s="15"/>
      <c r="BYE46" s="15"/>
      <c r="BYF46" s="15"/>
      <c r="BYG46" s="15"/>
      <c r="BYH46" s="15"/>
      <c r="BYI46" s="15"/>
      <c r="BYJ46" s="15"/>
      <c r="BYK46" s="15"/>
      <c r="BYL46" s="15"/>
      <c r="BYM46" s="15"/>
      <c r="BYN46" s="15"/>
      <c r="BYO46" s="15"/>
      <c r="BYP46" s="15"/>
      <c r="BYQ46" s="15"/>
      <c r="BYR46" s="15"/>
      <c r="BYS46" s="15"/>
      <c r="BYT46" s="15"/>
      <c r="BYU46" s="15"/>
      <c r="BYV46" s="15"/>
      <c r="BYW46" s="15"/>
      <c r="BYX46" s="15"/>
      <c r="BYY46" s="15"/>
      <c r="BYZ46" s="15"/>
      <c r="BZA46" s="15"/>
      <c r="BZB46" s="15"/>
      <c r="BZC46" s="15"/>
      <c r="BZD46" s="15"/>
      <c r="BZE46" s="15"/>
      <c r="BZF46" s="15"/>
      <c r="BZG46" s="15"/>
      <c r="BZH46" s="15"/>
      <c r="BZI46" s="15"/>
      <c r="BZJ46" s="15"/>
      <c r="BZK46" s="15"/>
      <c r="BZL46" s="15"/>
      <c r="BZM46" s="15"/>
      <c r="BZN46" s="15"/>
      <c r="BZO46" s="15"/>
      <c r="BZP46" s="15"/>
      <c r="BZQ46" s="15"/>
      <c r="BZR46" s="15"/>
      <c r="BZS46" s="15"/>
      <c r="BZT46" s="15"/>
      <c r="BZU46" s="15"/>
      <c r="BZV46" s="15"/>
      <c r="BZW46" s="15"/>
      <c r="BZX46" s="15"/>
      <c r="BZY46" s="15"/>
      <c r="BZZ46" s="15"/>
      <c r="CAA46" s="15"/>
      <c r="CAB46" s="15"/>
      <c r="CAC46" s="15"/>
      <c r="CAD46" s="15"/>
      <c r="CAE46" s="15"/>
      <c r="CAF46" s="15"/>
      <c r="CAG46" s="15"/>
      <c r="CAH46" s="15"/>
      <c r="CAI46" s="15"/>
      <c r="CAJ46" s="15"/>
      <c r="CAK46" s="15"/>
      <c r="CAL46" s="15"/>
      <c r="CAM46" s="15"/>
      <c r="CAN46" s="15"/>
      <c r="CAO46" s="15"/>
      <c r="CAP46" s="15"/>
      <c r="CAQ46" s="15"/>
      <c r="CAR46" s="15"/>
      <c r="CAS46" s="15"/>
      <c r="CAT46" s="15"/>
      <c r="CAU46" s="15"/>
      <c r="CAV46" s="15"/>
      <c r="CAW46" s="15"/>
      <c r="CAX46" s="15"/>
      <c r="CAY46" s="15"/>
      <c r="CAZ46" s="15"/>
      <c r="CBA46" s="15"/>
      <c r="CBB46" s="15"/>
      <c r="CBC46" s="15"/>
      <c r="CBD46" s="15"/>
      <c r="CBE46" s="15"/>
      <c r="CBF46" s="15"/>
      <c r="CBG46" s="15"/>
      <c r="CBH46" s="15"/>
      <c r="CBI46" s="15"/>
      <c r="CBJ46" s="15"/>
      <c r="CBK46" s="15"/>
      <c r="CBL46" s="15"/>
      <c r="CBM46" s="15"/>
      <c r="CBN46" s="15"/>
      <c r="CBO46" s="15"/>
      <c r="CBP46" s="15"/>
      <c r="CBQ46" s="15"/>
      <c r="CBR46" s="15"/>
      <c r="CBS46" s="15"/>
      <c r="CBT46" s="15"/>
      <c r="CBU46" s="15"/>
      <c r="CBV46" s="15"/>
      <c r="CBW46" s="15"/>
      <c r="CBX46" s="15"/>
      <c r="CBY46" s="15"/>
      <c r="CBZ46" s="15"/>
      <c r="CCA46" s="15"/>
      <c r="CCB46" s="15"/>
      <c r="CCC46" s="15"/>
      <c r="CCD46" s="15"/>
      <c r="CCE46" s="15"/>
      <c r="CCF46" s="15"/>
      <c r="CCG46" s="15"/>
      <c r="CCH46" s="15"/>
      <c r="CCI46" s="15"/>
      <c r="CCJ46" s="15"/>
      <c r="CCK46" s="15"/>
      <c r="CCL46" s="15"/>
      <c r="CCM46" s="15"/>
      <c r="CCN46" s="15"/>
      <c r="CCO46" s="15"/>
      <c r="CCP46" s="15"/>
      <c r="CCQ46" s="15"/>
      <c r="CCR46" s="15"/>
      <c r="CCS46" s="15"/>
      <c r="CCT46" s="15"/>
      <c r="CCU46" s="15"/>
      <c r="CCV46" s="15"/>
      <c r="CCW46" s="15"/>
      <c r="CCX46" s="15"/>
      <c r="CCY46" s="15"/>
      <c r="CCZ46" s="15"/>
      <c r="CDA46" s="15"/>
      <c r="CDB46" s="15"/>
      <c r="CDC46" s="15"/>
      <c r="CDD46" s="15"/>
      <c r="CDE46" s="15"/>
      <c r="CDF46" s="15"/>
      <c r="CDG46" s="15"/>
      <c r="CDH46" s="15"/>
      <c r="CDI46" s="15"/>
      <c r="CDJ46" s="15"/>
      <c r="CDK46" s="15"/>
      <c r="CDL46" s="15"/>
      <c r="CDM46" s="15"/>
      <c r="CDN46" s="15"/>
      <c r="CDO46" s="15"/>
      <c r="CDP46" s="15"/>
      <c r="CDQ46" s="15"/>
      <c r="CDR46" s="15"/>
      <c r="CDS46" s="15"/>
      <c r="CDT46" s="15"/>
      <c r="CDU46" s="15"/>
      <c r="CDV46" s="15"/>
      <c r="CDW46" s="15"/>
      <c r="CDX46" s="15"/>
      <c r="CDY46" s="15"/>
      <c r="CDZ46" s="15"/>
      <c r="CEA46" s="15"/>
      <c r="CEB46" s="15"/>
      <c r="CEC46" s="15"/>
      <c r="CED46" s="15"/>
      <c r="CEE46" s="15"/>
      <c r="CEF46" s="15"/>
      <c r="CEG46" s="15"/>
      <c r="CEH46" s="15"/>
      <c r="CEI46" s="15"/>
      <c r="CEJ46" s="15"/>
      <c r="CEK46" s="15"/>
      <c r="CEL46" s="15"/>
      <c r="CEM46" s="15"/>
      <c r="CEN46" s="15"/>
      <c r="CEO46" s="15"/>
      <c r="CEP46" s="15"/>
      <c r="CEQ46" s="15"/>
      <c r="CER46" s="15"/>
      <c r="CES46" s="15"/>
      <c r="CET46" s="15"/>
      <c r="CEU46" s="15"/>
      <c r="CEV46" s="15"/>
      <c r="CEW46" s="15"/>
      <c r="CEX46" s="15"/>
      <c r="CEY46" s="15"/>
      <c r="CEZ46" s="15"/>
      <c r="CFA46" s="15"/>
      <c r="CFB46" s="15"/>
      <c r="CFC46" s="15"/>
      <c r="CFD46" s="15"/>
      <c r="CFE46" s="15"/>
      <c r="CFF46" s="15"/>
      <c r="CFG46" s="15"/>
      <c r="CFH46" s="15"/>
      <c r="CFI46" s="15"/>
      <c r="CFJ46" s="15"/>
      <c r="CFK46" s="15"/>
      <c r="CFL46" s="15"/>
      <c r="CFM46" s="15"/>
      <c r="CFN46" s="15"/>
      <c r="CFO46" s="15"/>
      <c r="CFP46" s="15"/>
      <c r="CFQ46" s="15"/>
      <c r="CFR46" s="15"/>
      <c r="CFS46" s="15"/>
      <c r="CFT46" s="15"/>
      <c r="CFU46" s="15"/>
      <c r="CFV46" s="15"/>
      <c r="CFW46" s="15"/>
      <c r="CFX46" s="15"/>
      <c r="CFY46" s="15"/>
      <c r="CFZ46" s="15"/>
      <c r="CGA46" s="15"/>
      <c r="CGB46" s="15"/>
      <c r="CGC46" s="15"/>
      <c r="CGD46" s="15"/>
      <c r="CGE46" s="15"/>
      <c r="CGF46" s="15"/>
      <c r="CGG46" s="15"/>
      <c r="CGH46" s="15"/>
      <c r="CGI46" s="15"/>
      <c r="CGJ46" s="15"/>
      <c r="CGK46" s="15"/>
      <c r="CGL46" s="15"/>
      <c r="CGM46" s="15"/>
      <c r="CGN46" s="15"/>
      <c r="CGO46" s="15"/>
      <c r="CGP46" s="15"/>
      <c r="CGQ46" s="15"/>
      <c r="CGR46" s="15"/>
      <c r="CGS46" s="15"/>
      <c r="CGT46" s="15"/>
      <c r="CGU46" s="15"/>
      <c r="CGV46" s="15"/>
      <c r="CGW46" s="15"/>
      <c r="CGX46" s="15"/>
      <c r="CGY46" s="15"/>
      <c r="CGZ46" s="15"/>
      <c r="CHA46" s="15"/>
      <c r="CHB46" s="15"/>
      <c r="CHC46" s="15"/>
      <c r="CHD46" s="15"/>
      <c r="CHE46" s="15"/>
      <c r="CHF46" s="15"/>
      <c r="CHG46" s="15"/>
      <c r="CHH46" s="15"/>
      <c r="CHI46" s="15"/>
      <c r="CHJ46" s="15"/>
      <c r="CHK46" s="15"/>
      <c r="CHL46" s="15"/>
      <c r="CHM46" s="15"/>
      <c r="CHN46" s="15"/>
      <c r="CHO46" s="15"/>
      <c r="CHP46" s="15"/>
      <c r="CHQ46" s="15"/>
      <c r="CHR46" s="15"/>
      <c r="CHS46" s="15"/>
      <c r="CHT46" s="15"/>
      <c r="CHU46" s="15"/>
      <c r="CHV46" s="15"/>
      <c r="CHW46" s="15"/>
      <c r="CHX46" s="15"/>
      <c r="CHY46" s="15"/>
      <c r="CHZ46" s="15"/>
      <c r="CIA46" s="15"/>
      <c r="CIB46" s="15"/>
      <c r="CIC46" s="15"/>
      <c r="CID46" s="15"/>
      <c r="CIE46" s="15"/>
      <c r="CIF46" s="15"/>
      <c r="CIG46" s="15"/>
      <c r="CIH46" s="15"/>
      <c r="CII46" s="15"/>
      <c r="CIJ46" s="15"/>
      <c r="CIK46" s="15"/>
      <c r="CIL46" s="15"/>
      <c r="CIM46" s="15"/>
      <c r="CIN46" s="15"/>
      <c r="CIO46" s="15"/>
      <c r="CIP46" s="15"/>
      <c r="CIQ46" s="15"/>
      <c r="CIR46" s="15"/>
      <c r="CIS46" s="15"/>
      <c r="CIT46" s="15"/>
      <c r="CIU46" s="15"/>
      <c r="CIV46" s="15"/>
      <c r="CIW46" s="15"/>
      <c r="CIX46" s="15"/>
      <c r="CIY46" s="15"/>
      <c r="CIZ46" s="15"/>
      <c r="CJA46" s="15"/>
      <c r="CJB46" s="15"/>
      <c r="CJC46" s="15"/>
      <c r="CJD46" s="15"/>
      <c r="CJE46" s="15"/>
      <c r="CJF46" s="15"/>
      <c r="CJG46" s="15"/>
      <c r="CJH46" s="15"/>
      <c r="CJI46" s="15"/>
      <c r="CJJ46" s="15"/>
      <c r="CJK46" s="15"/>
      <c r="CJL46" s="15"/>
      <c r="CJM46" s="15"/>
      <c r="CJN46" s="15"/>
      <c r="CJO46" s="15"/>
      <c r="CJP46" s="15"/>
      <c r="CJQ46" s="15"/>
      <c r="CJR46" s="15"/>
      <c r="CJS46" s="15"/>
      <c r="CJT46" s="15"/>
      <c r="CJU46" s="15"/>
      <c r="CJV46" s="15"/>
      <c r="CJW46" s="15"/>
      <c r="CJX46" s="15"/>
      <c r="CJY46" s="15"/>
      <c r="CJZ46" s="15"/>
      <c r="CKA46" s="15"/>
      <c r="CKB46" s="15"/>
      <c r="CKC46" s="15"/>
      <c r="CKD46" s="15"/>
      <c r="CKE46" s="15"/>
      <c r="CKF46" s="15"/>
      <c r="CKG46" s="15"/>
      <c r="CKH46" s="15"/>
      <c r="CKI46" s="15"/>
      <c r="CKJ46" s="15"/>
      <c r="CKK46" s="15"/>
      <c r="CKL46" s="15"/>
      <c r="CKM46" s="15"/>
      <c r="CKN46" s="15"/>
      <c r="CKO46" s="15"/>
      <c r="CKP46" s="15"/>
      <c r="CKQ46" s="15"/>
      <c r="CKR46" s="15"/>
      <c r="CKS46" s="15"/>
      <c r="CKT46" s="15"/>
      <c r="CKU46" s="15"/>
      <c r="CKV46" s="15"/>
      <c r="CKW46" s="15"/>
      <c r="CKX46" s="15"/>
      <c r="CKY46" s="15"/>
      <c r="CKZ46" s="15"/>
      <c r="CLA46" s="15"/>
      <c r="CLB46" s="15"/>
      <c r="CLC46" s="15"/>
      <c r="CLD46" s="15"/>
      <c r="CLE46" s="15"/>
      <c r="CLF46" s="15"/>
      <c r="CLG46" s="15"/>
      <c r="CLH46" s="15"/>
      <c r="CLI46" s="15"/>
      <c r="CLJ46" s="15"/>
      <c r="CLK46" s="15"/>
      <c r="CLL46" s="15"/>
      <c r="CLM46" s="15"/>
      <c r="CLN46" s="15"/>
      <c r="CLO46" s="15"/>
      <c r="CLP46" s="15"/>
      <c r="CLQ46" s="15"/>
      <c r="CLR46" s="15"/>
      <c r="CLS46" s="15"/>
      <c r="CLT46" s="15"/>
      <c r="CLU46" s="15"/>
      <c r="CLV46" s="15"/>
      <c r="CLW46" s="15"/>
      <c r="CLX46" s="15"/>
      <c r="CLY46" s="15"/>
      <c r="CLZ46" s="15"/>
      <c r="CMA46" s="15"/>
      <c r="CMB46" s="15"/>
      <c r="CMC46" s="15"/>
      <c r="CMD46" s="15"/>
      <c r="CME46" s="15"/>
      <c r="CMF46" s="15"/>
      <c r="CMG46" s="15"/>
      <c r="CMH46" s="15"/>
      <c r="CMI46" s="15"/>
      <c r="CMJ46" s="15"/>
      <c r="CMK46" s="15"/>
      <c r="CML46" s="15"/>
      <c r="CMM46" s="15"/>
      <c r="CMN46" s="15"/>
      <c r="CMO46" s="15"/>
      <c r="CMP46" s="15"/>
      <c r="CMQ46" s="15"/>
      <c r="CMR46" s="15"/>
      <c r="CMS46" s="15"/>
      <c r="CMT46" s="15"/>
      <c r="CMU46" s="15"/>
      <c r="CMV46" s="15"/>
      <c r="CMW46" s="15"/>
      <c r="CMX46" s="15"/>
      <c r="CMY46" s="15"/>
      <c r="CMZ46" s="15"/>
      <c r="CNA46" s="15"/>
      <c r="CNB46" s="15"/>
      <c r="CNC46" s="15"/>
      <c r="CND46" s="15"/>
      <c r="CNE46" s="15"/>
      <c r="CNF46" s="15"/>
      <c r="CNG46" s="15"/>
      <c r="CNH46" s="15"/>
      <c r="CNI46" s="15"/>
      <c r="CNJ46" s="15"/>
      <c r="CNK46" s="15"/>
      <c r="CNL46" s="15"/>
      <c r="CNM46" s="15"/>
      <c r="CNN46" s="15"/>
      <c r="CNO46" s="15"/>
      <c r="CNP46" s="15"/>
      <c r="CNQ46" s="15"/>
      <c r="CNR46" s="15"/>
      <c r="CNS46" s="15"/>
      <c r="CNT46" s="15"/>
      <c r="CNU46" s="15"/>
      <c r="CNV46" s="15"/>
      <c r="CNW46" s="15"/>
      <c r="CNX46" s="15"/>
      <c r="CNY46" s="15"/>
      <c r="CNZ46" s="15"/>
      <c r="COA46" s="15"/>
      <c r="COB46" s="15"/>
      <c r="COC46" s="15"/>
      <c r="COD46" s="15"/>
      <c r="COE46" s="15"/>
      <c r="COF46" s="15"/>
      <c r="COG46" s="15"/>
      <c r="COH46" s="15"/>
      <c r="COI46" s="15"/>
      <c r="COJ46" s="15"/>
      <c r="COK46" s="15"/>
      <c r="COL46" s="15"/>
      <c r="COM46" s="15"/>
      <c r="CON46" s="15"/>
      <c r="COO46" s="15"/>
      <c r="COP46" s="15"/>
      <c r="COQ46" s="15"/>
      <c r="COR46" s="15"/>
      <c r="COS46" s="15"/>
      <c r="COT46" s="15"/>
      <c r="COU46" s="15"/>
      <c r="COV46" s="15"/>
      <c r="COW46" s="15"/>
      <c r="COX46" s="15"/>
      <c r="COY46" s="15"/>
      <c r="COZ46" s="15"/>
      <c r="CPA46" s="15"/>
      <c r="CPB46" s="15"/>
      <c r="CPC46" s="15"/>
      <c r="CPD46" s="15"/>
      <c r="CPE46" s="15"/>
      <c r="CPF46" s="15"/>
      <c r="CPG46" s="15"/>
      <c r="CPH46" s="15"/>
      <c r="CPI46" s="15"/>
      <c r="CPJ46" s="15"/>
      <c r="CPK46" s="15"/>
      <c r="CPL46" s="15"/>
      <c r="CPM46" s="15"/>
      <c r="CPN46" s="15"/>
      <c r="CPO46" s="15"/>
      <c r="CPP46" s="15"/>
      <c r="CPQ46" s="15"/>
      <c r="CPR46" s="15"/>
      <c r="CPS46" s="15"/>
      <c r="CPT46" s="15"/>
      <c r="CPU46" s="15"/>
      <c r="CPV46" s="15"/>
      <c r="CPW46" s="15"/>
      <c r="CPX46" s="15"/>
      <c r="CPY46" s="15"/>
      <c r="CPZ46" s="15"/>
      <c r="CQA46" s="15"/>
      <c r="CQB46" s="15"/>
      <c r="CQC46" s="15"/>
      <c r="CQD46" s="15"/>
      <c r="CQE46" s="15"/>
      <c r="CQF46" s="15"/>
      <c r="CQG46" s="15"/>
      <c r="CQH46" s="15"/>
      <c r="CQI46" s="15"/>
      <c r="CQJ46" s="15"/>
      <c r="CQK46" s="15"/>
      <c r="CQL46" s="15"/>
      <c r="CQM46" s="15"/>
      <c r="CQN46" s="15"/>
      <c r="CQO46" s="15"/>
      <c r="CQP46" s="15"/>
      <c r="CQQ46" s="15"/>
      <c r="CQR46" s="15"/>
      <c r="CQS46" s="15"/>
      <c r="CQT46" s="15"/>
      <c r="CQU46" s="15"/>
      <c r="CQV46" s="15"/>
      <c r="CQW46" s="15"/>
      <c r="CQX46" s="15"/>
      <c r="CQY46" s="15"/>
      <c r="CQZ46" s="15"/>
      <c r="CRA46" s="15"/>
      <c r="CRB46" s="15"/>
      <c r="CRC46" s="15"/>
      <c r="CRD46" s="15"/>
      <c r="CRE46" s="15"/>
      <c r="CRF46" s="15"/>
      <c r="CRG46" s="15"/>
      <c r="CRH46" s="15"/>
      <c r="CRI46" s="15"/>
      <c r="CRJ46" s="15"/>
      <c r="CRK46" s="15"/>
      <c r="CRL46" s="15"/>
      <c r="CRM46" s="15"/>
      <c r="CRN46" s="15"/>
      <c r="CRO46" s="15"/>
      <c r="CRP46" s="15"/>
      <c r="CRQ46" s="15"/>
      <c r="CRR46" s="15"/>
      <c r="CRS46" s="15"/>
      <c r="CRT46" s="15"/>
      <c r="CRU46" s="15"/>
      <c r="CRV46" s="15"/>
      <c r="CRW46" s="15"/>
      <c r="CRX46" s="15"/>
      <c r="CRY46" s="15"/>
      <c r="CRZ46" s="15"/>
      <c r="CSA46" s="15"/>
      <c r="CSB46" s="15"/>
      <c r="CSC46" s="15"/>
      <c r="CSD46" s="15"/>
      <c r="CSE46" s="15"/>
      <c r="CSF46" s="15"/>
      <c r="CSG46" s="15"/>
      <c r="CSH46" s="15"/>
      <c r="CSI46" s="15"/>
      <c r="CSJ46" s="15"/>
      <c r="CSK46" s="15"/>
      <c r="CSL46" s="15"/>
      <c r="CSM46" s="15"/>
      <c r="CSN46" s="15"/>
      <c r="CSO46" s="15"/>
      <c r="CSP46" s="15"/>
      <c r="CSQ46" s="15"/>
      <c r="CSR46" s="15"/>
      <c r="CSS46" s="15"/>
      <c r="CST46" s="15"/>
      <c r="CSU46" s="15"/>
      <c r="CSV46" s="15"/>
      <c r="CSW46" s="15"/>
      <c r="CSX46" s="15"/>
      <c r="CSY46" s="15"/>
      <c r="CSZ46" s="15"/>
      <c r="CTA46" s="15"/>
      <c r="CTB46" s="15"/>
      <c r="CTC46" s="15"/>
      <c r="CTD46" s="15"/>
      <c r="CTE46" s="15"/>
      <c r="CTF46" s="15"/>
      <c r="CTG46" s="15"/>
      <c r="CTH46" s="15"/>
      <c r="CTI46" s="15"/>
      <c r="CTJ46" s="15"/>
      <c r="CTK46" s="15"/>
      <c r="CTL46" s="15"/>
      <c r="CTM46" s="15"/>
      <c r="CTN46" s="15"/>
      <c r="CTO46" s="15"/>
      <c r="CTP46" s="15"/>
      <c r="CTQ46" s="15"/>
      <c r="CTR46" s="15"/>
      <c r="CTS46" s="15"/>
      <c r="CTT46" s="15"/>
      <c r="CTU46" s="15"/>
      <c r="CTV46" s="15"/>
      <c r="CTW46" s="15"/>
      <c r="CTX46" s="15"/>
      <c r="CTY46" s="15"/>
      <c r="CTZ46" s="15"/>
      <c r="CUA46" s="15"/>
      <c r="CUB46" s="15"/>
      <c r="CUC46" s="15"/>
      <c r="CUD46" s="15"/>
      <c r="CUE46" s="15"/>
      <c r="CUF46" s="15"/>
      <c r="CUG46" s="15"/>
      <c r="CUH46" s="15"/>
      <c r="CUI46" s="15"/>
      <c r="CUJ46" s="15"/>
      <c r="CUK46" s="15"/>
      <c r="CUL46" s="15"/>
      <c r="CUM46" s="15"/>
      <c r="CUN46" s="15"/>
      <c r="CUO46" s="15"/>
      <c r="CUP46" s="15"/>
      <c r="CUQ46" s="15"/>
      <c r="CUR46" s="15"/>
      <c r="CUS46" s="15"/>
      <c r="CUT46" s="15"/>
    </row>
    <row r="47" spans="1:2594" s="15" customFormat="1" ht="15" customHeight="1" x14ac:dyDescent="0.2">
      <c r="A47" s="449" t="s">
        <v>184</v>
      </c>
      <c r="B47" s="450" t="s">
        <v>185</v>
      </c>
      <c r="C47" s="351" t="s">
        <v>61</v>
      </c>
      <c r="D47" s="43">
        <v>1.22</v>
      </c>
      <c r="E47" s="43">
        <v>1147.6300000000001</v>
      </c>
      <c r="F47" s="43">
        <v>0.94</v>
      </c>
      <c r="G47" s="43">
        <v>904.59</v>
      </c>
      <c r="H47" s="43">
        <v>0</v>
      </c>
      <c r="I47" s="43">
        <v>0</v>
      </c>
      <c r="J47" s="43">
        <v>0</v>
      </c>
      <c r="K47" s="126">
        <v>0</v>
      </c>
      <c r="L47" s="174"/>
      <c r="M47" s="175"/>
      <c r="N47" s="4" t="str">
        <f t="shared" si="11"/>
        <v>9.1</v>
      </c>
      <c r="O47" s="32" t="str">
        <f t="shared" si="12"/>
        <v>MECHANICAL AND SEMI-CHEMICAL WOOD PULP</v>
      </c>
      <c r="P47" s="351" t="s">
        <v>61</v>
      </c>
      <c r="Q47" s="153"/>
      <c r="R47" s="153"/>
      <c r="S47" s="153"/>
      <c r="T47" s="153"/>
      <c r="U47" s="153"/>
      <c r="V47" s="153"/>
      <c r="W47" s="153"/>
      <c r="X47" s="154"/>
      <c r="Y47" s="176"/>
      <c r="Z47" s="300" t="str">
        <f t="shared" si="4"/>
        <v>9.1</v>
      </c>
      <c r="AA47" s="32" t="str">
        <f t="shared" si="4"/>
        <v>MECHANICAL AND SEMI-CHEMICAL WOOD PULP</v>
      </c>
      <c r="AB47" s="351" t="s">
        <v>61</v>
      </c>
      <c r="AC47" s="296" t="str">
        <f>IF(ISNUMBER(#REF!+D47-H47),#REF!+D47-H47,IF(ISNUMBER(H47-D47),"NT " &amp; H47-D47,"…"))</f>
        <v>NT -1.22</v>
      </c>
      <c r="AD47" s="223" t="str">
        <f>IF(ISNUMBER(#REF!+F47-J47),#REF!+F47-J47,IF(ISNUMBER(J47-F47),"NT " &amp; J47-F47,"…"))</f>
        <v>NT -0.94</v>
      </c>
    </row>
    <row r="48" spans="1:2594" s="15" customFormat="1" ht="15" customHeight="1" x14ac:dyDescent="0.2">
      <c r="A48" s="449" t="s">
        <v>186</v>
      </c>
      <c r="B48" s="32" t="s">
        <v>106</v>
      </c>
      <c r="C48" s="108" t="s">
        <v>61</v>
      </c>
      <c r="D48" s="41">
        <v>38.375999999999998</v>
      </c>
      <c r="E48" s="41">
        <v>49467.22</v>
      </c>
      <c r="F48" s="41">
        <v>39.04</v>
      </c>
      <c r="G48" s="41">
        <v>45098.85</v>
      </c>
      <c r="H48" s="41">
        <v>2.4E-2</v>
      </c>
      <c r="I48" s="41">
        <v>35.92</v>
      </c>
      <c r="J48" s="41">
        <v>0.02</v>
      </c>
      <c r="K48" s="128">
        <v>33.19</v>
      </c>
      <c r="L48" s="174"/>
      <c r="M48" s="175"/>
      <c r="N48" s="4" t="str">
        <f t="shared" si="11"/>
        <v>9.2</v>
      </c>
      <c r="O48" s="32" t="str">
        <f t="shared" si="12"/>
        <v>CHEMICAL WOOD PULP</v>
      </c>
      <c r="P48" s="108" t="s">
        <v>61</v>
      </c>
      <c r="Q48" s="419">
        <f>D48-(D49+D51)</f>
        <v>0</v>
      </c>
      <c r="R48" s="155">
        <f t="shared" ref="R48:X48" si="32">E48-(E49+E51)</f>
        <v>0</v>
      </c>
      <c r="S48" s="155">
        <f t="shared" si="32"/>
        <v>0</v>
      </c>
      <c r="T48" s="155">
        <f t="shared" si="32"/>
        <v>0</v>
      </c>
      <c r="U48" s="155">
        <f t="shared" si="32"/>
        <v>0</v>
      </c>
      <c r="V48" s="155">
        <f t="shared" si="32"/>
        <v>0</v>
      </c>
      <c r="W48" s="155">
        <f t="shared" si="32"/>
        <v>0</v>
      </c>
      <c r="X48" s="156">
        <f t="shared" si="32"/>
        <v>0</v>
      </c>
      <c r="Y48" s="195"/>
      <c r="Z48" s="300" t="str">
        <f t="shared" si="4"/>
        <v>9.2</v>
      </c>
      <c r="AA48" s="32" t="str">
        <f t="shared" si="4"/>
        <v>CHEMICAL WOOD PULP</v>
      </c>
      <c r="AB48" s="108" t="s">
        <v>61</v>
      </c>
      <c r="AC48" s="296" t="str">
        <f>IF(ISNUMBER(#REF!+D48-H48),#REF!+D48-H48,IF(ISNUMBER(H48-D48),"NT " &amp; H48-D48,"…"))</f>
        <v>NT -38.352</v>
      </c>
      <c r="AD48" s="223" t="str">
        <f>IF(ISNUMBER(#REF!+F48-J48),#REF!+F48-J48,IF(ISNUMBER(J48-F48),"NT " &amp; J48-F48,"…"))</f>
        <v>NT -39.02</v>
      </c>
    </row>
    <row r="49" spans="1:2594" s="15" customFormat="1" ht="15" customHeight="1" x14ac:dyDescent="0.2">
      <c r="A49" s="449" t="s">
        <v>187</v>
      </c>
      <c r="B49" s="30" t="s">
        <v>189</v>
      </c>
      <c r="C49" s="42" t="s">
        <v>61</v>
      </c>
      <c r="D49" s="43">
        <v>38.369999999999997</v>
      </c>
      <c r="E49" s="43">
        <v>49440.94</v>
      </c>
      <c r="F49" s="43">
        <v>38.81</v>
      </c>
      <c r="G49" s="43">
        <v>44789.760000000002</v>
      </c>
      <c r="H49" s="43">
        <v>2.4E-2</v>
      </c>
      <c r="I49" s="43">
        <v>35.92</v>
      </c>
      <c r="J49" s="43">
        <v>0.02</v>
      </c>
      <c r="K49" s="126">
        <v>33.19</v>
      </c>
      <c r="L49" s="174"/>
      <c r="M49" s="175"/>
      <c r="N49" s="4" t="str">
        <f t="shared" si="11"/>
        <v>9.2.1</v>
      </c>
      <c r="O49" s="30" t="str">
        <f t="shared" si="12"/>
        <v>SULPHATE PULP</v>
      </c>
      <c r="P49" s="42" t="s">
        <v>61</v>
      </c>
      <c r="Q49" s="153"/>
      <c r="R49" s="153"/>
      <c r="S49" s="153"/>
      <c r="T49" s="153"/>
      <c r="U49" s="153"/>
      <c r="V49" s="153"/>
      <c r="W49" s="153"/>
      <c r="X49" s="154"/>
      <c r="Y49" s="176"/>
      <c r="Z49" s="300" t="str">
        <f t="shared" si="4"/>
        <v>9.2.1</v>
      </c>
      <c r="AA49" s="30" t="str">
        <f t="shared" si="4"/>
        <v>SULPHATE PULP</v>
      </c>
      <c r="AB49" s="42" t="s">
        <v>61</v>
      </c>
      <c r="AC49" s="296" t="str">
        <f>IF(ISNUMBER(#REF!+D49-H49),#REF!+D49-H49,IF(ISNUMBER(H49-D49),"NT " &amp; H49-D49,"…"))</f>
        <v>NT -38.346</v>
      </c>
      <c r="AD49" s="223" t="str">
        <f>IF(ISNUMBER(#REF!+F49-J49),#REF!+F49-J49,IF(ISNUMBER(J49-F49),"NT " &amp; J49-F49,"…"))</f>
        <v>NT -38.79</v>
      </c>
    </row>
    <row r="50" spans="1:2594" s="15" customFormat="1" ht="15" customHeight="1" x14ac:dyDescent="0.2">
      <c r="A50" s="449" t="s">
        <v>188</v>
      </c>
      <c r="B50" s="31" t="s">
        <v>190</v>
      </c>
      <c r="C50" s="42" t="s">
        <v>61</v>
      </c>
      <c r="D50" s="43">
        <v>38.369999999999997</v>
      </c>
      <c r="E50" s="43">
        <v>49440.92</v>
      </c>
      <c r="F50" s="43">
        <v>38.81</v>
      </c>
      <c r="G50" s="43">
        <v>44789.760000000002</v>
      </c>
      <c r="H50" s="43">
        <v>2.4E-2</v>
      </c>
      <c r="I50" s="43">
        <v>35.92</v>
      </c>
      <c r="J50" s="43">
        <v>0.02</v>
      </c>
      <c r="K50" s="126">
        <v>33.19</v>
      </c>
      <c r="L50" s="174"/>
      <c r="M50" s="175"/>
      <c r="N50" s="4" t="str">
        <f t="shared" si="11"/>
        <v>9.2.1.1</v>
      </c>
      <c r="O50" s="31" t="str">
        <f t="shared" si="12"/>
        <v>of which: BLEACHED</v>
      </c>
      <c r="P50" s="42" t="s">
        <v>61</v>
      </c>
      <c r="Q50" s="153"/>
      <c r="R50" s="153"/>
      <c r="S50" s="153"/>
      <c r="T50" s="153"/>
      <c r="U50" s="153"/>
      <c r="V50" s="153"/>
      <c r="W50" s="153"/>
      <c r="X50" s="154"/>
      <c r="Y50" s="176"/>
      <c r="Z50" s="300" t="str">
        <f t="shared" si="4"/>
        <v>9.2.1.1</v>
      </c>
      <c r="AA50" s="31" t="str">
        <f t="shared" si="4"/>
        <v>of which: BLEACHED</v>
      </c>
      <c r="AB50" s="42" t="s">
        <v>61</v>
      </c>
      <c r="AC50" s="296" t="str">
        <f>IF(ISNUMBER(#REF!+D50-H50),#REF!+D50-H50,IF(ISNUMBER(H50-D50),"NT " &amp; H50-D50,"…"))</f>
        <v>NT -38.346</v>
      </c>
      <c r="AD50" s="223" t="str">
        <f>IF(ISNUMBER(#REF!+F50-J50),#REF!+F50-J50,IF(ISNUMBER(J50-F50),"NT " &amp; J50-F50,"…"))</f>
        <v>NT -38.79</v>
      </c>
    </row>
    <row r="51" spans="1:2594" s="15" customFormat="1" ht="15" customHeight="1" x14ac:dyDescent="0.2">
      <c r="A51" s="449" t="s">
        <v>192</v>
      </c>
      <c r="B51" s="33" t="s">
        <v>191</v>
      </c>
      <c r="C51" s="42" t="s">
        <v>61</v>
      </c>
      <c r="D51" s="43">
        <v>6.0000000000000001E-3</v>
      </c>
      <c r="E51" s="43">
        <v>26.28</v>
      </c>
      <c r="F51" s="43">
        <v>0.23</v>
      </c>
      <c r="G51" s="43">
        <v>309.08999999999997</v>
      </c>
      <c r="H51" s="43">
        <v>0</v>
      </c>
      <c r="I51" s="43">
        <v>0</v>
      </c>
      <c r="J51" s="43">
        <v>0</v>
      </c>
      <c r="K51" s="126">
        <v>0</v>
      </c>
      <c r="L51" s="174"/>
      <c r="M51" s="175"/>
      <c r="N51" s="4" t="str">
        <f t="shared" si="11"/>
        <v>9.2.2</v>
      </c>
      <c r="O51" s="30" t="str">
        <f t="shared" si="12"/>
        <v>SULPHITE PULP</v>
      </c>
      <c r="P51" s="42" t="s">
        <v>61</v>
      </c>
      <c r="Q51" s="153"/>
      <c r="R51" s="153"/>
      <c r="S51" s="153"/>
      <c r="T51" s="153"/>
      <c r="U51" s="153"/>
      <c r="V51" s="153"/>
      <c r="W51" s="153"/>
      <c r="X51" s="154"/>
      <c r="Y51" s="176"/>
      <c r="Z51" s="300" t="str">
        <f t="shared" si="4"/>
        <v>9.2.2</v>
      </c>
      <c r="AA51" s="30" t="str">
        <f t="shared" si="4"/>
        <v>SULPHITE PULP</v>
      </c>
      <c r="AB51" s="42" t="s">
        <v>61</v>
      </c>
      <c r="AC51" s="296" t="str">
        <f>IF(ISNUMBER(#REF!+D51-H51),#REF!+D51-H51,IF(ISNUMBER(H51-D51),"NT " &amp; H51-D51,"…"))</f>
        <v>NT -0.006</v>
      </c>
      <c r="AD51" s="223" t="str">
        <f>IF(ISNUMBER(#REF!+F51-J51),#REF!+F51-J51,IF(ISNUMBER(J51-F51),"NT " &amp; J51-F51,"…"))</f>
        <v>NT -0.23</v>
      </c>
    </row>
    <row r="52" spans="1:2594" s="15" customFormat="1" ht="15" customHeight="1" x14ac:dyDescent="0.2">
      <c r="A52" s="451" t="s">
        <v>193</v>
      </c>
      <c r="B52" s="35" t="s">
        <v>36</v>
      </c>
      <c r="C52" s="46" t="s">
        <v>61</v>
      </c>
      <c r="D52" s="41">
        <v>2.9999999999999997E-4</v>
      </c>
      <c r="E52" s="41">
        <v>5.72</v>
      </c>
      <c r="F52" s="41">
        <v>0</v>
      </c>
      <c r="G52" s="41">
        <v>6.75</v>
      </c>
      <c r="H52" s="41">
        <v>0</v>
      </c>
      <c r="I52" s="41">
        <v>0</v>
      </c>
      <c r="J52" s="41">
        <v>0</v>
      </c>
      <c r="K52" s="128">
        <v>0</v>
      </c>
      <c r="L52" s="174"/>
      <c r="M52" s="175"/>
      <c r="N52" s="4" t="str">
        <f t="shared" si="11"/>
        <v>9.3</v>
      </c>
      <c r="O52" s="29" t="str">
        <f t="shared" si="12"/>
        <v>DISSOLVING GRADES</v>
      </c>
      <c r="P52" s="46" t="s">
        <v>61</v>
      </c>
      <c r="Q52" s="161"/>
      <c r="R52" s="161"/>
      <c r="S52" s="161"/>
      <c r="T52" s="161"/>
      <c r="U52" s="161"/>
      <c r="V52" s="161"/>
      <c r="W52" s="161"/>
      <c r="X52" s="162"/>
      <c r="Y52" s="176"/>
      <c r="Z52" s="299" t="str">
        <f t="shared" si="4"/>
        <v>9.3</v>
      </c>
      <c r="AA52" s="29" t="str">
        <f t="shared" si="4"/>
        <v>DISSOLVING GRADES</v>
      </c>
      <c r="AB52" s="46" t="s">
        <v>61</v>
      </c>
      <c r="AC52" s="212" t="str">
        <f>IF(ISNUMBER(#REF!+D52-H52),#REF!+D52-H52,IF(ISNUMBER(H52-D52),"NT " &amp; H52-D52,"…"))</f>
        <v>NT -0.0003</v>
      </c>
      <c r="AD52" s="223" t="str">
        <f>IF(ISNUMBER(#REF!+F52-J52),#REF!+F52-J52,IF(ISNUMBER(J52-F52),"NT " &amp; J52-F52,"…"))</f>
        <v>NT 0</v>
      </c>
    </row>
    <row r="53" spans="1:2594" s="92" customFormat="1" ht="15" customHeight="1" x14ac:dyDescent="0.2">
      <c r="A53" s="448" t="s">
        <v>194</v>
      </c>
      <c r="B53" s="89" t="s">
        <v>43</v>
      </c>
      <c r="C53" s="101" t="s">
        <v>61</v>
      </c>
      <c r="D53" s="91">
        <v>0.32999999999999996</v>
      </c>
      <c r="E53" s="91">
        <v>756.44999999999993</v>
      </c>
      <c r="F53" s="91">
        <v>0.14000000000000001</v>
      </c>
      <c r="G53" s="91">
        <v>239.82</v>
      </c>
      <c r="H53" s="91">
        <v>1E-3</v>
      </c>
      <c r="I53" s="91">
        <v>2.13</v>
      </c>
      <c r="J53" s="91">
        <v>0</v>
      </c>
      <c r="K53" s="123">
        <v>0.69</v>
      </c>
      <c r="L53" s="174"/>
      <c r="M53" s="175"/>
      <c r="N53" s="103" t="str">
        <f t="shared" si="11"/>
        <v>10</v>
      </c>
      <c r="O53" s="94" t="str">
        <f t="shared" si="12"/>
        <v xml:space="preserve">OTHER PULP </v>
      </c>
      <c r="P53" s="101" t="s">
        <v>61</v>
      </c>
      <c r="Q53" s="353">
        <f>D53-(D54+D55)</f>
        <v>0</v>
      </c>
      <c r="R53" s="159">
        <f t="shared" ref="R53:X53" si="33">E53-(E54+E55)</f>
        <v>0</v>
      </c>
      <c r="S53" s="159">
        <f t="shared" si="33"/>
        <v>0</v>
      </c>
      <c r="T53" s="159">
        <f t="shared" si="33"/>
        <v>0</v>
      </c>
      <c r="U53" s="159">
        <f t="shared" si="33"/>
        <v>0</v>
      </c>
      <c r="V53" s="159">
        <f t="shared" si="33"/>
        <v>0</v>
      </c>
      <c r="W53" s="159">
        <f t="shared" si="33"/>
        <v>0</v>
      </c>
      <c r="X53" s="160">
        <f t="shared" si="33"/>
        <v>0</v>
      </c>
      <c r="Y53" s="195"/>
      <c r="Z53" s="204" t="str">
        <f t="shared" si="4"/>
        <v>10</v>
      </c>
      <c r="AA53" s="94" t="str">
        <f t="shared" si="4"/>
        <v xml:space="preserve">OTHER PULP </v>
      </c>
      <c r="AB53" s="101" t="s">
        <v>61</v>
      </c>
      <c r="AC53" s="208" t="str">
        <f>IF(ISNUMBER(#REF!+D53-H53),#REF!+D53-H53,IF(ISNUMBER(H53-D53),"NT " &amp; H53-D53,"…"))</f>
        <v>NT -0.329</v>
      </c>
      <c r="AD53" s="209" t="str">
        <f>IF(ISNUMBER(#REF!+F53-J53),#REF!+F53-J53,IF(ISNUMBER(J53-F53),"NT " &amp; J53-F53,"…"))</f>
        <v>NT -0.14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</row>
    <row r="54" spans="1:2594" s="15" customFormat="1" ht="15" customHeight="1" x14ac:dyDescent="0.2">
      <c r="A54" s="443" t="s">
        <v>195</v>
      </c>
      <c r="B54" s="32" t="s">
        <v>54</v>
      </c>
      <c r="C54" s="42" t="s">
        <v>61</v>
      </c>
      <c r="D54" s="43">
        <v>0.03</v>
      </c>
      <c r="E54" s="43">
        <v>67.89</v>
      </c>
      <c r="F54" s="43">
        <v>0.03</v>
      </c>
      <c r="G54" s="43">
        <v>76.27</v>
      </c>
      <c r="H54" s="43">
        <v>0</v>
      </c>
      <c r="I54" s="43">
        <v>0</v>
      </c>
      <c r="J54" s="43">
        <v>0</v>
      </c>
      <c r="K54" s="126">
        <v>0</v>
      </c>
      <c r="L54" s="174"/>
      <c r="M54" s="175"/>
      <c r="N54" s="26" t="str">
        <f t="shared" si="11"/>
        <v>10.1</v>
      </c>
      <c r="O54" s="32" t="str">
        <f t="shared" si="12"/>
        <v>PULP FROM FIBRES OTHER THAN WOOD</v>
      </c>
      <c r="P54" s="42" t="s">
        <v>61</v>
      </c>
      <c r="Q54" s="153"/>
      <c r="R54" s="153"/>
      <c r="S54" s="153"/>
      <c r="T54" s="153"/>
      <c r="U54" s="153"/>
      <c r="V54" s="153"/>
      <c r="W54" s="153"/>
      <c r="X54" s="154"/>
      <c r="Y54" s="176"/>
      <c r="Z54" s="300" t="str">
        <f t="shared" si="4"/>
        <v>10.1</v>
      </c>
      <c r="AA54" s="32" t="str">
        <f t="shared" si="4"/>
        <v>PULP FROM FIBRES OTHER THAN WOOD</v>
      </c>
      <c r="AB54" s="42" t="s">
        <v>61</v>
      </c>
      <c r="AC54" s="213" t="str">
        <f>IF(ISNUMBER(#REF!+D54-H54),#REF!+D54-H54,IF(ISNUMBER(H54-D54),"NT " &amp; H54-D54,"…"))</f>
        <v>NT -0.03</v>
      </c>
      <c r="AD54" s="223" t="str">
        <f>IF(ISNUMBER(#REF!+F54-J54),#REF!+F54-J54,IF(ISNUMBER(J54-F54),"NT " &amp; J54-F54,"…"))</f>
        <v>NT -0.03</v>
      </c>
    </row>
    <row r="55" spans="1:2594" s="15" customFormat="1" ht="15" customHeight="1" x14ac:dyDescent="0.2">
      <c r="A55" s="447" t="s">
        <v>129</v>
      </c>
      <c r="B55" s="35" t="s">
        <v>44</v>
      </c>
      <c r="C55" s="42" t="s">
        <v>61</v>
      </c>
      <c r="D55" s="43">
        <v>0.3</v>
      </c>
      <c r="E55" s="43">
        <v>688.56</v>
      </c>
      <c r="F55" s="43">
        <v>0.11</v>
      </c>
      <c r="G55" s="43">
        <v>163.55000000000001</v>
      </c>
      <c r="H55" s="43">
        <v>1E-3</v>
      </c>
      <c r="I55" s="43">
        <v>2.13</v>
      </c>
      <c r="J55" s="43">
        <v>0</v>
      </c>
      <c r="K55" s="126">
        <v>0.69</v>
      </c>
      <c r="L55" s="174"/>
      <c r="M55" s="175"/>
      <c r="N55" s="27" t="str">
        <f t="shared" si="11"/>
        <v>10.2</v>
      </c>
      <c r="O55" s="35" t="str">
        <f t="shared" si="12"/>
        <v>RECOVERED FIBRE PULP</v>
      </c>
      <c r="P55" s="42" t="s">
        <v>61</v>
      </c>
      <c r="Q55" s="153"/>
      <c r="R55" s="153"/>
      <c r="S55" s="153"/>
      <c r="T55" s="153"/>
      <c r="U55" s="153"/>
      <c r="V55" s="153"/>
      <c r="W55" s="153"/>
      <c r="X55" s="154"/>
      <c r="Y55" s="176"/>
      <c r="Z55" s="299" t="str">
        <f t="shared" si="4"/>
        <v>10.2</v>
      </c>
      <c r="AA55" s="35" t="str">
        <f t="shared" si="4"/>
        <v>RECOVERED FIBRE PULP</v>
      </c>
      <c r="AB55" s="42" t="s">
        <v>61</v>
      </c>
      <c r="AC55" s="212" t="str">
        <f>IF(ISNUMBER(#REF!+D55-H55),#REF!+D55-H55,IF(ISNUMBER(H55-D55),"NT " &amp; H55-D55,"…"))</f>
        <v>NT -0.299</v>
      </c>
      <c r="AD55" s="223" t="str">
        <f>IF(ISNUMBER(#REF!+F55-J55),#REF!+F55-J55,IF(ISNUMBER(J55-F55),"NT " &amp; J55-F55,"…"))</f>
        <v>NT -0.11</v>
      </c>
    </row>
    <row r="56" spans="1:2594" s="92" customFormat="1" ht="15" customHeight="1" x14ac:dyDescent="0.2">
      <c r="A56" s="452" t="s">
        <v>196</v>
      </c>
      <c r="B56" s="105" t="s">
        <v>37</v>
      </c>
      <c r="C56" s="106" t="s">
        <v>61</v>
      </c>
      <c r="D56" s="95">
        <v>5.58</v>
      </c>
      <c r="E56" s="95">
        <v>1576.18</v>
      </c>
      <c r="F56" s="95">
        <v>1.62</v>
      </c>
      <c r="G56" s="95">
        <v>491.13</v>
      </c>
      <c r="H56" s="95">
        <v>41.08</v>
      </c>
      <c r="I56" s="95">
        <v>11884.61</v>
      </c>
      <c r="J56" s="95">
        <v>50.13</v>
      </c>
      <c r="K56" s="130">
        <v>11982.49</v>
      </c>
      <c r="L56" s="174"/>
      <c r="M56" s="175"/>
      <c r="N56" s="104" t="str">
        <f t="shared" si="11"/>
        <v>11</v>
      </c>
      <c r="O56" s="100" t="str">
        <f t="shared" si="12"/>
        <v>RECOVERED PAPER</v>
      </c>
      <c r="P56" s="106" t="s">
        <v>61</v>
      </c>
      <c r="Q56" s="157"/>
      <c r="R56" s="157"/>
      <c r="S56" s="157"/>
      <c r="T56" s="157"/>
      <c r="U56" s="157"/>
      <c r="V56" s="157"/>
      <c r="W56" s="157"/>
      <c r="X56" s="158"/>
      <c r="Y56" s="176"/>
      <c r="Z56" s="203" t="str">
        <f t="shared" si="4"/>
        <v>11</v>
      </c>
      <c r="AA56" s="100" t="str">
        <f t="shared" si="4"/>
        <v>RECOVERED PAPER</v>
      </c>
      <c r="AB56" s="106" t="s">
        <v>61</v>
      </c>
      <c r="AC56" s="211" t="str">
        <f>IF(ISNUMBER(#REF!+D56-H56),#REF!+D56-H56,IF(ISNUMBER(H56-D56),"NT " &amp; H56-D56,"…"))</f>
        <v>NT 35.5</v>
      </c>
      <c r="AD56" s="209" t="str">
        <f>IF(ISNUMBER(#REF!+F56-J56),#REF!+F56-J56,IF(ISNUMBER(J56-F56),"NT " &amp; J56-F56,"…"))</f>
        <v>NT 48.51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</row>
    <row r="57" spans="1:2594" s="92" customFormat="1" ht="15" customHeight="1" x14ac:dyDescent="0.2">
      <c r="A57" s="448" t="s">
        <v>197</v>
      </c>
      <c r="B57" s="105" t="s">
        <v>38</v>
      </c>
      <c r="C57" s="106" t="s">
        <v>61</v>
      </c>
      <c r="D57" s="95">
        <v>105.94</v>
      </c>
      <c r="E57" s="95">
        <v>189381.54</v>
      </c>
      <c r="F57" s="95">
        <v>104.88000000000001</v>
      </c>
      <c r="G57" s="95">
        <v>185292.63</v>
      </c>
      <c r="H57" s="95">
        <v>112.85000000000001</v>
      </c>
      <c r="I57" s="95">
        <v>182210.71000000002</v>
      </c>
      <c r="J57" s="95">
        <v>82.100000000000009</v>
      </c>
      <c r="K57" s="130">
        <v>131021.26000000001</v>
      </c>
      <c r="L57" s="174"/>
      <c r="M57" s="175"/>
      <c r="N57" s="102" t="str">
        <f t="shared" si="11"/>
        <v>12</v>
      </c>
      <c r="O57" s="89" t="str">
        <f t="shared" si="12"/>
        <v>PAPER AND PAPERBOARD</v>
      </c>
      <c r="P57" s="106" t="s">
        <v>61</v>
      </c>
      <c r="Q57" s="353">
        <f>D57-(D58+D63+D64+D69)</f>
        <v>0</v>
      </c>
      <c r="R57" s="159">
        <f t="shared" ref="R57:X57" si="34">E57-(E58+E63+E64+E69)</f>
        <v>0</v>
      </c>
      <c r="S57" s="159">
        <f t="shared" si="34"/>
        <v>0</v>
      </c>
      <c r="T57" s="159">
        <f t="shared" si="34"/>
        <v>0</v>
      </c>
      <c r="U57" s="159">
        <f t="shared" si="34"/>
        <v>0</v>
      </c>
      <c r="V57" s="159">
        <f t="shared" si="34"/>
        <v>0</v>
      </c>
      <c r="W57" s="159">
        <f t="shared" si="34"/>
        <v>0</v>
      </c>
      <c r="X57" s="160">
        <f t="shared" si="34"/>
        <v>0</v>
      </c>
      <c r="Y57" s="195"/>
      <c r="Z57" s="204" t="str">
        <f t="shared" si="4"/>
        <v>12</v>
      </c>
      <c r="AA57" s="89" t="str">
        <f t="shared" si="4"/>
        <v>PAPER AND PAPERBOARD</v>
      </c>
      <c r="AB57" s="106" t="s">
        <v>61</v>
      </c>
      <c r="AC57" s="211" t="str">
        <f>IF(ISNUMBER(#REF!+D57-H57),#REF!+D57-H57,IF(ISNUMBER(H57-D57),"NT " &amp; H57-D57,"…"))</f>
        <v>NT 6.91000000000001</v>
      </c>
      <c r="AD57" s="209" t="str">
        <f>IF(ISNUMBER(#REF!+F57-J57),#REF!+F57-J57,IF(ISNUMBER(J57-F57),"NT " &amp; J57-F57,"…"))</f>
        <v>NT -22.78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</row>
    <row r="58" spans="1:2594" s="15" customFormat="1" ht="15" customHeight="1" x14ac:dyDescent="0.2">
      <c r="A58" s="449" t="s">
        <v>130</v>
      </c>
      <c r="B58" s="32" t="s">
        <v>46</v>
      </c>
      <c r="C58" s="108" t="s">
        <v>61</v>
      </c>
      <c r="D58" s="41">
        <v>42.89</v>
      </c>
      <c r="E58" s="41">
        <v>70387.3</v>
      </c>
      <c r="F58" s="41">
        <v>40.6</v>
      </c>
      <c r="G58" s="41">
        <v>64820.86</v>
      </c>
      <c r="H58" s="41">
        <v>2.2400000000000002</v>
      </c>
      <c r="I58" s="41">
        <v>4323.82</v>
      </c>
      <c r="J58" s="41">
        <v>1.85</v>
      </c>
      <c r="K58" s="41">
        <v>3354.41</v>
      </c>
      <c r="L58" s="174"/>
      <c r="M58" s="175"/>
      <c r="N58" s="4" t="str">
        <f t="shared" si="11"/>
        <v>12.1</v>
      </c>
      <c r="O58" s="32" t="str">
        <f t="shared" si="12"/>
        <v>GRAPHIC PAPERS</v>
      </c>
      <c r="P58" s="108" t="s">
        <v>61</v>
      </c>
      <c r="Q58" s="420">
        <f>D58-(D59+D60+D61+D62)</f>
        <v>0</v>
      </c>
      <c r="R58" s="163">
        <f t="shared" ref="R58:X58" si="35">E58-(E59+E60+E61+E62)</f>
        <v>0</v>
      </c>
      <c r="S58" s="163">
        <f t="shared" si="35"/>
        <v>0</v>
      </c>
      <c r="T58" s="163">
        <f t="shared" si="35"/>
        <v>0</v>
      </c>
      <c r="U58" s="163">
        <f t="shared" si="35"/>
        <v>0</v>
      </c>
      <c r="V58" s="163">
        <f t="shared" si="35"/>
        <v>0</v>
      </c>
      <c r="W58" s="163">
        <f t="shared" si="35"/>
        <v>0</v>
      </c>
      <c r="X58" s="164">
        <f t="shared" si="35"/>
        <v>0</v>
      </c>
      <c r="Y58" s="195"/>
      <c r="Z58" s="300" t="str">
        <f t="shared" si="4"/>
        <v>12.1</v>
      </c>
      <c r="AA58" s="32" t="str">
        <f t="shared" si="4"/>
        <v>GRAPHIC PAPERS</v>
      </c>
      <c r="AB58" s="108" t="s">
        <v>61</v>
      </c>
      <c r="AC58" s="296" t="str">
        <f>IF(ISNUMBER(#REF!+D58-H58),#REF!+D58-H58,IF(ISNUMBER(H58-D58),"NT " &amp; H58-D58,"…"))</f>
        <v>NT -40.65</v>
      </c>
      <c r="AD58" s="223" t="str">
        <f>IF(ISNUMBER(#REF!+F58-J58),#REF!+F58-J58,IF(ISNUMBER(J58-F58),"NT " &amp; J58-F58,"…"))</f>
        <v>NT -38.75</v>
      </c>
    </row>
    <row r="59" spans="1:2594" s="15" customFormat="1" ht="15" customHeight="1" x14ac:dyDescent="0.2">
      <c r="A59" s="449" t="s">
        <v>198</v>
      </c>
      <c r="B59" s="30" t="s">
        <v>39</v>
      </c>
      <c r="C59" s="42" t="s">
        <v>61</v>
      </c>
      <c r="D59" s="43">
        <v>5.85</v>
      </c>
      <c r="E59" s="43">
        <v>5426.11</v>
      </c>
      <c r="F59" s="43">
        <v>4.42</v>
      </c>
      <c r="G59" s="43">
        <v>4323.8100000000004</v>
      </c>
      <c r="H59" s="43">
        <v>7.0000000000000007E-2</v>
      </c>
      <c r="I59" s="43">
        <v>75.2</v>
      </c>
      <c r="J59" s="43">
        <v>0.08</v>
      </c>
      <c r="K59" s="126">
        <v>92.22</v>
      </c>
      <c r="L59" s="174"/>
      <c r="M59" s="175"/>
      <c r="N59" s="4" t="str">
        <f t="shared" si="11"/>
        <v>12.1.1</v>
      </c>
      <c r="O59" s="30" t="str">
        <f t="shared" si="12"/>
        <v>NEWSPRINT</v>
      </c>
      <c r="P59" s="42" t="s">
        <v>61</v>
      </c>
      <c r="Q59" s="153"/>
      <c r="R59" s="153"/>
      <c r="S59" s="153"/>
      <c r="T59" s="153"/>
      <c r="U59" s="153"/>
      <c r="V59" s="153"/>
      <c r="W59" s="153"/>
      <c r="X59" s="154"/>
      <c r="Y59" s="176"/>
      <c r="Z59" s="300" t="str">
        <f t="shared" si="4"/>
        <v>12.1.1</v>
      </c>
      <c r="AA59" s="30" t="str">
        <f t="shared" si="4"/>
        <v>NEWSPRINT</v>
      </c>
      <c r="AB59" s="42" t="s">
        <v>61</v>
      </c>
      <c r="AC59" s="296" t="str">
        <f>IF(ISNUMBER(#REF!+D59-H59),#REF!+D59-H59,IF(ISNUMBER(H59-D59),"NT " &amp; H59-D59,"…"))</f>
        <v>NT -5.78</v>
      </c>
      <c r="AD59" s="223" t="str">
        <f>IF(ISNUMBER(#REF!+F59-J59),#REF!+F59-J59,IF(ISNUMBER(J59-F59),"NT " &amp; J59-F59,"…"))</f>
        <v>NT -4.34</v>
      </c>
    </row>
    <row r="60" spans="1:2594" s="15" customFormat="1" ht="15" customHeight="1" x14ac:dyDescent="0.2">
      <c r="A60" s="449" t="s">
        <v>199</v>
      </c>
      <c r="B60" s="55" t="s">
        <v>47</v>
      </c>
      <c r="C60" s="42" t="s">
        <v>61</v>
      </c>
      <c r="D60" s="43">
        <v>1.08</v>
      </c>
      <c r="E60" s="43">
        <v>1547.17</v>
      </c>
      <c r="F60" s="43">
        <v>1.26</v>
      </c>
      <c r="G60" s="43">
        <v>1762.15</v>
      </c>
      <c r="H60" s="43">
        <v>0.03</v>
      </c>
      <c r="I60" s="43">
        <v>72.760000000000005</v>
      </c>
      <c r="J60" s="43">
        <v>7.0000000000000007E-2</v>
      </c>
      <c r="K60" s="126">
        <v>126.7</v>
      </c>
      <c r="L60" s="174"/>
      <c r="M60" s="175"/>
      <c r="N60" s="4" t="str">
        <f t="shared" si="11"/>
        <v>12.1.2</v>
      </c>
      <c r="O60" s="30" t="str">
        <f t="shared" si="12"/>
        <v>UNCOATED MECHANICAL</v>
      </c>
      <c r="P60" s="42" t="s">
        <v>61</v>
      </c>
      <c r="Q60" s="153"/>
      <c r="R60" s="153"/>
      <c r="S60" s="153"/>
      <c r="T60" s="153"/>
      <c r="U60" s="153"/>
      <c r="V60" s="153"/>
      <c r="W60" s="153"/>
      <c r="X60" s="154"/>
      <c r="Y60" s="176"/>
      <c r="Z60" s="300" t="str">
        <f t="shared" si="4"/>
        <v>12.1.2</v>
      </c>
      <c r="AA60" s="30" t="str">
        <f t="shared" si="4"/>
        <v>UNCOATED MECHANICAL</v>
      </c>
      <c r="AB60" s="42" t="s">
        <v>61</v>
      </c>
      <c r="AC60" s="296" t="str">
        <f>IF(ISNUMBER(#REF!+D60-H60),#REF!+D60-H60,IF(ISNUMBER(H60-D60),"NT " &amp; H60-D60,"…"))</f>
        <v>NT -1.05</v>
      </c>
      <c r="AD60" s="223" t="str">
        <f>IF(ISNUMBER(#REF!+F60-J60),#REF!+F60-J60,IF(ISNUMBER(J60-F60),"NT " &amp; J60-F60,"…"))</f>
        <v>NT -1.19</v>
      </c>
    </row>
    <row r="61" spans="1:2594" s="15" customFormat="1" ht="15" customHeight="1" x14ac:dyDescent="0.2">
      <c r="A61" s="449" t="s">
        <v>200</v>
      </c>
      <c r="B61" s="30" t="s">
        <v>48</v>
      </c>
      <c r="C61" s="42" t="s">
        <v>61</v>
      </c>
      <c r="D61" s="43">
        <v>20.78</v>
      </c>
      <c r="E61" s="43">
        <v>35145.25</v>
      </c>
      <c r="F61" s="43">
        <v>20.57</v>
      </c>
      <c r="G61" s="43">
        <v>33395.96</v>
      </c>
      <c r="H61" s="43">
        <v>1.26</v>
      </c>
      <c r="I61" s="43">
        <v>2274.16</v>
      </c>
      <c r="J61" s="43">
        <v>1.01</v>
      </c>
      <c r="K61" s="126">
        <v>1898.16</v>
      </c>
      <c r="L61" s="174"/>
      <c r="M61" s="175"/>
      <c r="N61" s="4" t="str">
        <f t="shared" si="11"/>
        <v>12.1.3</v>
      </c>
      <c r="O61" s="30" t="str">
        <f t="shared" si="12"/>
        <v>UNCOATED WOODFREE</v>
      </c>
      <c r="P61" s="42" t="s">
        <v>61</v>
      </c>
      <c r="Q61" s="153"/>
      <c r="R61" s="153"/>
      <c r="S61" s="153"/>
      <c r="T61" s="153"/>
      <c r="U61" s="153"/>
      <c r="V61" s="153"/>
      <c r="W61" s="153"/>
      <c r="X61" s="154"/>
      <c r="Y61" s="176"/>
      <c r="Z61" s="300" t="str">
        <f t="shared" si="4"/>
        <v>12.1.3</v>
      </c>
      <c r="AA61" s="30" t="str">
        <f t="shared" si="4"/>
        <v>UNCOATED WOODFREE</v>
      </c>
      <c r="AB61" s="42" t="s">
        <v>61</v>
      </c>
      <c r="AC61" s="296" t="str">
        <f>IF(ISNUMBER(#REF!+D61-H61),#REF!+D61-H61,IF(ISNUMBER(H61-D61),"NT " &amp; H61-D61,"…"))</f>
        <v>NT -19.52</v>
      </c>
      <c r="AD61" s="223" t="str">
        <f>IF(ISNUMBER(#REF!+F61-J61),#REF!+F61-J61,IF(ISNUMBER(J61-F61),"NT " &amp; J61-F61,"…"))</f>
        <v>NT -19.56</v>
      </c>
    </row>
    <row r="62" spans="1:2594" s="15" customFormat="1" ht="15" customHeight="1" x14ac:dyDescent="0.2">
      <c r="A62" s="449" t="s">
        <v>201</v>
      </c>
      <c r="B62" s="33" t="s">
        <v>49</v>
      </c>
      <c r="C62" s="42" t="s">
        <v>61</v>
      </c>
      <c r="D62" s="43">
        <v>15.18</v>
      </c>
      <c r="E62" s="43">
        <v>28268.77</v>
      </c>
      <c r="F62" s="43">
        <v>14.35</v>
      </c>
      <c r="G62" s="43">
        <v>25338.94</v>
      </c>
      <c r="H62" s="43">
        <v>0.88</v>
      </c>
      <c r="I62" s="43">
        <v>1901.7</v>
      </c>
      <c r="J62" s="43">
        <v>0.69</v>
      </c>
      <c r="K62" s="126">
        <v>1237.33</v>
      </c>
      <c r="L62" s="174"/>
      <c r="M62" s="175"/>
      <c r="N62" s="4" t="str">
        <f t="shared" si="11"/>
        <v>12.1.4</v>
      </c>
      <c r="O62" s="30" t="str">
        <f t="shared" si="12"/>
        <v>COATED PAPERS</v>
      </c>
      <c r="P62" s="42" t="s">
        <v>61</v>
      </c>
      <c r="Q62" s="153"/>
      <c r="R62" s="153"/>
      <c r="S62" s="153"/>
      <c r="T62" s="153"/>
      <c r="U62" s="153"/>
      <c r="V62" s="153"/>
      <c r="W62" s="153"/>
      <c r="X62" s="154"/>
      <c r="Y62" s="176"/>
      <c r="Z62" s="300" t="str">
        <f t="shared" si="4"/>
        <v>12.1.4</v>
      </c>
      <c r="AA62" s="30" t="str">
        <f t="shared" si="4"/>
        <v>COATED PAPERS</v>
      </c>
      <c r="AB62" s="42" t="s">
        <v>61</v>
      </c>
      <c r="AC62" s="296" t="str">
        <f>IF(ISNUMBER(#REF!+D62-H62),#REF!+D62-H62,IF(ISNUMBER(H62-D62),"NT " &amp; H62-D62,"…"))</f>
        <v>NT -14.3</v>
      </c>
      <c r="AD62" s="223" t="str">
        <f>IF(ISNUMBER(#REF!+F62-J62),#REF!+F62-J62,IF(ISNUMBER(J62-F62),"NT " &amp; J62-F62,"…"))</f>
        <v>NT -13.66</v>
      </c>
    </row>
    <row r="63" spans="1:2594" s="15" customFormat="1" ht="15" customHeight="1" x14ac:dyDescent="0.2">
      <c r="A63" s="443">
        <v>12.2</v>
      </c>
      <c r="B63" s="350" t="s">
        <v>124</v>
      </c>
      <c r="C63" s="42" t="s">
        <v>61</v>
      </c>
      <c r="D63" s="43">
        <v>13.14</v>
      </c>
      <c r="E63" s="43">
        <v>25631.65</v>
      </c>
      <c r="F63" s="43">
        <v>14.18</v>
      </c>
      <c r="G63" s="43">
        <v>26520.84</v>
      </c>
      <c r="H63" s="43">
        <v>20.85</v>
      </c>
      <c r="I63" s="43">
        <v>42588.5</v>
      </c>
      <c r="J63" s="43">
        <v>21.56</v>
      </c>
      <c r="K63" s="126">
        <v>42296.39</v>
      </c>
      <c r="L63" s="174"/>
      <c r="M63" s="175"/>
      <c r="N63" s="2">
        <f t="shared" si="11"/>
        <v>12.2</v>
      </c>
      <c r="O63" s="32" t="str">
        <f t="shared" si="12"/>
        <v>HOUSEHOLD AND SANITARY PAPERS</v>
      </c>
      <c r="P63" s="42" t="s">
        <v>61</v>
      </c>
      <c r="Q63" s="153"/>
      <c r="R63" s="153"/>
      <c r="S63" s="153"/>
      <c r="T63" s="153"/>
      <c r="U63" s="153"/>
      <c r="V63" s="153"/>
      <c r="W63" s="153"/>
      <c r="X63" s="154"/>
      <c r="Y63" s="176"/>
      <c r="Z63" s="300">
        <f t="shared" si="4"/>
        <v>12.2</v>
      </c>
      <c r="AA63" s="32" t="str">
        <f t="shared" si="4"/>
        <v>HOUSEHOLD AND SANITARY PAPERS</v>
      </c>
      <c r="AB63" s="42" t="s">
        <v>61</v>
      </c>
      <c r="AC63" s="296" t="str">
        <f>IF(ISNUMBER(#REF!+D63-H63),#REF!+D63-H63,IF(ISNUMBER(H63-D63),"NT " &amp; H63-D63,"…"))</f>
        <v>NT 7.71</v>
      </c>
      <c r="AD63" s="223" t="str">
        <f>IF(ISNUMBER(#REF!+F63-J63),#REF!+F63-J63,IF(ISNUMBER(J63-F63),"NT " &amp; J63-F63,"…"))</f>
        <v>NT 7.38</v>
      </c>
    </row>
    <row r="64" spans="1:2594" s="15" customFormat="1" ht="15" customHeight="1" x14ac:dyDescent="0.2">
      <c r="A64" s="449">
        <v>12.3</v>
      </c>
      <c r="B64" s="32" t="s">
        <v>50</v>
      </c>
      <c r="C64" s="108" t="s">
        <v>61</v>
      </c>
      <c r="D64" s="41">
        <v>48.13</v>
      </c>
      <c r="E64" s="41">
        <v>80495.13</v>
      </c>
      <c r="F64" s="41">
        <v>47.99</v>
      </c>
      <c r="G64" s="41">
        <v>78724.87</v>
      </c>
      <c r="H64" s="41">
        <v>89.28</v>
      </c>
      <c r="I64" s="41">
        <v>131597.07</v>
      </c>
      <c r="J64" s="41">
        <v>58.04</v>
      </c>
      <c r="K64" s="128">
        <v>80620.19</v>
      </c>
      <c r="L64" s="174"/>
      <c r="M64" s="175"/>
      <c r="N64" s="4">
        <f t="shared" si="11"/>
        <v>12.3</v>
      </c>
      <c r="O64" s="32" t="str">
        <f t="shared" si="12"/>
        <v>PACKAGING MATERIALS</v>
      </c>
      <c r="P64" s="108" t="s">
        <v>61</v>
      </c>
      <c r="Q64" s="419">
        <f>D64-(D65+D66+D67+D68)</f>
        <v>0</v>
      </c>
      <c r="R64" s="155">
        <f t="shared" ref="R64:X64" si="36">E64-(E65+E66+E67+E68)</f>
        <v>0</v>
      </c>
      <c r="S64" s="155">
        <f t="shared" si="36"/>
        <v>0</v>
      </c>
      <c r="T64" s="155">
        <f t="shared" si="36"/>
        <v>0</v>
      </c>
      <c r="U64" s="155">
        <f t="shared" si="36"/>
        <v>0</v>
      </c>
      <c r="V64" s="155">
        <f t="shared" si="36"/>
        <v>0</v>
      </c>
      <c r="W64" s="155">
        <f t="shared" si="36"/>
        <v>0</v>
      </c>
      <c r="X64" s="156">
        <f t="shared" si="36"/>
        <v>0</v>
      </c>
      <c r="Y64" s="195"/>
      <c r="Z64" s="300">
        <f t="shared" si="4"/>
        <v>12.3</v>
      </c>
      <c r="AA64" s="32" t="str">
        <f t="shared" si="4"/>
        <v>PACKAGING MATERIALS</v>
      </c>
      <c r="AB64" s="108" t="s">
        <v>61</v>
      </c>
      <c r="AC64" s="296" t="str">
        <f>IF(ISNUMBER(#REF!+D64-H64),#REF!+D64-H64,IF(ISNUMBER(H64-D64),"NT " &amp; H64-D64,"…"))</f>
        <v>NT 41.15</v>
      </c>
      <c r="AD64" s="223" t="str">
        <f>IF(ISNUMBER(#REF!+F64-J64),#REF!+F64-J64,IF(ISNUMBER(J64-F64),"NT " &amp; J64-F64,"…"))</f>
        <v>NT 10.05</v>
      </c>
    </row>
    <row r="65" spans="1:30" s="15" customFormat="1" ht="15" customHeight="1" x14ac:dyDescent="0.2">
      <c r="A65" s="449" t="s">
        <v>202</v>
      </c>
      <c r="B65" s="30" t="s">
        <v>51</v>
      </c>
      <c r="C65" s="42" t="s">
        <v>61</v>
      </c>
      <c r="D65" s="41">
        <v>6.87</v>
      </c>
      <c r="E65" s="41">
        <v>6440</v>
      </c>
      <c r="F65" s="41">
        <v>7.02</v>
      </c>
      <c r="G65" s="48">
        <v>6194.02</v>
      </c>
      <c r="H65" s="43">
        <v>13.71</v>
      </c>
      <c r="I65" s="43">
        <v>10425.709999999999</v>
      </c>
      <c r="J65" s="43">
        <v>8.18</v>
      </c>
      <c r="K65" s="126">
        <v>5676.55</v>
      </c>
      <c r="L65" s="174"/>
      <c r="M65" s="175"/>
      <c r="N65" s="4" t="str">
        <f t="shared" si="11"/>
        <v>12.3.1</v>
      </c>
      <c r="O65" s="30" t="str">
        <f t="shared" si="12"/>
        <v>CASE MATERIALS</v>
      </c>
      <c r="P65" s="42" t="s">
        <v>61</v>
      </c>
      <c r="Q65" s="153"/>
      <c r="R65" s="153"/>
      <c r="S65" s="153"/>
      <c r="T65" s="153"/>
      <c r="U65" s="153"/>
      <c r="V65" s="153"/>
      <c r="W65" s="153"/>
      <c r="X65" s="154"/>
      <c r="Y65" s="176"/>
      <c r="Z65" s="300" t="str">
        <f t="shared" si="4"/>
        <v>12.3.1</v>
      </c>
      <c r="AA65" s="30" t="str">
        <f t="shared" si="4"/>
        <v>CASE MATERIALS</v>
      </c>
      <c r="AB65" s="42" t="s">
        <v>61</v>
      </c>
      <c r="AC65" s="296" t="str">
        <f>IF(ISNUMBER(#REF!+D65-H65),#REF!+D65-H65,IF(ISNUMBER(H65-D65),"NT " &amp; H65-D65,"…"))</f>
        <v>NT 6.84</v>
      </c>
      <c r="AD65" s="223" t="str">
        <f>IF(ISNUMBER(#REF!+F65-J65),#REF!+F65-J65,IF(ISNUMBER(J65-F65),"NT " &amp; J65-F65,"…"))</f>
        <v>NT 1.16</v>
      </c>
    </row>
    <row r="66" spans="1:30" s="15" customFormat="1" ht="15" customHeight="1" x14ac:dyDescent="0.2">
      <c r="A66" s="449" t="s">
        <v>203</v>
      </c>
      <c r="B66" s="30" t="s">
        <v>79</v>
      </c>
      <c r="C66" s="42" t="s">
        <v>61</v>
      </c>
      <c r="D66" s="41">
        <v>14.43</v>
      </c>
      <c r="E66" s="41">
        <v>36857.9</v>
      </c>
      <c r="F66" s="41">
        <v>14.12</v>
      </c>
      <c r="G66" s="48">
        <v>35026.71</v>
      </c>
      <c r="H66" s="43">
        <v>1</v>
      </c>
      <c r="I66" s="43">
        <v>1709.6</v>
      </c>
      <c r="J66" s="43">
        <v>0.99</v>
      </c>
      <c r="K66" s="126">
        <v>1515.42</v>
      </c>
      <c r="L66" s="174"/>
      <c r="M66" s="175"/>
      <c r="N66" s="4" t="str">
        <f t="shared" si="11"/>
        <v>12.3.2</v>
      </c>
      <c r="O66" s="30" t="str">
        <f t="shared" si="12"/>
        <v>CARTONBOARD</v>
      </c>
      <c r="P66" s="42" t="s">
        <v>61</v>
      </c>
      <c r="Q66" s="153"/>
      <c r="R66" s="153"/>
      <c r="S66" s="153"/>
      <c r="T66" s="153"/>
      <c r="U66" s="153"/>
      <c r="V66" s="153"/>
      <c r="W66" s="153"/>
      <c r="X66" s="154"/>
      <c r="Y66" s="176"/>
      <c r="Z66" s="300" t="str">
        <f t="shared" si="4"/>
        <v>12.3.2</v>
      </c>
      <c r="AA66" s="30" t="str">
        <f t="shared" si="4"/>
        <v>CARTONBOARD</v>
      </c>
      <c r="AB66" s="42" t="s">
        <v>61</v>
      </c>
      <c r="AC66" s="296" t="str">
        <f>IF(ISNUMBER(#REF!+D66-H66),#REF!+D66-H66,IF(ISNUMBER(H66-D66),"NT " &amp; H66-D66,"…"))</f>
        <v>NT -13.43</v>
      </c>
      <c r="AD66" s="223" t="str">
        <f>IF(ISNUMBER(#REF!+F66-J66),#REF!+F66-J66,IF(ISNUMBER(J66-F66),"NT " &amp; J66-F66,"…"))</f>
        <v>NT -13.13</v>
      </c>
    </row>
    <row r="67" spans="1:30" s="15" customFormat="1" ht="15" customHeight="1" x14ac:dyDescent="0.2">
      <c r="A67" s="449" t="s">
        <v>204</v>
      </c>
      <c r="B67" s="30" t="s">
        <v>52</v>
      </c>
      <c r="C67" s="42" t="s">
        <v>61</v>
      </c>
      <c r="D67" s="43">
        <v>24.56</v>
      </c>
      <c r="E67" s="43">
        <v>35016.35</v>
      </c>
      <c r="F67" s="43">
        <v>24.45</v>
      </c>
      <c r="G67" s="43">
        <v>35236.81</v>
      </c>
      <c r="H67" s="49">
        <v>74.540000000000006</v>
      </c>
      <c r="I67" s="49">
        <v>119410.83</v>
      </c>
      <c r="J67" s="49">
        <v>48.61</v>
      </c>
      <c r="K67" s="131">
        <v>73337.710000000006</v>
      </c>
      <c r="L67" s="174"/>
      <c r="M67" s="175"/>
      <c r="N67" s="4" t="str">
        <f t="shared" si="11"/>
        <v>12.3.3</v>
      </c>
      <c r="O67" s="30" t="str">
        <f t="shared" si="12"/>
        <v>WRAPPING PAPERS</v>
      </c>
      <c r="P67" s="42" t="s">
        <v>61</v>
      </c>
      <c r="Q67" s="153"/>
      <c r="R67" s="153"/>
      <c r="S67" s="153"/>
      <c r="T67" s="153"/>
      <c r="U67" s="153"/>
      <c r="V67" s="153"/>
      <c r="W67" s="153"/>
      <c r="X67" s="154"/>
      <c r="Y67" s="176"/>
      <c r="Z67" s="300" t="str">
        <f t="shared" si="4"/>
        <v>12.3.3</v>
      </c>
      <c r="AA67" s="30" t="str">
        <f t="shared" si="4"/>
        <v>WRAPPING PAPERS</v>
      </c>
      <c r="AB67" s="42" t="s">
        <v>61</v>
      </c>
      <c r="AC67" s="296" t="str">
        <f>IF(ISNUMBER(#REF!+D67-H67),#REF!+D67-H67,IF(ISNUMBER(H67-D67),"NT " &amp; H67-D67,"…"))</f>
        <v>NT 49.98</v>
      </c>
      <c r="AD67" s="223" t="str">
        <f>IF(ISNUMBER(#REF!+F67-J67),#REF!+F67-J67,IF(ISNUMBER(J67-F67),"NT " &amp; J67-F67,"…"))</f>
        <v>NT 24.16</v>
      </c>
    </row>
    <row r="68" spans="1:30" s="15" customFormat="1" ht="15" customHeight="1" x14ac:dyDescent="0.2">
      <c r="A68" s="449" t="s">
        <v>205</v>
      </c>
      <c r="B68" s="33" t="s">
        <v>53</v>
      </c>
      <c r="C68" s="42" t="s">
        <v>61</v>
      </c>
      <c r="D68" s="43">
        <v>2.27</v>
      </c>
      <c r="E68" s="43">
        <v>2180.88</v>
      </c>
      <c r="F68" s="43">
        <v>2.4</v>
      </c>
      <c r="G68" s="43">
        <v>2267.33</v>
      </c>
      <c r="H68" s="43">
        <v>0.03</v>
      </c>
      <c r="I68" s="43">
        <v>50.93</v>
      </c>
      <c r="J68" s="43">
        <v>0.26</v>
      </c>
      <c r="K68" s="126">
        <v>90.51</v>
      </c>
      <c r="L68" s="174"/>
      <c r="M68" s="175"/>
      <c r="N68" s="4" t="str">
        <f t="shared" si="11"/>
        <v>12.3.4</v>
      </c>
      <c r="O68" s="30" t="str">
        <f t="shared" si="12"/>
        <v>OTHER PAPERS MAINLY FOR PACKAGING</v>
      </c>
      <c r="P68" s="42" t="s">
        <v>61</v>
      </c>
      <c r="Q68" s="153"/>
      <c r="R68" s="153"/>
      <c r="S68" s="153"/>
      <c r="T68" s="153"/>
      <c r="U68" s="153"/>
      <c r="V68" s="153"/>
      <c r="W68" s="153"/>
      <c r="X68" s="154"/>
      <c r="Y68" s="176"/>
      <c r="Z68" s="300" t="str">
        <f t="shared" si="4"/>
        <v>12.3.4</v>
      </c>
      <c r="AA68" s="30" t="str">
        <f t="shared" si="4"/>
        <v>OTHER PAPERS MAINLY FOR PACKAGING</v>
      </c>
      <c r="AB68" s="42" t="s">
        <v>61</v>
      </c>
      <c r="AC68" s="296" t="str">
        <f>IF(ISNUMBER(#REF!+D68-H68),#REF!+D68-H68,IF(ISNUMBER(H68-D68),"NT " &amp; H68-D68,"…"))</f>
        <v>NT -2.24</v>
      </c>
      <c r="AD68" s="223" t="str">
        <f>IF(ISNUMBER(#REF!+F68-J68),#REF!+F68-J68,IF(ISNUMBER(J68-F68),"NT " &amp; J68-F68,"…"))</f>
        <v>NT -2.14</v>
      </c>
    </row>
    <row r="69" spans="1:30" s="15" customFormat="1" ht="15" customHeight="1" thickBot="1" x14ac:dyDescent="0.25">
      <c r="A69" s="453">
        <v>12.4</v>
      </c>
      <c r="B69" s="132" t="s">
        <v>125</v>
      </c>
      <c r="C69" s="133" t="s">
        <v>61</v>
      </c>
      <c r="D69" s="134">
        <v>1.78</v>
      </c>
      <c r="E69" s="134">
        <v>12867.46</v>
      </c>
      <c r="F69" s="134">
        <v>2.11</v>
      </c>
      <c r="G69" s="134">
        <v>15226.06</v>
      </c>
      <c r="H69" s="134">
        <v>0.48</v>
      </c>
      <c r="I69" s="134">
        <v>3701.32</v>
      </c>
      <c r="J69" s="134">
        <v>0.65</v>
      </c>
      <c r="K69" s="135">
        <v>4750.2700000000004</v>
      </c>
      <c r="L69" s="174"/>
      <c r="M69" s="175"/>
      <c r="N69" s="25">
        <f t="shared" si="11"/>
        <v>12.4</v>
      </c>
      <c r="O69" s="37" t="str">
        <f t="shared" si="12"/>
        <v>OTHER PAPER AND PAPERBOARD N.E.S. (NOT ELSEWHERE SPECIFIED)</v>
      </c>
      <c r="P69" s="133" t="s">
        <v>61</v>
      </c>
      <c r="Q69" s="167"/>
      <c r="R69" s="167"/>
      <c r="S69" s="167"/>
      <c r="T69" s="167"/>
      <c r="U69" s="167"/>
      <c r="V69" s="167"/>
      <c r="W69" s="167"/>
      <c r="X69" s="168"/>
      <c r="Y69" s="176"/>
      <c r="Z69" s="302">
        <f t="shared" si="4"/>
        <v>12.4</v>
      </c>
      <c r="AA69" s="37" t="str">
        <f t="shared" si="4"/>
        <v>OTHER PAPER AND PAPERBOARD N.E.S. (NOT ELSEWHERE SPECIFIED)</v>
      </c>
      <c r="AB69" s="133" t="s">
        <v>61</v>
      </c>
      <c r="AC69" s="215" t="str">
        <f>IF(ISNUMBER(#REF!+D69-H69),#REF!+D69-H69,IF(ISNUMBER(H69-D69),"NT " &amp; H69-D69,"…"))</f>
        <v>NT -1.3</v>
      </c>
      <c r="AD69" s="352" t="str">
        <f>IF(ISNUMBER(#REF!+F69-J69),#REF!+F69-J69,IF(ISNUMBER(J69-F69),"NT " &amp; J69-F69,"…"))</f>
        <v>NT -1.46</v>
      </c>
    </row>
    <row r="70" spans="1:30" ht="21" customHeight="1" thickTop="1" x14ac:dyDescent="0.25">
      <c r="A70" s="72"/>
      <c r="B70" s="176" t="s">
        <v>94</v>
      </c>
      <c r="C70" s="230"/>
      <c r="D70" s="65"/>
      <c r="E70" s="65"/>
      <c r="F70" s="65"/>
      <c r="G70" s="65"/>
      <c r="H70" s="65"/>
      <c r="I70" s="65"/>
      <c r="J70" s="65"/>
      <c r="K70" s="65"/>
      <c r="M70" s="17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30" ht="12.75" customHeight="1" x14ac:dyDescent="0.25">
      <c r="A71" s="66"/>
      <c r="B71" s="231"/>
      <c r="C71" s="66"/>
      <c r="D71" s="66"/>
      <c r="E71" s="66"/>
      <c r="F71" s="66"/>
      <c r="G71" s="66"/>
      <c r="H71" s="66"/>
      <c r="I71" s="66"/>
      <c r="J71" s="66"/>
      <c r="K71" s="66"/>
      <c r="M71" s="17"/>
      <c r="N71" s="169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1:30" ht="12.7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M72" s="17"/>
      <c r="N72" s="169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30" ht="12.75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M73" s="17"/>
      <c r="N73" s="169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30" ht="12.75" customHeight="1" x14ac:dyDescent="0.25">
      <c r="A74" s="66"/>
      <c r="C74" s="66"/>
      <c r="D74" s="66"/>
      <c r="E74" s="66"/>
      <c r="F74" s="66"/>
      <c r="G74" s="66"/>
      <c r="H74" s="66"/>
      <c r="I74" s="66"/>
      <c r="J74" s="66"/>
      <c r="K74" s="66"/>
      <c r="M74" s="17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30" ht="12.75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M75" s="17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30" ht="12.75" customHeight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M76" s="17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30" ht="12.75" customHeight="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M77" s="17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spans="1:30" ht="12.75" customHeight="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30" ht="12.75" customHeight="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spans="1:30" ht="12.75" customHeight="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1:27" ht="12.75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1:27" ht="12.75" customHeight="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1:27" ht="12.75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1:27" ht="12.75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1:27" ht="12.75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1:27" ht="12.7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1:27" ht="12.75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1:27" ht="12.75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1:27" ht="12.75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spans="1:27" ht="12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1:27" ht="12.75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ht="12.75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1:27" ht="12.75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ht="12.75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spans="1:27" ht="12.75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spans="1:27" ht="12.75" customHeigh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spans="1:50" ht="12.75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spans="1:50" ht="12.75" customHeigh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50" ht="12.75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1:50" ht="12.75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U100" s="13" t="s">
        <v>0</v>
      </c>
      <c r="AV100" s="13" t="s">
        <v>0</v>
      </c>
      <c r="AW100" s="13" t="s">
        <v>0</v>
      </c>
      <c r="AX100" s="13" t="s">
        <v>0</v>
      </c>
    </row>
    <row r="101" spans="1:50" ht="12.75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3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5"/>
  <sheetViews>
    <sheetView showGridLines="0" zoomScale="80" zoomScaleNormal="80" zoomScaleSheetLayoutView="100" workbookViewId="0">
      <selection activeCell="D6" sqref="D6"/>
    </sheetView>
  </sheetViews>
  <sheetFormatPr defaultColWidth="9.6640625" defaultRowHeight="12.75" customHeight="1" x14ac:dyDescent="0.25"/>
  <cols>
    <col min="1" max="1" width="11.21875" style="6" customWidth="1"/>
    <col min="2" max="2" width="68.21875" style="7" customWidth="1"/>
    <col min="3" max="6" width="22.109375" style="7" customWidth="1"/>
    <col min="7" max="7" width="14.33203125" style="7" customWidth="1"/>
    <col min="8" max="8" width="13.33203125" style="7" customWidth="1"/>
    <col min="9" max="9" width="12.6640625" style="73" customWidth="1"/>
    <col min="10" max="10" width="69.33203125" style="73" customWidth="1"/>
    <col min="11" max="14" width="14.77734375" style="73" customWidth="1"/>
    <col min="15" max="16384" width="9.6640625" style="7"/>
  </cols>
  <sheetData>
    <row r="1" spans="1:14" s="52" customFormat="1" ht="12.75" customHeight="1" thickBot="1" x14ac:dyDescent="0.3">
      <c r="A1" s="74"/>
      <c r="B1" s="75"/>
      <c r="C1" s="57"/>
      <c r="D1" s="57">
        <v>62</v>
      </c>
      <c r="E1" s="57">
        <v>91</v>
      </c>
      <c r="F1" s="57">
        <v>91</v>
      </c>
      <c r="I1" s="144"/>
      <c r="J1" s="144"/>
      <c r="K1" s="144"/>
      <c r="L1" s="144"/>
      <c r="M1" s="144"/>
      <c r="N1" s="144"/>
    </row>
    <row r="2" spans="1:14" ht="17.100000000000001" customHeight="1" x14ac:dyDescent="0.25">
      <c r="A2" s="58"/>
      <c r="B2" s="291"/>
      <c r="C2" s="16"/>
      <c r="D2" s="243" t="s">
        <v>31</v>
      </c>
      <c r="E2" s="480" t="s">
        <v>278</v>
      </c>
      <c r="F2" s="473" t="s">
        <v>279</v>
      </c>
      <c r="G2" s="8"/>
      <c r="H2" s="9"/>
      <c r="L2" s="304" t="str">
        <f>D2</f>
        <v xml:space="preserve">Country: </v>
      </c>
      <c r="M2" s="303"/>
    </row>
    <row r="3" spans="1:14" ht="17.100000000000001" customHeight="1" x14ac:dyDescent="0.25">
      <c r="A3" s="59"/>
      <c r="B3" s="17"/>
      <c r="C3" s="17"/>
      <c r="D3" s="244" t="s">
        <v>14</v>
      </c>
      <c r="E3" s="241"/>
      <c r="F3" s="481"/>
      <c r="G3" s="8"/>
      <c r="H3" s="10"/>
    </row>
    <row r="4" spans="1:14" ht="17.100000000000001" customHeight="1" x14ac:dyDescent="0.25">
      <c r="A4" s="59"/>
      <c r="B4" s="17"/>
      <c r="C4" s="80"/>
      <c r="D4" s="246"/>
      <c r="E4" s="241"/>
      <c r="F4" s="245"/>
      <c r="G4" s="8"/>
      <c r="H4" s="10"/>
    </row>
    <row r="5" spans="1:14" ht="17.100000000000001" customHeight="1" x14ac:dyDescent="0.25">
      <c r="A5" s="59"/>
      <c r="B5" s="17"/>
      <c r="C5" s="17"/>
      <c r="D5" s="244" t="s">
        <v>10</v>
      </c>
      <c r="E5" s="482"/>
      <c r="F5" s="245"/>
      <c r="G5" s="8"/>
      <c r="H5" s="11"/>
    </row>
    <row r="6" spans="1:14" ht="17.100000000000001" customHeight="1" x14ac:dyDescent="0.25">
      <c r="A6" s="59"/>
      <c r="B6" s="668" t="s">
        <v>252</v>
      </c>
      <c r="C6" s="699"/>
      <c r="D6" s="483"/>
      <c r="E6" s="241"/>
      <c r="F6" s="481"/>
      <c r="G6" s="8"/>
      <c r="H6" s="11"/>
    </row>
    <row r="7" spans="1:14" ht="17.100000000000001" customHeight="1" x14ac:dyDescent="0.25">
      <c r="A7" s="59"/>
      <c r="B7" s="700"/>
      <c r="C7" s="699"/>
      <c r="D7" s="246"/>
      <c r="E7" s="241"/>
      <c r="F7" s="245"/>
      <c r="G7" s="8"/>
      <c r="H7" s="11"/>
    </row>
    <row r="8" spans="1:14" ht="17.100000000000001" customHeight="1" x14ac:dyDescent="0.25">
      <c r="A8" s="59"/>
      <c r="B8" s="701" t="s">
        <v>250</v>
      </c>
      <c r="C8" s="702"/>
      <c r="D8" s="244" t="s">
        <v>11</v>
      </c>
      <c r="E8" s="241"/>
      <c r="F8" s="475" t="s">
        <v>283</v>
      </c>
      <c r="G8" s="8"/>
      <c r="H8" s="11"/>
    </row>
    <row r="9" spans="1:14" ht="21" customHeight="1" x14ac:dyDescent="0.25">
      <c r="A9" s="59"/>
      <c r="B9" s="670" t="s">
        <v>45</v>
      </c>
      <c r="C9" s="670"/>
      <c r="D9" s="233" t="s">
        <v>13</v>
      </c>
      <c r="E9" s="482"/>
      <c r="F9" s="245"/>
      <c r="G9" s="8"/>
      <c r="H9" s="11"/>
    </row>
    <row r="10" spans="1:14" ht="17.100000000000001" customHeight="1" x14ac:dyDescent="0.25">
      <c r="A10" s="59"/>
      <c r="B10" s="81"/>
      <c r="C10" s="81"/>
      <c r="D10" s="178"/>
      <c r="E10" s="179"/>
      <c r="F10" s="180"/>
      <c r="G10" s="8"/>
      <c r="H10" s="11"/>
      <c r="I10" s="697" t="s">
        <v>253</v>
      </c>
      <c r="J10" s="697"/>
    </row>
    <row r="11" spans="1:14" ht="21" x14ac:dyDescent="0.3">
      <c r="A11" s="59"/>
      <c r="B11" s="81"/>
      <c r="C11" s="225" t="s">
        <v>74</v>
      </c>
      <c r="D11" s="226" t="s">
        <v>280</v>
      </c>
      <c r="E11" s="110" t="s">
        <v>0</v>
      </c>
      <c r="F11" s="111"/>
      <c r="G11" s="8"/>
      <c r="H11" s="11"/>
      <c r="I11" s="697"/>
      <c r="J11" s="697"/>
      <c r="K11" s="693" t="s">
        <v>69</v>
      </c>
      <c r="L11" s="694"/>
      <c r="M11" s="17"/>
    </row>
    <row r="12" spans="1:14" ht="17.100000000000001" customHeight="1" thickBot="1" x14ac:dyDescent="0.3">
      <c r="A12" s="60"/>
      <c r="B12" s="292"/>
      <c r="C12" s="76"/>
      <c r="D12" s="181" t="s">
        <v>0</v>
      </c>
      <c r="E12" s="17"/>
      <c r="F12" s="82"/>
      <c r="G12" s="8"/>
      <c r="H12" s="11"/>
    </row>
    <row r="13" spans="1:14" s="63" customFormat="1" ht="17.399999999999999" customHeight="1" x14ac:dyDescent="0.3">
      <c r="A13" s="216" t="s">
        <v>15</v>
      </c>
      <c r="B13" s="216" t="s">
        <v>15</v>
      </c>
      <c r="C13" s="683" t="s">
        <v>67</v>
      </c>
      <c r="D13" s="685"/>
      <c r="E13" s="683" t="s">
        <v>68</v>
      </c>
      <c r="F13" s="695"/>
      <c r="G13" s="61"/>
      <c r="H13" s="62"/>
      <c r="I13" s="339" t="s">
        <v>15</v>
      </c>
      <c r="J13" s="340" t="str">
        <f>B13</f>
        <v>Product</v>
      </c>
      <c r="K13" s="691" t="str">
        <f>C13</f>
        <v>I M P O R T  V A L U E</v>
      </c>
      <c r="L13" s="696"/>
      <c r="M13" s="691" t="str">
        <f>E13</f>
        <v xml:space="preserve">E X P O R T  V A L U E </v>
      </c>
      <c r="N13" s="692"/>
    </row>
    <row r="14" spans="1:14" s="66" customFormat="1" ht="20.25" customHeight="1" x14ac:dyDescent="0.25">
      <c r="A14" s="229" t="s">
        <v>25</v>
      </c>
      <c r="B14" s="229" t="s">
        <v>0</v>
      </c>
      <c r="C14" s="227">
        <v>2018</v>
      </c>
      <c r="D14" s="227">
        <f>C14+1</f>
        <v>2019</v>
      </c>
      <c r="E14" s="227">
        <f>C14</f>
        <v>2018</v>
      </c>
      <c r="F14" s="228">
        <f>D14</f>
        <v>2019</v>
      </c>
      <c r="G14" s="64"/>
      <c r="H14" s="64"/>
      <c r="I14" s="5" t="s">
        <v>6</v>
      </c>
      <c r="J14" s="222"/>
      <c r="K14" s="112">
        <f>C14</f>
        <v>2018</v>
      </c>
      <c r="L14" s="112">
        <f>D14</f>
        <v>2019</v>
      </c>
      <c r="M14" s="112">
        <f>E14</f>
        <v>2018</v>
      </c>
      <c r="N14" s="341">
        <f>F14</f>
        <v>2019</v>
      </c>
    </row>
    <row r="15" spans="1:14" s="66" customFormat="1" ht="21.75" customHeight="1" x14ac:dyDescent="0.25">
      <c r="A15" s="425">
        <v>13</v>
      </c>
      <c r="B15" s="698" t="s">
        <v>107</v>
      </c>
      <c r="C15" s="689"/>
      <c r="D15" s="689"/>
      <c r="E15" s="689"/>
      <c r="F15" s="690"/>
      <c r="G15" s="65"/>
      <c r="H15" s="65"/>
      <c r="I15" s="426">
        <f t="shared" ref="I15:J34" si="0">A15</f>
        <v>13</v>
      </c>
      <c r="J15" s="688" t="str">
        <f t="shared" si="0"/>
        <v>SECONDARY WOOD PRODUCTS</v>
      </c>
      <c r="K15" s="689"/>
      <c r="L15" s="689"/>
      <c r="M15" s="689"/>
      <c r="N15" s="690"/>
    </row>
    <row r="16" spans="1:14" s="15" customFormat="1" ht="21.75" customHeight="1" x14ac:dyDescent="0.2">
      <c r="A16" s="454">
        <v>13.1</v>
      </c>
      <c r="B16" s="67" t="s">
        <v>108</v>
      </c>
      <c r="C16" s="486">
        <v>6033.67</v>
      </c>
      <c r="D16" s="487">
        <v>5665.28</v>
      </c>
      <c r="E16" s="488">
        <v>58392.08</v>
      </c>
      <c r="F16" s="489">
        <v>49175.87</v>
      </c>
      <c r="G16" s="14"/>
      <c r="H16" s="14"/>
      <c r="I16" s="342">
        <f t="shared" si="0"/>
        <v>13.1</v>
      </c>
      <c r="J16" s="28" t="str">
        <f t="shared" si="0"/>
        <v>FURTHER PROCESSED SAWNWOOD</v>
      </c>
      <c r="K16" s="423">
        <f>C16-(C17+C18)</f>
        <v>0</v>
      </c>
      <c r="L16" s="423">
        <f>D16-(D17+D18)</f>
        <v>-1.0000000000218279E-2</v>
      </c>
      <c r="M16" s="423">
        <f>E16-(E17+E18)</f>
        <v>0</v>
      </c>
      <c r="N16" s="424">
        <f>F16-(F17+F18)</f>
        <v>1.0000000002037268E-2</v>
      </c>
    </row>
    <row r="17" spans="1:14" s="15" customFormat="1" ht="21.75" customHeight="1" x14ac:dyDescent="0.2">
      <c r="A17" s="454" t="s">
        <v>207</v>
      </c>
      <c r="B17" s="219" t="s">
        <v>3</v>
      </c>
      <c r="C17" s="490">
        <v>2387.0500000000002</v>
      </c>
      <c r="D17" s="490">
        <v>2034.99</v>
      </c>
      <c r="E17" s="491">
        <v>1271.4100000000001</v>
      </c>
      <c r="F17" s="492">
        <v>1453.93</v>
      </c>
      <c r="G17" s="14"/>
      <c r="H17" s="14"/>
      <c r="I17" s="342" t="str">
        <f t="shared" si="0"/>
        <v>13.1.C</v>
      </c>
      <c r="J17" s="469" t="str">
        <f t="shared" si="0"/>
        <v>Coniferous</v>
      </c>
      <c r="K17" s="182" t="s">
        <v>0</v>
      </c>
      <c r="L17" s="183"/>
      <c r="M17" s="183"/>
      <c r="N17" s="154"/>
    </row>
    <row r="18" spans="1:14" s="15" customFormat="1" ht="21.75" customHeight="1" x14ac:dyDescent="0.2">
      <c r="A18" s="454" t="s">
        <v>208</v>
      </c>
      <c r="B18" s="219" t="s">
        <v>64</v>
      </c>
      <c r="C18" s="493">
        <v>3646.62</v>
      </c>
      <c r="D18" s="493">
        <v>3630.3</v>
      </c>
      <c r="E18" s="488">
        <v>57120.67</v>
      </c>
      <c r="F18" s="489">
        <v>47721.93</v>
      </c>
      <c r="G18" s="14"/>
      <c r="H18" s="14"/>
      <c r="I18" s="342" t="str">
        <f t="shared" si="0"/>
        <v>13.1.NC</v>
      </c>
      <c r="J18" s="469" t="str">
        <f t="shared" si="0"/>
        <v>Non-coniferous</v>
      </c>
      <c r="K18" s="182" t="s">
        <v>0</v>
      </c>
      <c r="L18" s="183"/>
      <c r="M18" s="183"/>
      <c r="N18" s="154"/>
    </row>
    <row r="19" spans="1:14" s="15" customFormat="1" ht="21.75" customHeight="1" x14ac:dyDescent="0.2">
      <c r="A19" s="455" t="s">
        <v>209</v>
      </c>
      <c r="B19" s="217" t="s">
        <v>63</v>
      </c>
      <c r="C19" s="487">
        <v>187.85</v>
      </c>
      <c r="D19" s="487">
        <v>23.88</v>
      </c>
      <c r="E19" s="488">
        <v>0</v>
      </c>
      <c r="F19" s="489">
        <v>0</v>
      </c>
      <c r="G19" s="14"/>
      <c r="H19" s="14"/>
      <c r="I19" s="342" t="str">
        <f t="shared" si="0"/>
        <v>13.1.NC.T</v>
      </c>
      <c r="J19" s="33" t="str">
        <f t="shared" si="0"/>
        <v>of which: Tropical</v>
      </c>
      <c r="K19" s="191" t="str">
        <f>IF(AND(ISNUMBER(C19/C18),C19&gt;C18),"&gt; 11.1.NC !!","")</f>
        <v/>
      </c>
      <c r="L19" s="360" t="str">
        <f>IF(AND(ISNUMBER(D19/D18),D19&gt;D18),"&gt; 11.1.NC !!","")</f>
        <v/>
      </c>
      <c r="M19" s="360" t="str">
        <f>IF(AND(ISNUMBER(E19/E18),E19&gt;E18),"&gt; 11.1.NC !!","")</f>
        <v/>
      </c>
      <c r="N19" s="162" t="str">
        <f>IF(AND(ISNUMBER(F19/F18),F19&gt;F18),"&gt; 11.1.NC !!","")</f>
        <v/>
      </c>
    </row>
    <row r="20" spans="1:14" s="15" customFormat="1" ht="21.75" customHeight="1" x14ac:dyDescent="0.2">
      <c r="A20" s="454">
        <v>13.2</v>
      </c>
      <c r="B20" s="306" t="s">
        <v>109</v>
      </c>
      <c r="C20" s="491">
        <v>6734.63</v>
      </c>
      <c r="D20" s="487">
        <v>7044.17</v>
      </c>
      <c r="E20" s="491">
        <v>30127.34</v>
      </c>
      <c r="F20" s="489">
        <v>27110.54</v>
      </c>
      <c r="G20" s="14"/>
      <c r="H20" s="14"/>
      <c r="I20" s="342">
        <f t="shared" si="0"/>
        <v>13.2</v>
      </c>
      <c r="J20" s="69" t="str">
        <f t="shared" si="0"/>
        <v>WOODEN WRAPPING AND PACKAGING MATERIAL</v>
      </c>
      <c r="K20" s="153"/>
      <c r="L20" s="183"/>
      <c r="M20" s="183"/>
      <c r="N20" s="154"/>
    </row>
    <row r="21" spans="1:14" s="15" customFormat="1" ht="21.75" customHeight="1" x14ac:dyDescent="0.2">
      <c r="A21" s="455">
        <v>13.3</v>
      </c>
      <c r="B21" s="87" t="s">
        <v>110</v>
      </c>
      <c r="C21" s="491">
        <v>2800.46</v>
      </c>
      <c r="D21" s="487">
        <v>3320.51</v>
      </c>
      <c r="E21" s="491">
        <v>809.5</v>
      </c>
      <c r="F21" s="489">
        <v>1172.22</v>
      </c>
      <c r="G21" s="14"/>
      <c r="H21" s="14"/>
      <c r="I21" s="342">
        <f t="shared" si="0"/>
        <v>13.3</v>
      </c>
      <c r="J21" s="69" t="str">
        <f t="shared" si="0"/>
        <v>WOOD PRODUCTS FOR DOMESTIC/DECORATIVE USE</v>
      </c>
      <c r="K21" s="153"/>
      <c r="L21" s="183"/>
      <c r="M21" s="183"/>
      <c r="N21" s="154"/>
    </row>
    <row r="22" spans="1:14" s="15" customFormat="1" ht="21.75" customHeight="1" x14ac:dyDescent="0.2">
      <c r="A22" s="454">
        <v>13.4</v>
      </c>
      <c r="B22" s="306" t="s">
        <v>112</v>
      </c>
      <c r="C22" s="491">
        <v>15507.97</v>
      </c>
      <c r="D22" s="487">
        <v>17975.34</v>
      </c>
      <c r="E22" s="491">
        <v>79373.009999999995</v>
      </c>
      <c r="F22" s="489">
        <v>98683.82</v>
      </c>
      <c r="G22" s="14"/>
      <c r="H22" s="14"/>
      <c r="I22" s="342">
        <f t="shared" si="0"/>
        <v>13.4</v>
      </c>
      <c r="J22" s="69" t="str">
        <f t="shared" si="0"/>
        <v>BUILDER’S JOINERY AND CARPENTRY OF WOOD</v>
      </c>
      <c r="K22" s="153"/>
      <c r="L22" s="183"/>
      <c r="M22" s="183"/>
      <c r="N22" s="154"/>
    </row>
    <row r="23" spans="1:14" s="15" customFormat="1" ht="21.75" customHeight="1" x14ac:dyDescent="0.2">
      <c r="A23" s="454">
        <v>13.5</v>
      </c>
      <c r="B23" s="218" t="s">
        <v>113</v>
      </c>
      <c r="C23" s="491">
        <v>94535.76</v>
      </c>
      <c r="D23" s="487">
        <v>82101.899999999994</v>
      </c>
      <c r="E23" s="491">
        <v>527377.4</v>
      </c>
      <c r="F23" s="489">
        <v>306262.76</v>
      </c>
      <c r="G23" s="14"/>
      <c r="H23" s="14"/>
      <c r="I23" s="342">
        <f t="shared" si="0"/>
        <v>13.5</v>
      </c>
      <c r="J23" s="87" t="str">
        <f t="shared" si="0"/>
        <v>WOODEN FURNITURE</v>
      </c>
      <c r="K23" s="161"/>
      <c r="L23" s="360"/>
      <c r="M23" s="360"/>
      <c r="N23" s="162"/>
    </row>
    <row r="24" spans="1:14" s="15" customFormat="1" ht="21.75" customHeight="1" x14ac:dyDescent="0.2">
      <c r="A24" s="454">
        <v>13.6</v>
      </c>
      <c r="B24" s="456" t="s">
        <v>210</v>
      </c>
      <c r="C24" s="488">
        <v>160.5</v>
      </c>
      <c r="D24" s="487">
        <v>153.97</v>
      </c>
      <c r="E24" s="488">
        <v>25116.04</v>
      </c>
      <c r="F24" s="489">
        <v>16397.830000000002</v>
      </c>
      <c r="G24" s="14"/>
      <c r="H24" s="14"/>
      <c r="I24" s="342">
        <f t="shared" si="0"/>
        <v>13.6</v>
      </c>
      <c r="J24" s="69" t="str">
        <f t="shared" si="0"/>
        <v>PREFABRICATED BUILDINGS OF WOOD</v>
      </c>
      <c r="K24" s="153"/>
      <c r="L24" s="183"/>
      <c r="M24" s="183"/>
      <c r="N24" s="154"/>
    </row>
    <row r="25" spans="1:14" s="15" customFormat="1" ht="21.75" customHeight="1" x14ac:dyDescent="0.2">
      <c r="A25" s="455">
        <v>13.7</v>
      </c>
      <c r="B25" s="457" t="s">
        <v>111</v>
      </c>
      <c r="C25" s="491">
        <v>9089.57</v>
      </c>
      <c r="D25" s="487">
        <v>642.84</v>
      </c>
      <c r="E25" s="491">
        <v>39962.5</v>
      </c>
      <c r="F25" s="489">
        <v>33751.75</v>
      </c>
      <c r="G25" s="14"/>
      <c r="H25" s="14"/>
      <c r="I25" s="342">
        <f>A25</f>
        <v>13.7</v>
      </c>
      <c r="J25" s="69" t="str">
        <f>B25</f>
        <v>OTHER MANUFACTURED WOOD PRODUCTS</v>
      </c>
      <c r="K25" s="153"/>
      <c r="L25" s="183"/>
      <c r="M25" s="183"/>
      <c r="N25" s="154"/>
    </row>
    <row r="26" spans="1:14" s="15" customFormat="1" ht="21.75" customHeight="1" x14ac:dyDescent="0.2">
      <c r="A26" s="458">
        <v>14</v>
      </c>
      <c r="B26" s="698" t="s">
        <v>114</v>
      </c>
      <c r="C26" s="689"/>
      <c r="D26" s="689"/>
      <c r="E26" s="689"/>
      <c r="F26" s="690"/>
      <c r="G26" s="14"/>
      <c r="H26" s="14"/>
      <c r="I26" s="425">
        <f t="shared" si="0"/>
        <v>14</v>
      </c>
      <c r="J26" s="688" t="str">
        <f t="shared" si="0"/>
        <v>SECONDARY PAPER PRODUCTS</v>
      </c>
      <c r="K26" s="689" t="s">
        <v>0</v>
      </c>
      <c r="L26" s="689" t="s">
        <v>0</v>
      </c>
      <c r="M26" s="689" t="s">
        <v>0</v>
      </c>
      <c r="N26" s="690" t="s">
        <v>0</v>
      </c>
    </row>
    <row r="27" spans="1:14" s="15" customFormat="1" ht="21.75" customHeight="1" x14ac:dyDescent="0.2">
      <c r="A27" s="454">
        <v>14.1</v>
      </c>
      <c r="B27" s="68" t="s">
        <v>115</v>
      </c>
      <c r="C27" s="488">
        <v>4492.34</v>
      </c>
      <c r="D27" s="487">
        <v>5169.28</v>
      </c>
      <c r="E27" s="488">
        <v>58.49</v>
      </c>
      <c r="F27" s="489">
        <v>73.87</v>
      </c>
      <c r="G27" s="14"/>
      <c r="H27" s="14"/>
      <c r="I27" s="342">
        <f t="shared" si="0"/>
        <v>14.1</v>
      </c>
      <c r="J27" s="28" t="str">
        <f t="shared" si="0"/>
        <v>COMPOSITE PAPER AND PAPERBOARD</v>
      </c>
      <c r="K27" s="153"/>
      <c r="L27" s="183"/>
      <c r="M27" s="183"/>
      <c r="N27" s="154"/>
    </row>
    <row r="28" spans="1:14" s="15" customFormat="1" ht="21.75" customHeight="1" x14ac:dyDescent="0.2">
      <c r="A28" s="454">
        <v>14.2</v>
      </c>
      <c r="B28" s="459" t="s">
        <v>116</v>
      </c>
      <c r="C28" s="488">
        <v>19848.240000000002</v>
      </c>
      <c r="D28" s="487">
        <v>18637.11</v>
      </c>
      <c r="E28" s="488">
        <v>598.21</v>
      </c>
      <c r="F28" s="489">
        <v>908.33</v>
      </c>
      <c r="G28" s="14"/>
      <c r="H28" s="14"/>
      <c r="I28" s="342">
        <f t="shared" si="0"/>
        <v>14.2</v>
      </c>
      <c r="J28" s="28" t="str">
        <f t="shared" si="0"/>
        <v>SPECIAL COATED PAPER AND PULP PRODUCTS</v>
      </c>
      <c r="K28" s="153"/>
      <c r="L28" s="183"/>
      <c r="M28" s="183"/>
      <c r="N28" s="154"/>
    </row>
    <row r="29" spans="1:14" s="15" customFormat="1" ht="21.75" customHeight="1" x14ac:dyDescent="0.2">
      <c r="A29" s="454">
        <v>14.3</v>
      </c>
      <c r="B29" s="459" t="s">
        <v>117</v>
      </c>
      <c r="C29" s="494">
        <v>33604.83</v>
      </c>
      <c r="D29" s="487">
        <v>35609.949999999997</v>
      </c>
      <c r="E29" s="494">
        <v>43899.46</v>
      </c>
      <c r="F29" s="489">
        <v>41593.019999999997</v>
      </c>
      <c r="G29" s="14"/>
      <c r="H29" s="14"/>
      <c r="I29" s="342">
        <f t="shared" si="0"/>
        <v>14.3</v>
      </c>
      <c r="J29" s="28" t="str">
        <f t="shared" si="0"/>
        <v>HOUSEHOLD AND SANITARY PAPER, READY FOR USE</v>
      </c>
      <c r="K29" s="153"/>
      <c r="L29" s="183"/>
      <c r="M29" s="183"/>
      <c r="N29" s="154"/>
    </row>
    <row r="30" spans="1:14" s="15" customFormat="1" ht="21.75" customHeight="1" x14ac:dyDescent="0.2">
      <c r="A30" s="454">
        <v>14.4</v>
      </c>
      <c r="B30" s="68" t="s">
        <v>118</v>
      </c>
      <c r="C30" s="488">
        <v>64104.69</v>
      </c>
      <c r="D30" s="487">
        <v>70318.559999999998</v>
      </c>
      <c r="E30" s="488">
        <v>31393.17</v>
      </c>
      <c r="F30" s="489">
        <v>34090.67</v>
      </c>
      <c r="G30" s="14"/>
      <c r="H30" s="14"/>
      <c r="I30" s="342">
        <f t="shared" si="0"/>
        <v>14.4</v>
      </c>
      <c r="J30" s="36" t="str">
        <f t="shared" si="0"/>
        <v>PACKAGING CARTONS, BOXES ETC.</v>
      </c>
      <c r="K30" s="161"/>
      <c r="L30" s="360"/>
      <c r="M30" s="360"/>
      <c r="N30" s="162"/>
    </row>
    <row r="31" spans="1:14" s="15" customFormat="1" ht="21.75" customHeight="1" x14ac:dyDescent="0.2">
      <c r="A31" s="460">
        <v>14.5</v>
      </c>
      <c r="B31" s="70" t="s">
        <v>119</v>
      </c>
      <c r="C31" s="488">
        <v>42308.71</v>
      </c>
      <c r="D31" s="487">
        <v>40412.43</v>
      </c>
      <c r="E31" s="488">
        <v>7271.4</v>
      </c>
      <c r="F31" s="489">
        <v>8251.3700000000008</v>
      </c>
      <c r="G31" s="14"/>
      <c r="H31" s="14"/>
      <c r="I31" s="342">
        <f t="shared" si="0"/>
        <v>14.5</v>
      </c>
      <c r="J31" s="221" t="str">
        <f t="shared" si="0"/>
        <v>OTHER ARTICLES OF PAPER AND PAPERBOARD, READY FOR USE</v>
      </c>
      <c r="K31" s="153" t="str">
        <f>IF(AND(ISNUMBER(SUM(C32:C34)),ISNUMBER(C31)),IF(C31&lt;SUM(C32:C34),"&lt; subitems!","OK"),"")</f>
        <v>OK</v>
      </c>
      <c r="L31" s="183" t="str">
        <f>IF(AND(ISNUMBER(SUM(D32:D34)),ISNUMBER(D31)),IF(D31&lt;SUM(D32:D34),"&lt; subitems!","OK"),"")</f>
        <v>OK</v>
      </c>
      <c r="M31" s="183" t="str">
        <f>IF(AND(ISNUMBER(SUM(E32:E34)),ISNUMBER(E31)),IF(E31&lt;SUM(E32:E34),"&lt; subitems!","OK"),"")</f>
        <v>OK</v>
      </c>
      <c r="N31" s="154" t="str">
        <f>IF(AND(ISNUMBER(SUM(F32:F34)),ISNUMBER(F31)),IF(F31&lt;SUM(F32:F34),"&lt; subitems!","OK"),"")</f>
        <v>OK</v>
      </c>
    </row>
    <row r="32" spans="1:14" s="15" customFormat="1" ht="21.75" customHeight="1" x14ac:dyDescent="0.2">
      <c r="A32" s="454" t="s">
        <v>211</v>
      </c>
      <c r="B32" s="219" t="s">
        <v>120</v>
      </c>
      <c r="C32" s="488">
        <v>411.47</v>
      </c>
      <c r="D32" s="487">
        <v>388.5</v>
      </c>
      <c r="E32" s="488">
        <v>31.46</v>
      </c>
      <c r="F32" s="489">
        <v>8.5</v>
      </c>
      <c r="G32" s="14"/>
      <c r="H32" s="14"/>
      <c r="I32" s="342" t="str">
        <f t="shared" si="0"/>
        <v>14.5.1</v>
      </c>
      <c r="J32" s="32" t="str">
        <f t="shared" si="0"/>
        <v>of which: PRINTING AND WRITING PAPER, READY FOR USE</v>
      </c>
      <c r="K32" s="153"/>
      <c r="L32" s="183"/>
      <c r="M32" s="183"/>
      <c r="N32" s="154"/>
    </row>
    <row r="33" spans="1:14" s="15" customFormat="1" ht="21.75" customHeight="1" x14ac:dyDescent="0.2">
      <c r="A33" s="454" t="s">
        <v>212</v>
      </c>
      <c r="B33" s="219" t="s">
        <v>121</v>
      </c>
      <c r="C33" s="488">
        <v>2400.8200000000002</v>
      </c>
      <c r="D33" s="487">
        <v>2490.73</v>
      </c>
      <c r="E33" s="488">
        <v>51.54</v>
      </c>
      <c r="F33" s="489">
        <v>46.36</v>
      </c>
      <c r="G33" s="14"/>
      <c r="H33" s="14"/>
      <c r="I33" s="342" t="str">
        <f t="shared" si="0"/>
        <v>14.5.2</v>
      </c>
      <c r="J33" s="32" t="str">
        <f t="shared" si="0"/>
        <v>of which: ARTICLES, MOULDED OR PRESSED FROM PULP</v>
      </c>
      <c r="K33" s="153"/>
      <c r="L33" s="183"/>
      <c r="M33" s="183"/>
      <c r="N33" s="154"/>
    </row>
    <row r="34" spans="1:14" s="15" customFormat="1" ht="21.75" customHeight="1" thickBot="1" x14ac:dyDescent="0.25">
      <c r="A34" s="461" t="s">
        <v>213</v>
      </c>
      <c r="B34" s="220" t="s">
        <v>122</v>
      </c>
      <c r="C34" s="495">
        <v>2934.25</v>
      </c>
      <c r="D34" s="496">
        <v>1314.63</v>
      </c>
      <c r="E34" s="495">
        <v>0.2</v>
      </c>
      <c r="F34" s="497">
        <v>6.49</v>
      </c>
      <c r="G34" s="14"/>
      <c r="H34" s="14"/>
      <c r="I34" s="343" t="str">
        <f t="shared" si="0"/>
        <v>14.5.3</v>
      </c>
      <c r="J34" s="71" t="str">
        <f t="shared" si="0"/>
        <v>of which: FILTER PAPER AND PAPERBOARD, READY FOR USE</v>
      </c>
      <c r="K34" s="167"/>
      <c r="L34" s="344"/>
      <c r="M34" s="344"/>
      <c r="N34" s="168"/>
    </row>
    <row r="35" spans="1:14" ht="15" customHeight="1" x14ac:dyDescent="0.3">
      <c r="A35" s="72"/>
      <c r="B35" s="232"/>
      <c r="C35" s="232"/>
      <c r="D35" s="65"/>
      <c r="E35" s="65"/>
      <c r="F35" s="65"/>
      <c r="G35" s="8"/>
      <c r="H35" s="8"/>
      <c r="I35" s="137" t="s">
        <v>0</v>
      </c>
    </row>
    <row r="36" spans="1:14" ht="12.75" customHeight="1" x14ac:dyDescent="0.25">
      <c r="A36" s="72"/>
      <c r="B36" s="231"/>
      <c r="C36" s="66"/>
      <c r="D36" s="66"/>
      <c r="E36" s="66"/>
      <c r="F36" s="66"/>
      <c r="G36" s="8"/>
      <c r="H36" s="8"/>
    </row>
    <row r="37" spans="1:14" ht="12.75" customHeight="1" x14ac:dyDescent="0.25">
      <c r="A37" s="72"/>
      <c r="B37" s="66"/>
      <c r="C37" s="66"/>
      <c r="D37" s="66"/>
      <c r="E37" s="66"/>
      <c r="F37" s="66"/>
      <c r="G37" s="8"/>
      <c r="H37" s="8"/>
    </row>
    <row r="38" spans="1:14" ht="12.75" customHeight="1" x14ac:dyDescent="0.25">
      <c r="A38" s="72"/>
      <c r="B38" s="66"/>
      <c r="C38" s="66"/>
      <c r="D38" s="66"/>
      <c r="E38" s="66"/>
      <c r="F38" s="66"/>
      <c r="G38" s="8"/>
      <c r="H38" s="8"/>
    </row>
    <row r="39" spans="1:14" ht="12.75" customHeight="1" x14ac:dyDescent="0.25">
      <c r="A39" s="72"/>
      <c r="B39" s="66"/>
      <c r="C39" s="66"/>
      <c r="D39" s="66"/>
      <c r="E39" s="66"/>
      <c r="F39" s="66"/>
      <c r="G39" s="8"/>
      <c r="H39" s="8"/>
    </row>
    <row r="40" spans="1:14" ht="12.75" customHeight="1" x14ac:dyDescent="0.25">
      <c r="A40" s="72"/>
      <c r="B40" s="66"/>
      <c r="C40" s="66"/>
      <c r="D40" s="66"/>
      <c r="E40" s="66"/>
      <c r="F40" s="66"/>
      <c r="G40" s="8"/>
      <c r="H40" s="8"/>
    </row>
    <row r="41" spans="1:14" ht="12.75" customHeight="1" x14ac:dyDescent="0.25">
      <c r="A41" s="72"/>
      <c r="B41" s="66"/>
      <c r="C41" s="66"/>
      <c r="D41" s="66"/>
      <c r="E41" s="66"/>
      <c r="F41" s="66"/>
      <c r="G41" s="8"/>
      <c r="H41" s="8"/>
    </row>
    <row r="42" spans="1:14" ht="12.75" customHeight="1" x14ac:dyDescent="0.25">
      <c r="A42" s="72"/>
      <c r="B42" s="66"/>
      <c r="C42" s="66"/>
      <c r="D42" s="66"/>
      <c r="E42" s="66"/>
      <c r="F42" s="66"/>
      <c r="G42" s="8"/>
      <c r="H42" s="8"/>
    </row>
    <row r="43" spans="1:14" ht="12.75" customHeight="1" x14ac:dyDescent="0.25">
      <c r="A43" s="72"/>
      <c r="B43" s="66"/>
      <c r="C43" s="66"/>
      <c r="D43" s="66"/>
      <c r="E43" s="66"/>
      <c r="F43" s="66"/>
    </row>
    <row r="44" spans="1:14" ht="12.75" customHeight="1" x14ac:dyDescent="0.25">
      <c r="A44" s="72"/>
      <c r="B44" s="66"/>
      <c r="C44" s="66"/>
      <c r="D44" s="66"/>
      <c r="E44" s="66"/>
      <c r="F44" s="66"/>
    </row>
    <row r="45" spans="1:14" ht="12.75" customHeight="1" x14ac:dyDescent="0.25">
      <c r="A45" s="72"/>
      <c r="B45" s="66"/>
      <c r="C45" s="66"/>
      <c r="D45" s="66"/>
      <c r="E45" s="66"/>
      <c r="F45" s="66"/>
    </row>
    <row r="65" spans="13:16" ht="12.75" customHeight="1" x14ac:dyDescent="0.25">
      <c r="M65" s="184" t="s">
        <v>0</v>
      </c>
      <c r="N65" s="184" t="s">
        <v>0</v>
      </c>
      <c r="O65" s="13" t="s">
        <v>0</v>
      </c>
      <c r="P65" s="13" t="s">
        <v>0</v>
      </c>
    </row>
  </sheetData>
  <mergeCells count="13">
    <mergeCell ref="B6:C7"/>
    <mergeCell ref="B8:C8"/>
    <mergeCell ref="B9:C9"/>
    <mergeCell ref="B15:F15"/>
    <mergeCell ref="J15:N15"/>
    <mergeCell ref="J26:N26"/>
    <mergeCell ref="M13:N13"/>
    <mergeCell ref="K11:L11"/>
    <mergeCell ref="C13:D13"/>
    <mergeCell ref="E13:F13"/>
    <mergeCell ref="K13:L13"/>
    <mergeCell ref="I10:J11"/>
    <mergeCell ref="B26:F2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7" orientation="landscape" horizontalDpi="300" verticalDpi="300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9"/>
  <sheetViews>
    <sheetView showGridLines="0" tabSelected="1" zoomScaleNormal="100" zoomScaleSheetLayoutView="100" workbookViewId="0">
      <selection activeCell="H6" sqref="H6:M6"/>
    </sheetView>
  </sheetViews>
  <sheetFormatPr defaultRowHeight="12" x14ac:dyDescent="0.2"/>
  <cols>
    <col min="1" max="1" width="9.77734375" customWidth="1"/>
    <col min="2" max="2" width="29" bestFit="1" customWidth="1"/>
    <col min="3" max="3" width="14.6640625" customWidth="1"/>
    <col min="4" max="4" width="54.6640625" customWidth="1"/>
    <col min="5" max="5" width="11.6640625" customWidth="1"/>
    <col min="6" max="13" width="15.109375" customWidth="1"/>
    <col min="14" max="19" width="1.6640625" hidden="1" customWidth="1"/>
    <col min="20" max="23" width="2.33203125" hidden="1" customWidth="1"/>
    <col min="24" max="24" width="1.77734375" hidden="1" customWidth="1"/>
    <col min="25" max="25" width="13.33203125" hidden="1" customWidth="1"/>
    <col min="26" max="26" width="5.6640625" customWidth="1"/>
    <col min="27" max="27" width="13.33203125" customWidth="1"/>
    <col min="28" max="28" width="16.6640625" customWidth="1"/>
    <col min="29" max="29" width="14.6640625" customWidth="1"/>
    <col min="30" max="30" width="69.77734375" bestFit="1" customWidth="1"/>
    <col min="31" max="31" width="10.77734375" bestFit="1" customWidth="1"/>
    <col min="32" max="38" width="13.33203125" customWidth="1"/>
    <col min="39" max="39" width="19" customWidth="1"/>
  </cols>
  <sheetData>
    <row r="1" spans="1:39" ht="16.2" thickBot="1" x14ac:dyDescent="0.35">
      <c r="A1" s="287" t="s">
        <v>0</v>
      </c>
      <c r="B1" s="247"/>
      <c r="C1" s="247" t="s"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</row>
    <row r="2" spans="1:39" ht="17.100000000000001" customHeight="1" x14ac:dyDescent="0.3">
      <c r="A2" s="307" t="s">
        <v>0</v>
      </c>
      <c r="B2" s="250"/>
      <c r="C2" s="250"/>
      <c r="D2" s="251"/>
      <c r="E2" s="251"/>
      <c r="F2" s="251"/>
      <c r="G2" s="251"/>
      <c r="H2" s="252" t="s">
        <v>62</v>
      </c>
      <c r="I2" s="703" t="s">
        <v>278</v>
      </c>
      <c r="J2" s="704"/>
      <c r="K2" s="290" t="s">
        <v>9</v>
      </c>
      <c r="L2" s="705">
        <v>43976</v>
      </c>
      <c r="M2" s="706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309" t="s">
        <v>0</v>
      </c>
      <c r="AE2" s="249"/>
      <c r="AG2" s="249"/>
      <c r="AH2" s="249"/>
      <c r="AI2" s="249"/>
      <c r="AJ2" s="249"/>
      <c r="AK2" s="249"/>
      <c r="AL2" s="249"/>
      <c r="AM2" s="249"/>
    </row>
    <row r="3" spans="1:39" ht="17.100000000000001" customHeight="1" x14ac:dyDescent="0.3">
      <c r="A3" s="253"/>
      <c r="B3" s="254" t="s">
        <v>0</v>
      </c>
      <c r="C3" s="254"/>
      <c r="D3" s="255"/>
      <c r="E3" s="255"/>
      <c r="F3" s="255"/>
      <c r="G3" s="255"/>
      <c r="H3" s="707" t="s">
        <v>14</v>
      </c>
      <c r="I3" s="708"/>
      <c r="J3" s="708"/>
      <c r="K3" s="257"/>
      <c r="L3" s="484"/>
      <c r="M3" s="25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G3" s="249"/>
      <c r="AH3" s="249"/>
      <c r="AI3" s="249"/>
      <c r="AJ3" s="249"/>
      <c r="AK3" s="249"/>
      <c r="AL3" s="249"/>
      <c r="AM3" s="249"/>
    </row>
    <row r="4" spans="1:39" ht="17.100000000000001" customHeight="1" x14ac:dyDescent="0.3">
      <c r="A4" s="253"/>
      <c r="B4" s="254" t="s">
        <v>0</v>
      </c>
      <c r="C4" s="254"/>
      <c r="D4" s="255"/>
      <c r="E4" s="255"/>
      <c r="F4" s="255"/>
      <c r="G4" s="255"/>
      <c r="H4" s="709" t="s">
        <v>0</v>
      </c>
      <c r="I4" s="710"/>
      <c r="J4" s="710"/>
      <c r="K4" s="710"/>
      <c r="L4" s="710"/>
      <c r="M4" s="711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G4" s="249"/>
      <c r="AH4" s="249"/>
      <c r="AI4" s="249"/>
      <c r="AJ4" s="249"/>
      <c r="AK4" s="249"/>
      <c r="AL4" s="249"/>
      <c r="AM4" s="249"/>
    </row>
    <row r="5" spans="1:39" ht="17.100000000000001" customHeight="1" x14ac:dyDescent="0.3">
      <c r="A5" s="253"/>
      <c r="B5" s="254"/>
      <c r="C5" s="254"/>
      <c r="D5" s="714" t="s">
        <v>257</v>
      </c>
      <c r="E5" s="715"/>
      <c r="F5" s="715"/>
      <c r="G5" s="716"/>
      <c r="H5" s="707" t="s">
        <v>10</v>
      </c>
      <c r="I5" s="708"/>
      <c r="J5" s="484"/>
      <c r="K5" s="258"/>
      <c r="L5" s="258"/>
      <c r="M5" s="259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309" t="s">
        <v>83</v>
      </c>
      <c r="AE5" s="260"/>
      <c r="AF5" s="249" t="s">
        <v>80</v>
      </c>
      <c r="AG5" s="260"/>
      <c r="AH5" s="260"/>
      <c r="AI5" s="260"/>
      <c r="AJ5" s="260"/>
      <c r="AK5" s="260"/>
      <c r="AL5" s="260"/>
      <c r="AM5" s="260"/>
    </row>
    <row r="6" spans="1:39" ht="17.100000000000001" customHeight="1" x14ac:dyDescent="0.3">
      <c r="A6" s="253"/>
      <c r="B6" s="261" t="s">
        <v>0</v>
      </c>
      <c r="C6" s="261"/>
      <c r="D6" s="715"/>
      <c r="E6" s="715"/>
      <c r="F6" s="715"/>
      <c r="G6" s="716"/>
      <c r="H6" s="722"/>
      <c r="I6" s="710"/>
      <c r="J6" s="710"/>
      <c r="K6" s="710"/>
      <c r="L6" s="710"/>
      <c r="M6" s="711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308" t="s">
        <v>81</v>
      </c>
      <c r="AG6" s="249"/>
      <c r="AH6" s="249"/>
      <c r="AI6" s="249"/>
      <c r="AJ6" s="249"/>
      <c r="AK6" s="249"/>
      <c r="AL6" s="249"/>
      <c r="AM6" s="249"/>
    </row>
    <row r="7" spans="1:39" ht="17.100000000000001" customHeight="1" x14ac:dyDescent="0.35">
      <c r="A7" s="253"/>
      <c r="B7" s="254"/>
      <c r="C7" s="254"/>
      <c r="D7" s="717" t="s">
        <v>123</v>
      </c>
      <c r="E7" s="718"/>
      <c r="F7" s="718"/>
      <c r="G7" s="718"/>
      <c r="H7" s="262" t="s">
        <v>11</v>
      </c>
      <c r="I7" s="723"/>
      <c r="J7" s="723"/>
      <c r="K7" s="288" t="s">
        <v>12</v>
      </c>
      <c r="L7" s="723"/>
      <c r="M7" s="724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308" t="s">
        <v>82</v>
      </c>
      <c r="AG7" s="249"/>
      <c r="AH7" s="249"/>
      <c r="AI7" s="249"/>
      <c r="AJ7" s="249"/>
      <c r="AK7" s="249"/>
      <c r="AL7" s="249"/>
      <c r="AM7" s="249"/>
    </row>
    <row r="8" spans="1:39" ht="17.100000000000001" customHeight="1" x14ac:dyDescent="0.35">
      <c r="A8" s="253"/>
      <c r="B8" s="254"/>
      <c r="C8" s="254"/>
      <c r="D8" s="717"/>
      <c r="E8" s="718"/>
      <c r="F8" s="718"/>
      <c r="G8" s="718"/>
      <c r="H8" s="256" t="s">
        <v>13</v>
      </c>
      <c r="I8" s="258"/>
      <c r="J8" s="258"/>
      <c r="K8" s="257"/>
      <c r="L8" s="484"/>
      <c r="M8" s="25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308" t="s">
        <v>84</v>
      </c>
      <c r="AG8" s="249"/>
      <c r="AH8" s="249"/>
      <c r="AI8" s="249"/>
      <c r="AJ8" s="249"/>
      <c r="AK8" s="249"/>
      <c r="AL8" s="249"/>
      <c r="AM8" s="249"/>
    </row>
    <row r="9" spans="1:39" ht="18" x14ac:dyDescent="0.35">
      <c r="A9" s="253"/>
      <c r="B9" s="254"/>
      <c r="C9" s="254"/>
      <c r="D9" s="718" t="s">
        <v>0</v>
      </c>
      <c r="E9" s="718"/>
      <c r="F9" s="718"/>
      <c r="G9" s="718"/>
      <c r="H9" s="719" t="s">
        <v>0</v>
      </c>
      <c r="I9" s="720"/>
      <c r="J9" s="720"/>
      <c r="K9" s="720"/>
      <c r="L9" s="720"/>
      <c r="M9" s="721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309" t="s">
        <v>0</v>
      </c>
      <c r="AE9" s="249"/>
      <c r="AF9" s="308" t="s">
        <v>85</v>
      </c>
      <c r="AG9" s="249"/>
      <c r="AH9" s="249"/>
      <c r="AI9" s="249"/>
      <c r="AJ9" s="249"/>
      <c r="AK9" s="249"/>
      <c r="AL9" s="249"/>
      <c r="AM9" s="249"/>
    </row>
    <row r="10" spans="1:39" ht="21" x14ac:dyDescent="0.3">
      <c r="A10" s="253"/>
      <c r="B10" s="254"/>
      <c r="C10" s="254"/>
      <c r="D10" s="267" t="s">
        <v>91</v>
      </c>
      <c r="E10" s="712" t="s">
        <v>280</v>
      </c>
      <c r="F10" s="713"/>
      <c r="G10" s="268"/>
      <c r="H10" s="269" t="s">
        <v>0</v>
      </c>
      <c r="I10" s="270"/>
      <c r="J10" s="264"/>
      <c r="K10" s="263"/>
      <c r="L10" s="265"/>
      <c r="M10" s="266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</row>
    <row r="11" spans="1:39" ht="15.6" x14ac:dyDescent="0.3">
      <c r="A11" s="271"/>
      <c r="B11" s="272"/>
      <c r="C11" s="272"/>
      <c r="D11" s="255"/>
      <c r="E11" s="255"/>
      <c r="F11" s="273"/>
      <c r="G11" s="273"/>
      <c r="H11" s="273"/>
      <c r="I11" s="273"/>
      <c r="J11" s="274" t="s">
        <v>0</v>
      </c>
      <c r="K11" s="275"/>
      <c r="L11" s="255"/>
      <c r="M11" s="276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ht="15.6" x14ac:dyDescent="0.3">
      <c r="A12" s="310" t="s">
        <v>0</v>
      </c>
      <c r="B12" s="278" t="s">
        <v>0</v>
      </c>
      <c r="C12" s="278"/>
      <c r="D12" s="279"/>
      <c r="E12" s="278"/>
      <c r="F12" s="725" t="s">
        <v>2</v>
      </c>
      <c r="G12" s="726"/>
      <c r="H12" s="726"/>
      <c r="I12" s="727"/>
      <c r="J12" s="726" t="s">
        <v>5</v>
      </c>
      <c r="K12" s="726"/>
      <c r="L12" s="726"/>
      <c r="M12" s="728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310" t="s">
        <v>0</v>
      </c>
      <c r="AB12" s="278" t="s">
        <v>0</v>
      </c>
      <c r="AC12" s="278"/>
      <c r="AD12" s="279"/>
      <c r="AE12" s="278"/>
      <c r="AF12" s="725" t="s">
        <v>2</v>
      </c>
      <c r="AG12" s="726"/>
      <c r="AH12" s="726"/>
      <c r="AI12" s="727"/>
      <c r="AJ12" s="726" t="s">
        <v>5</v>
      </c>
      <c r="AK12" s="726"/>
      <c r="AL12" s="726"/>
      <c r="AM12" s="728"/>
    </row>
    <row r="13" spans="1:39" ht="15.6" x14ac:dyDescent="0.3">
      <c r="A13" s="277" t="s">
        <v>15</v>
      </c>
      <c r="B13" s="280" t="s">
        <v>77</v>
      </c>
      <c r="C13" s="311" t="s">
        <v>77</v>
      </c>
      <c r="D13" s="281"/>
      <c r="E13" s="312" t="s">
        <v>41</v>
      </c>
      <c r="F13" s="729">
        <v>2018</v>
      </c>
      <c r="G13" s="730"/>
      <c r="H13" s="731">
        <f>F13+1</f>
        <v>2019</v>
      </c>
      <c r="I13" s="732"/>
      <c r="J13" s="731">
        <f>F13</f>
        <v>2018</v>
      </c>
      <c r="K13" s="732"/>
      <c r="L13" s="733">
        <f>H13</f>
        <v>2019</v>
      </c>
      <c r="M13" s="73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77" t="s">
        <v>15</v>
      </c>
      <c r="AB13" s="280" t="s">
        <v>77</v>
      </c>
      <c r="AC13" s="311" t="s">
        <v>77</v>
      </c>
      <c r="AD13" s="281"/>
      <c r="AE13" s="312" t="s">
        <v>41</v>
      </c>
      <c r="AF13" s="731">
        <f>F13</f>
        <v>2018</v>
      </c>
      <c r="AG13" s="732"/>
      <c r="AH13" s="731">
        <f>H13</f>
        <v>2019</v>
      </c>
      <c r="AI13" s="732"/>
      <c r="AJ13" s="731">
        <f>J13</f>
        <v>2018</v>
      </c>
      <c r="AK13" s="732"/>
      <c r="AL13" s="733">
        <f>L13</f>
        <v>2019</v>
      </c>
      <c r="AM13" s="734"/>
    </row>
    <row r="14" spans="1:39" ht="15.6" x14ac:dyDescent="0.3">
      <c r="A14" s="313" t="s">
        <v>6</v>
      </c>
      <c r="B14" s="462" t="s">
        <v>214</v>
      </c>
      <c r="C14" s="462" t="s">
        <v>219</v>
      </c>
      <c r="D14" s="463" t="s">
        <v>15</v>
      </c>
      <c r="E14" s="315" t="s">
        <v>7</v>
      </c>
      <c r="F14" s="282" t="s">
        <v>1</v>
      </c>
      <c r="G14" s="282" t="s">
        <v>66</v>
      </c>
      <c r="H14" s="282" t="s">
        <v>1</v>
      </c>
      <c r="I14" s="282" t="s">
        <v>66</v>
      </c>
      <c r="J14" s="282" t="s">
        <v>1</v>
      </c>
      <c r="K14" s="282" t="s">
        <v>66</v>
      </c>
      <c r="L14" s="282" t="s">
        <v>1</v>
      </c>
      <c r="M14" s="283" t="s">
        <v>66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313" t="s">
        <v>6</v>
      </c>
      <c r="AB14" s="462" t="s">
        <v>214</v>
      </c>
      <c r="AC14" s="462" t="s">
        <v>219</v>
      </c>
      <c r="AD14" s="314" t="s">
        <v>15</v>
      </c>
      <c r="AE14" s="315" t="s">
        <v>7</v>
      </c>
      <c r="AF14" s="282" t="s">
        <v>1</v>
      </c>
      <c r="AG14" s="282" t="s">
        <v>66</v>
      </c>
      <c r="AH14" s="282" t="s">
        <v>1</v>
      </c>
      <c r="AI14" s="282" t="s">
        <v>66</v>
      </c>
      <c r="AJ14" s="282" t="s">
        <v>1</v>
      </c>
      <c r="AK14" s="282" t="s">
        <v>66</v>
      </c>
      <c r="AL14" s="282" t="s">
        <v>1</v>
      </c>
      <c r="AM14" s="283" t="s">
        <v>66</v>
      </c>
    </row>
    <row r="15" spans="1:39" ht="28.8" x14ac:dyDescent="0.2">
      <c r="A15" s="377" t="s">
        <v>20</v>
      </c>
      <c r="B15" s="464" t="s">
        <v>216</v>
      </c>
      <c r="C15" s="378"/>
      <c r="D15" s="379" t="s">
        <v>134</v>
      </c>
      <c r="E15" s="380" t="s">
        <v>95</v>
      </c>
      <c r="F15" s="498">
        <v>71.259999999999991</v>
      </c>
      <c r="G15" s="499">
        <v>9553.98</v>
      </c>
      <c r="H15" s="498">
        <v>138.44</v>
      </c>
      <c r="I15" s="500">
        <v>20363.509999999998</v>
      </c>
      <c r="J15" s="498">
        <v>44.46</v>
      </c>
      <c r="K15" s="500">
        <v>6294.32</v>
      </c>
      <c r="L15" s="498">
        <v>24.65</v>
      </c>
      <c r="M15" s="501">
        <v>3727.09</v>
      </c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377" t="s">
        <v>20</v>
      </c>
      <c r="AB15" s="464" t="s">
        <v>216</v>
      </c>
      <c r="AC15" s="378"/>
      <c r="AD15" s="379" t="s">
        <v>134</v>
      </c>
      <c r="AE15" s="316" t="s">
        <v>96</v>
      </c>
      <c r="AF15" s="317" t="s">
        <v>0</v>
      </c>
      <c r="AG15" s="318" t="s">
        <v>0</v>
      </c>
      <c r="AH15" s="317" t="s">
        <v>0</v>
      </c>
      <c r="AI15" s="319" t="s">
        <v>0</v>
      </c>
      <c r="AJ15" s="317" t="s">
        <v>0</v>
      </c>
      <c r="AK15" s="319" t="s">
        <v>0</v>
      </c>
      <c r="AL15" s="317" t="s">
        <v>0</v>
      </c>
      <c r="AM15" s="320" t="s">
        <v>0</v>
      </c>
    </row>
    <row r="16" spans="1:39" ht="17.399999999999999" x14ac:dyDescent="0.2">
      <c r="A16" s="381"/>
      <c r="B16" s="382" t="s">
        <v>220</v>
      </c>
      <c r="C16" s="383"/>
      <c r="D16" s="384" t="s">
        <v>233</v>
      </c>
      <c r="E16" s="385" t="s">
        <v>95</v>
      </c>
      <c r="F16" s="502">
        <v>26.57</v>
      </c>
      <c r="G16" s="503">
        <v>4288.9500000000007</v>
      </c>
      <c r="H16" s="502">
        <v>120.66</v>
      </c>
      <c r="I16" s="504">
        <v>18594.47</v>
      </c>
      <c r="J16" s="502">
        <v>32.799999999999997</v>
      </c>
      <c r="K16" s="504">
        <v>4099.22</v>
      </c>
      <c r="L16" s="502">
        <v>19.93</v>
      </c>
      <c r="M16" s="505">
        <v>2856.82</v>
      </c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381"/>
      <c r="AB16" s="382" t="s">
        <v>220</v>
      </c>
      <c r="AC16" s="383"/>
      <c r="AD16" s="384" t="s">
        <v>233</v>
      </c>
      <c r="AE16" s="321" t="s">
        <v>96</v>
      </c>
      <c r="AF16" s="322" t="str">
        <f>IF(AND(ISNUMBER(F16),ISNUMBER(F17),ISNUMBER(F18)),IF((F17+F18)&gt;=F16,"subitems as large as total",""),"incomplete data")</f>
        <v>subitems as large as total</v>
      </c>
      <c r="AG16" s="323" t="str">
        <f t="shared" ref="AG16:AM16" si="0">IF(AND(ISNUMBER(G16),ISNUMBER(G17),ISNUMBER(G18)),IF((G17+G18)&gt;=G16,"subitems as large as total",""),"incomplete data")</f>
        <v>subitems as large as total</v>
      </c>
      <c r="AH16" s="322" t="str">
        <f t="shared" si="0"/>
        <v>subitems as large as total</v>
      </c>
      <c r="AI16" s="324" t="str">
        <f t="shared" si="0"/>
        <v>subitems as large as total</v>
      </c>
      <c r="AJ16" s="322" t="str">
        <f t="shared" si="0"/>
        <v>subitems as large as total</v>
      </c>
      <c r="AK16" s="324" t="str">
        <f t="shared" si="0"/>
        <v>subitems as large as total</v>
      </c>
      <c r="AL16" s="322" t="str">
        <f t="shared" si="0"/>
        <v>subitems as large as total</v>
      </c>
      <c r="AM16" s="325" t="str">
        <f t="shared" si="0"/>
        <v>subitems as large as total</v>
      </c>
    </row>
    <row r="17" spans="1:39" ht="17.399999999999999" x14ac:dyDescent="0.2">
      <c r="A17" s="381"/>
      <c r="B17" s="394" t="s">
        <v>221</v>
      </c>
      <c r="C17" s="465" t="s">
        <v>251</v>
      </c>
      <c r="D17" s="386" t="s">
        <v>87</v>
      </c>
      <c r="E17" s="385" t="s">
        <v>95</v>
      </c>
      <c r="F17" s="506">
        <v>14.61</v>
      </c>
      <c r="G17" s="507">
        <v>2221.8000000000002</v>
      </c>
      <c r="H17" s="506">
        <v>38.950000000000003</v>
      </c>
      <c r="I17" s="508">
        <v>5275.49</v>
      </c>
      <c r="J17" s="506">
        <v>9.84</v>
      </c>
      <c r="K17" s="508">
        <v>1416.31</v>
      </c>
      <c r="L17" s="506">
        <v>7.48</v>
      </c>
      <c r="M17" s="509">
        <v>1542.64</v>
      </c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381"/>
      <c r="AB17" s="394" t="s">
        <v>221</v>
      </c>
      <c r="AC17" s="465" t="s">
        <v>251</v>
      </c>
      <c r="AD17" s="386" t="s">
        <v>87</v>
      </c>
      <c r="AE17" s="321" t="s">
        <v>96</v>
      </c>
      <c r="AF17" s="326"/>
      <c r="AG17" s="327"/>
      <c r="AH17" s="326"/>
      <c r="AI17" s="328"/>
      <c r="AJ17" s="326"/>
      <c r="AK17" s="328"/>
      <c r="AL17" s="326"/>
      <c r="AM17" s="329"/>
    </row>
    <row r="18" spans="1:39" ht="43.2" x14ac:dyDescent="0.2">
      <c r="A18" s="381"/>
      <c r="B18" s="387"/>
      <c r="C18" s="412" t="s">
        <v>258</v>
      </c>
      <c r="D18" s="388" t="s">
        <v>88</v>
      </c>
      <c r="E18" s="389" t="s">
        <v>95</v>
      </c>
      <c r="F18" s="506">
        <v>11.96</v>
      </c>
      <c r="G18" s="507">
        <v>2067.15</v>
      </c>
      <c r="H18" s="506">
        <v>81.709999999999994</v>
      </c>
      <c r="I18" s="508">
        <v>13318.98</v>
      </c>
      <c r="J18" s="506">
        <v>22.96</v>
      </c>
      <c r="K18" s="508">
        <v>2682.91</v>
      </c>
      <c r="L18" s="506">
        <v>12.45</v>
      </c>
      <c r="M18" s="509">
        <v>1314.18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381"/>
      <c r="AB18" s="387"/>
      <c r="AC18" s="412" t="s">
        <v>258</v>
      </c>
      <c r="AD18" s="388" t="s">
        <v>88</v>
      </c>
      <c r="AE18" s="330" t="s">
        <v>96</v>
      </c>
      <c r="AF18" s="326"/>
      <c r="AG18" s="327"/>
      <c r="AH18" s="326"/>
      <c r="AI18" s="328"/>
      <c r="AJ18" s="326"/>
      <c r="AK18" s="328"/>
      <c r="AL18" s="326"/>
      <c r="AM18" s="329"/>
    </row>
    <row r="19" spans="1:39" ht="17.399999999999999" x14ac:dyDescent="0.2">
      <c r="A19" s="381"/>
      <c r="B19" s="382" t="s">
        <v>220</v>
      </c>
      <c r="C19" s="383"/>
      <c r="D19" s="390" t="s">
        <v>237</v>
      </c>
      <c r="E19" s="391" t="s">
        <v>95</v>
      </c>
      <c r="F19" s="510">
        <v>39.909999999999997</v>
      </c>
      <c r="G19" s="511">
        <v>4576.87</v>
      </c>
      <c r="H19" s="512">
        <v>5.34</v>
      </c>
      <c r="I19" s="513">
        <v>270.35999999999996</v>
      </c>
      <c r="J19" s="512">
        <v>4.9800000000000004</v>
      </c>
      <c r="K19" s="513">
        <v>858.95</v>
      </c>
      <c r="L19" s="512">
        <v>1.96</v>
      </c>
      <c r="M19" s="514">
        <v>231.95</v>
      </c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381"/>
      <c r="AB19" s="382" t="s">
        <v>220</v>
      </c>
      <c r="AC19" s="383"/>
      <c r="AD19" s="390" t="s">
        <v>237</v>
      </c>
      <c r="AE19" s="345" t="s">
        <v>96</v>
      </c>
      <c r="AF19" s="322" t="str">
        <f>IF(AND(ISNUMBER(F19),ISNUMBER(F20),ISNUMBER(F21)),IF((F20+F21)&gt;=F19,"subitems as large as total",""),"incomplete data")</f>
        <v>subitems as large as total</v>
      </c>
      <c r="AG19" s="327" t="str">
        <f t="shared" ref="AG19:AM19" si="1">IF(AND(ISNUMBER(G19),ISNUMBER(G20),ISNUMBER(G21)),IF((G20+G21)&gt;=G19,"subitems as large as total",""),"incomplete data")</f>
        <v>subitems as large as total</v>
      </c>
      <c r="AH19" s="326" t="str">
        <f t="shared" si="1"/>
        <v>subitems as large as total</v>
      </c>
      <c r="AI19" s="328" t="str">
        <f t="shared" si="1"/>
        <v>subitems as large as total</v>
      </c>
      <c r="AJ19" s="326" t="str">
        <f t="shared" si="1"/>
        <v>subitems as large as total</v>
      </c>
      <c r="AK19" s="328" t="str">
        <f t="shared" si="1"/>
        <v>subitems as large as total</v>
      </c>
      <c r="AL19" s="326" t="str">
        <f t="shared" si="1"/>
        <v>subitems as large as total</v>
      </c>
      <c r="AM19" s="329" t="str">
        <f t="shared" si="1"/>
        <v>subitems as large as total</v>
      </c>
    </row>
    <row r="20" spans="1:39" ht="17.399999999999999" x14ac:dyDescent="0.2">
      <c r="A20" s="381"/>
      <c r="B20" s="394" t="s">
        <v>239</v>
      </c>
      <c r="C20" s="465" t="s">
        <v>238</v>
      </c>
      <c r="D20" s="386" t="s">
        <v>87</v>
      </c>
      <c r="E20" s="392" t="s">
        <v>95</v>
      </c>
      <c r="F20" s="506">
        <v>0.01</v>
      </c>
      <c r="G20" s="507">
        <v>1.98</v>
      </c>
      <c r="H20" s="506">
        <v>0.01</v>
      </c>
      <c r="I20" s="508">
        <v>1.02</v>
      </c>
      <c r="J20" s="506">
        <v>3.17</v>
      </c>
      <c r="K20" s="508">
        <v>307.61</v>
      </c>
      <c r="L20" s="506">
        <v>1.85</v>
      </c>
      <c r="M20" s="509">
        <v>189.66</v>
      </c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381"/>
      <c r="AB20" s="394" t="s">
        <v>239</v>
      </c>
      <c r="AC20" s="465" t="s">
        <v>238</v>
      </c>
      <c r="AD20" s="386" t="s">
        <v>87</v>
      </c>
      <c r="AE20" s="346" t="s">
        <v>96</v>
      </c>
      <c r="AF20" s="326"/>
      <c r="AG20" s="327"/>
      <c r="AH20" s="326"/>
      <c r="AI20" s="328"/>
      <c r="AJ20" s="326"/>
      <c r="AK20" s="328"/>
      <c r="AL20" s="326"/>
      <c r="AM20" s="329"/>
    </row>
    <row r="21" spans="1:39" ht="43.2" x14ac:dyDescent="0.2">
      <c r="A21" s="381"/>
      <c r="B21" s="387"/>
      <c r="C21" s="412" t="s">
        <v>259</v>
      </c>
      <c r="D21" s="388" t="s">
        <v>88</v>
      </c>
      <c r="E21" s="389" t="s">
        <v>95</v>
      </c>
      <c r="F21" s="506">
        <v>39.9</v>
      </c>
      <c r="G21" s="507">
        <v>4574.8900000000003</v>
      </c>
      <c r="H21" s="506">
        <v>5.33</v>
      </c>
      <c r="I21" s="508">
        <v>269.33999999999997</v>
      </c>
      <c r="J21" s="506">
        <v>1.81</v>
      </c>
      <c r="K21" s="508">
        <v>551.34</v>
      </c>
      <c r="L21" s="506">
        <v>0.11</v>
      </c>
      <c r="M21" s="509">
        <v>42.29</v>
      </c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381"/>
      <c r="AB21" s="387"/>
      <c r="AC21" s="412" t="s">
        <v>259</v>
      </c>
      <c r="AD21" s="388" t="s">
        <v>88</v>
      </c>
      <c r="AE21" s="330" t="s">
        <v>96</v>
      </c>
      <c r="AF21" s="326"/>
      <c r="AG21" s="327"/>
      <c r="AH21" s="326"/>
      <c r="AI21" s="328"/>
      <c r="AJ21" s="326"/>
      <c r="AK21" s="328"/>
      <c r="AL21" s="326"/>
      <c r="AM21" s="329"/>
    </row>
    <row r="22" spans="1:39" ht="17.399999999999999" x14ac:dyDescent="0.2">
      <c r="A22" s="381"/>
      <c r="B22" s="382" t="s">
        <v>220</v>
      </c>
      <c r="C22" s="383"/>
      <c r="D22" s="390" t="s">
        <v>86</v>
      </c>
      <c r="E22" s="391" t="s">
        <v>95</v>
      </c>
      <c r="F22" s="512">
        <v>4.78</v>
      </c>
      <c r="G22" s="503">
        <v>688.16</v>
      </c>
      <c r="H22" s="502">
        <v>12.440000000000001</v>
      </c>
      <c r="I22" s="504">
        <v>1498.67</v>
      </c>
      <c r="J22" s="502">
        <v>6.3900000000000006</v>
      </c>
      <c r="K22" s="504">
        <v>1336.15</v>
      </c>
      <c r="L22" s="502">
        <v>2.76</v>
      </c>
      <c r="M22" s="505">
        <v>638.29999999999995</v>
      </c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381"/>
      <c r="AB22" s="382" t="s">
        <v>220</v>
      </c>
      <c r="AC22" s="383"/>
      <c r="AD22" s="390" t="s">
        <v>86</v>
      </c>
      <c r="AE22" s="345" t="s">
        <v>96</v>
      </c>
      <c r="AF22" s="322" t="str">
        <f>IF(AND(ISNUMBER(F22),ISNUMBER(F23),ISNUMBER(F24)),IF((F23+F24)&gt;=F22,"subitems as large as total",""),"incomplete data")</f>
        <v>subitems as large as total</v>
      </c>
      <c r="AG22" s="323" t="str">
        <f t="shared" ref="AG22:AM22" si="2">IF(AND(ISNUMBER(G22),ISNUMBER(G23),ISNUMBER(G24)),IF((G23+G24)&gt;=G22,"subitems as large as total",""),"incomplete data")</f>
        <v>subitems as large as total</v>
      </c>
      <c r="AH22" s="322" t="str">
        <f t="shared" si="2"/>
        <v>subitems as large as total</v>
      </c>
      <c r="AI22" s="324" t="str">
        <f t="shared" si="2"/>
        <v>subitems as large as total</v>
      </c>
      <c r="AJ22" s="322" t="str">
        <f t="shared" si="2"/>
        <v>subitems as large as total</v>
      </c>
      <c r="AK22" s="324" t="str">
        <f t="shared" si="2"/>
        <v>subitems as large as total</v>
      </c>
      <c r="AL22" s="322" t="str">
        <f t="shared" si="2"/>
        <v>subitems as large as total</v>
      </c>
      <c r="AM22" s="325" t="str">
        <f t="shared" si="2"/>
        <v>subitems as large as total</v>
      </c>
    </row>
    <row r="23" spans="1:39" ht="17.399999999999999" x14ac:dyDescent="0.2">
      <c r="A23" s="381"/>
      <c r="B23" s="394" t="s">
        <v>222</v>
      </c>
      <c r="C23" s="465" t="s">
        <v>241</v>
      </c>
      <c r="D23" s="386" t="s">
        <v>87</v>
      </c>
      <c r="E23" s="392" t="s">
        <v>95</v>
      </c>
      <c r="F23" s="506">
        <v>4.78</v>
      </c>
      <c r="G23" s="507">
        <v>688.16</v>
      </c>
      <c r="H23" s="506">
        <v>10.48</v>
      </c>
      <c r="I23" s="508">
        <v>1189.1300000000001</v>
      </c>
      <c r="J23" s="506">
        <v>1.52</v>
      </c>
      <c r="K23" s="508">
        <v>575.79999999999995</v>
      </c>
      <c r="L23" s="506">
        <v>1.26</v>
      </c>
      <c r="M23" s="509">
        <v>504.13</v>
      </c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381"/>
      <c r="AB23" s="394" t="s">
        <v>222</v>
      </c>
      <c r="AC23" s="465" t="s">
        <v>241</v>
      </c>
      <c r="AD23" s="386" t="s">
        <v>87</v>
      </c>
      <c r="AE23" s="346" t="s">
        <v>96</v>
      </c>
      <c r="AF23" s="326"/>
      <c r="AG23" s="327"/>
      <c r="AH23" s="326"/>
      <c r="AI23" s="328"/>
      <c r="AJ23" s="326"/>
      <c r="AK23" s="328"/>
      <c r="AL23" s="326"/>
      <c r="AM23" s="329"/>
    </row>
    <row r="24" spans="1:39" ht="43.2" x14ac:dyDescent="0.2">
      <c r="A24" s="381"/>
      <c r="B24" s="393"/>
      <c r="C24" s="412" t="s">
        <v>260</v>
      </c>
      <c r="D24" s="388" t="s">
        <v>88</v>
      </c>
      <c r="E24" s="389" t="s">
        <v>95</v>
      </c>
      <c r="F24" s="506">
        <v>0</v>
      </c>
      <c r="G24" s="507">
        <v>0</v>
      </c>
      <c r="H24" s="506">
        <v>1.96</v>
      </c>
      <c r="I24" s="508">
        <v>309.54000000000002</v>
      </c>
      <c r="J24" s="506">
        <v>4.87</v>
      </c>
      <c r="K24" s="508">
        <v>760.35</v>
      </c>
      <c r="L24" s="506">
        <v>1.5</v>
      </c>
      <c r="M24" s="509">
        <v>134.16999999999999</v>
      </c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381"/>
      <c r="AB24" s="393"/>
      <c r="AC24" s="412" t="s">
        <v>260</v>
      </c>
      <c r="AD24" s="388" t="s">
        <v>88</v>
      </c>
      <c r="AE24" s="330" t="s">
        <v>96</v>
      </c>
      <c r="AF24" s="326"/>
      <c r="AG24" s="327"/>
      <c r="AH24" s="326"/>
      <c r="AI24" s="328"/>
      <c r="AJ24" s="326"/>
      <c r="AK24" s="328"/>
      <c r="AL24" s="326"/>
      <c r="AM24" s="329"/>
    </row>
    <row r="25" spans="1:39" ht="57.6" x14ac:dyDescent="0.2">
      <c r="A25" s="377" t="s">
        <v>56</v>
      </c>
      <c r="B25" s="466" t="s">
        <v>240</v>
      </c>
      <c r="C25" s="378"/>
      <c r="D25" s="379" t="s">
        <v>135</v>
      </c>
      <c r="E25" s="380" t="s">
        <v>95</v>
      </c>
      <c r="F25" s="515">
        <v>9.74</v>
      </c>
      <c r="G25" s="499">
        <v>3903.15</v>
      </c>
      <c r="H25" s="498">
        <v>18.989999999999998</v>
      </c>
      <c r="I25" s="500">
        <v>4592.7</v>
      </c>
      <c r="J25" s="498">
        <v>10.210000000000001</v>
      </c>
      <c r="K25" s="500">
        <v>4843.2</v>
      </c>
      <c r="L25" s="498">
        <v>13.33</v>
      </c>
      <c r="M25" s="501">
        <v>5799.19</v>
      </c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377" t="s">
        <v>56</v>
      </c>
      <c r="AB25" s="466" t="s">
        <v>240</v>
      </c>
      <c r="AC25" s="378"/>
      <c r="AD25" s="379" t="s">
        <v>135</v>
      </c>
      <c r="AE25" s="316" t="s">
        <v>96</v>
      </c>
      <c r="AF25" s="317" t="s">
        <v>0</v>
      </c>
      <c r="AG25" s="318" t="s">
        <v>0</v>
      </c>
      <c r="AH25" s="317" t="s">
        <v>0</v>
      </c>
      <c r="AI25" s="319" t="s">
        <v>0</v>
      </c>
      <c r="AJ25" s="317" t="s">
        <v>0</v>
      </c>
      <c r="AK25" s="319" t="s">
        <v>0</v>
      </c>
      <c r="AL25" s="317" t="s">
        <v>0</v>
      </c>
      <c r="AM25" s="320" t="s">
        <v>0</v>
      </c>
    </row>
    <row r="26" spans="1:39" ht="28.8" x14ac:dyDescent="0.2">
      <c r="A26" s="381"/>
      <c r="B26" s="413" t="s">
        <v>246</v>
      </c>
      <c r="C26" s="383"/>
      <c r="D26" s="388" t="s">
        <v>243</v>
      </c>
      <c r="E26" s="385" t="s">
        <v>95</v>
      </c>
      <c r="F26" s="512">
        <v>2.6</v>
      </c>
      <c r="G26" s="511">
        <v>1842.79</v>
      </c>
      <c r="H26" s="512">
        <v>1.43</v>
      </c>
      <c r="I26" s="513">
        <v>1090.6500000000001</v>
      </c>
      <c r="J26" s="512">
        <v>2.52</v>
      </c>
      <c r="K26" s="513">
        <v>1470.26</v>
      </c>
      <c r="L26" s="512">
        <v>3.17</v>
      </c>
      <c r="M26" s="514">
        <v>2045.57</v>
      </c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381"/>
      <c r="AB26" s="413" t="s">
        <v>246</v>
      </c>
      <c r="AC26" s="383"/>
      <c r="AD26" s="388" t="s">
        <v>243</v>
      </c>
      <c r="AE26" s="321" t="s">
        <v>96</v>
      </c>
      <c r="AF26" s="322"/>
      <c r="AG26" s="327"/>
      <c r="AH26" s="326"/>
      <c r="AI26" s="328"/>
      <c r="AJ26" s="326"/>
      <c r="AK26" s="328"/>
      <c r="AL26" s="326"/>
      <c r="AM26" s="329"/>
    </row>
    <row r="27" spans="1:39" ht="28.8" x14ac:dyDescent="0.2">
      <c r="A27" s="381"/>
      <c r="B27" s="414" t="s">
        <v>261</v>
      </c>
      <c r="C27" s="383"/>
      <c r="D27" s="398" t="s">
        <v>244</v>
      </c>
      <c r="E27" s="385" t="s">
        <v>95</v>
      </c>
      <c r="F27" s="502">
        <v>4.2699999999999996</v>
      </c>
      <c r="G27" s="503">
        <v>917.19</v>
      </c>
      <c r="H27" s="502">
        <v>15.72</v>
      </c>
      <c r="I27" s="504">
        <v>2983.9</v>
      </c>
      <c r="J27" s="502">
        <v>1.72</v>
      </c>
      <c r="K27" s="504">
        <v>504.42</v>
      </c>
      <c r="L27" s="502">
        <v>4.3899999999999997</v>
      </c>
      <c r="M27" s="505">
        <v>771.17</v>
      </c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381"/>
      <c r="AB27" s="414" t="s">
        <v>261</v>
      </c>
      <c r="AC27" s="383"/>
      <c r="AD27" s="398" t="s">
        <v>244</v>
      </c>
      <c r="AE27" s="321" t="s">
        <v>96</v>
      </c>
      <c r="AF27" s="322"/>
      <c r="AG27" s="323"/>
      <c r="AH27" s="322"/>
      <c r="AI27" s="324"/>
      <c r="AJ27" s="322"/>
      <c r="AK27" s="324"/>
      <c r="AL27" s="322"/>
      <c r="AM27" s="325"/>
    </row>
    <row r="28" spans="1:39" ht="17.399999999999999" x14ac:dyDescent="0.2">
      <c r="A28" s="381"/>
      <c r="B28" s="414" t="s">
        <v>247</v>
      </c>
      <c r="C28" s="383"/>
      <c r="D28" s="386" t="s">
        <v>245</v>
      </c>
      <c r="E28" s="385" t="s">
        <v>95</v>
      </c>
      <c r="F28" s="512">
        <v>0.03</v>
      </c>
      <c r="G28" s="511">
        <v>5.6</v>
      </c>
      <c r="H28" s="512">
        <v>0</v>
      </c>
      <c r="I28" s="513">
        <v>0</v>
      </c>
      <c r="J28" s="512">
        <v>0</v>
      </c>
      <c r="K28" s="513">
        <v>0</v>
      </c>
      <c r="L28" s="512">
        <v>0</v>
      </c>
      <c r="M28" s="514">
        <v>0</v>
      </c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381"/>
      <c r="AB28" s="414" t="s">
        <v>247</v>
      </c>
      <c r="AC28" s="383"/>
      <c r="AD28" s="386" t="s">
        <v>245</v>
      </c>
      <c r="AE28" s="321" t="s">
        <v>96</v>
      </c>
      <c r="AF28" s="322" t="str">
        <f>IF(AND(ISNUMBER(F28),ISNUMBER(F29),ISNUMBER(F30)),IF((F29+F30)&gt;=F28,"subitems as large as total",""),"incomplete data")</f>
        <v>subitems as large as total</v>
      </c>
      <c r="AG28" s="327" t="str">
        <f t="shared" ref="AG28:AM28" si="3">IF(AND(ISNUMBER(G28),ISNUMBER(G29),ISNUMBER(G30)),IF((G29+G30)&gt;=G28,"subitems as large as total",""),"incomplete data")</f>
        <v>subitems as large as total</v>
      </c>
      <c r="AH28" s="326" t="str">
        <f t="shared" si="3"/>
        <v>subitems as large as total</v>
      </c>
      <c r="AI28" s="328" t="str">
        <f t="shared" si="3"/>
        <v>subitems as large as total</v>
      </c>
      <c r="AJ28" s="326" t="str">
        <f t="shared" si="3"/>
        <v>subitems as large as total</v>
      </c>
      <c r="AK28" s="328" t="str">
        <f t="shared" si="3"/>
        <v>subitems as large as total</v>
      </c>
      <c r="AL28" s="326" t="str">
        <f t="shared" si="3"/>
        <v>subitems as large as total</v>
      </c>
      <c r="AM28" s="329" t="str">
        <f t="shared" si="3"/>
        <v>subitems as large as total</v>
      </c>
    </row>
    <row r="29" spans="1:39" ht="17.399999999999999" x14ac:dyDescent="0.2">
      <c r="A29" s="381"/>
      <c r="B29" s="394" t="s">
        <v>232</v>
      </c>
      <c r="C29" s="395" t="s">
        <v>242</v>
      </c>
      <c r="D29" s="396" t="s">
        <v>87</v>
      </c>
      <c r="E29" s="385" t="s">
        <v>95</v>
      </c>
      <c r="F29" s="506">
        <v>0.03</v>
      </c>
      <c r="G29" s="507">
        <v>5.6</v>
      </c>
      <c r="H29" s="506">
        <v>0</v>
      </c>
      <c r="I29" s="508">
        <v>0</v>
      </c>
      <c r="J29" s="506">
        <v>0</v>
      </c>
      <c r="K29" s="508">
        <v>0</v>
      </c>
      <c r="L29" s="506">
        <v>0</v>
      </c>
      <c r="M29" s="509">
        <v>0</v>
      </c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381"/>
      <c r="AB29" s="394" t="s">
        <v>232</v>
      </c>
      <c r="AC29" s="395" t="s">
        <v>242</v>
      </c>
      <c r="AD29" s="396" t="s">
        <v>87</v>
      </c>
      <c r="AE29" s="321" t="s">
        <v>96</v>
      </c>
      <c r="AF29" s="326"/>
      <c r="AG29" s="327"/>
      <c r="AH29" s="326"/>
      <c r="AI29" s="328"/>
      <c r="AJ29" s="326"/>
      <c r="AK29" s="328"/>
      <c r="AL29" s="326"/>
      <c r="AM29" s="329"/>
    </row>
    <row r="30" spans="1:39" ht="43.2" x14ac:dyDescent="0.2">
      <c r="A30" s="381"/>
      <c r="B30" s="393"/>
      <c r="C30" s="415" t="s">
        <v>262</v>
      </c>
      <c r="D30" s="397" t="s">
        <v>88</v>
      </c>
      <c r="E30" s="389" t="s">
        <v>95</v>
      </c>
      <c r="F30" s="506">
        <v>0</v>
      </c>
      <c r="G30" s="507">
        <v>0</v>
      </c>
      <c r="H30" s="506">
        <v>0</v>
      </c>
      <c r="I30" s="508">
        <v>0</v>
      </c>
      <c r="J30" s="506">
        <v>0</v>
      </c>
      <c r="K30" s="508">
        <v>0</v>
      </c>
      <c r="L30" s="506">
        <v>0</v>
      </c>
      <c r="M30" s="509">
        <v>0</v>
      </c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381"/>
      <c r="AB30" s="393"/>
      <c r="AC30" s="415" t="s">
        <v>262</v>
      </c>
      <c r="AD30" s="397" t="s">
        <v>88</v>
      </c>
      <c r="AE30" s="330" t="s">
        <v>96</v>
      </c>
      <c r="AF30" s="326"/>
      <c r="AG30" s="327"/>
      <c r="AH30" s="326"/>
      <c r="AI30" s="328"/>
      <c r="AJ30" s="326"/>
      <c r="AK30" s="328"/>
      <c r="AL30" s="326"/>
      <c r="AM30" s="329"/>
    </row>
    <row r="31" spans="1:39" ht="28.8" x14ac:dyDescent="0.2">
      <c r="A31" s="381"/>
      <c r="B31" s="412" t="s">
        <v>263</v>
      </c>
      <c r="C31" s="395"/>
      <c r="D31" s="398" t="s">
        <v>248</v>
      </c>
      <c r="E31" s="389" t="s">
        <v>95</v>
      </c>
      <c r="F31" s="512">
        <v>0.04</v>
      </c>
      <c r="G31" s="511">
        <v>6.37</v>
      </c>
      <c r="H31" s="512">
        <v>0.49</v>
      </c>
      <c r="I31" s="513">
        <v>30.33</v>
      </c>
      <c r="J31" s="512">
        <v>0.82</v>
      </c>
      <c r="K31" s="513">
        <v>148.96</v>
      </c>
      <c r="L31" s="512">
        <v>0.72</v>
      </c>
      <c r="M31" s="514">
        <v>82.93</v>
      </c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381"/>
      <c r="AB31" s="412" t="s">
        <v>263</v>
      </c>
      <c r="AC31" s="395"/>
      <c r="AD31" s="398" t="s">
        <v>248</v>
      </c>
      <c r="AE31" s="330" t="s">
        <v>96</v>
      </c>
      <c r="AF31" s="326"/>
      <c r="AG31" s="327"/>
      <c r="AH31" s="326"/>
      <c r="AI31" s="328"/>
      <c r="AJ31" s="326"/>
      <c r="AK31" s="328"/>
      <c r="AL31" s="326"/>
      <c r="AM31" s="329"/>
    </row>
    <row r="32" spans="1:39" ht="28.8" x14ac:dyDescent="0.2">
      <c r="A32" s="399"/>
      <c r="B32" s="416" t="s">
        <v>264</v>
      </c>
      <c r="C32" s="395"/>
      <c r="D32" s="398" t="s">
        <v>249</v>
      </c>
      <c r="E32" s="389" t="s">
        <v>95</v>
      </c>
      <c r="F32" s="512">
        <v>0</v>
      </c>
      <c r="G32" s="511">
        <v>0</v>
      </c>
      <c r="H32" s="512">
        <v>0</v>
      </c>
      <c r="I32" s="513">
        <v>0</v>
      </c>
      <c r="J32" s="512">
        <v>0</v>
      </c>
      <c r="K32" s="513">
        <v>0</v>
      </c>
      <c r="L32" s="512">
        <v>0</v>
      </c>
      <c r="M32" s="514">
        <v>0</v>
      </c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399"/>
      <c r="AB32" s="416" t="s">
        <v>264</v>
      </c>
      <c r="AC32" s="395"/>
      <c r="AD32" s="398" t="s">
        <v>249</v>
      </c>
      <c r="AE32" s="330" t="s">
        <v>96</v>
      </c>
      <c r="AF32" s="326"/>
      <c r="AG32" s="327"/>
      <c r="AH32" s="326"/>
      <c r="AI32" s="328"/>
      <c r="AJ32" s="326"/>
      <c r="AK32" s="328"/>
      <c r="AL32" s="326"/>
      <c r="AM32" s="329"/>
    </row>
    <row r="33" spans="1:39" ht="28.8" x14ac:dyDescent="0.2">
      <c r="A33" s="467" t="s">
        <v>168</v>
      </c>
      <c r="B33" s="468" t="s">
        <v>217</v>
      </c>
      <c r="C33" s="400"/>
      <c r="D33" s="401" t="s">
        <v>75</v>
      </c>
      <c r="E33" s="380" t="s">
        <v>71</v>
      </c>
      <c r="F33" s="498">
        <v>7.08</v>
      </c>
      <c r="G33" s="500">
        <v>3936.07</v>
      </c>
      <c r="H33" s="498">
        <v>7.95</v>
      </c>
      <c r="I33" s="500">
        <v>4540.58</v>
      </c>
      <c r="J33" s="498">
        <v>644.89</v>
      </c>
      <c r="K33" s="500">
        <v>157460.29999999999</v>
      </c>
      <c r="L33" s="498">
        <v>579.34</v>
      </c>
      <c r="M33" s="501">
        <v>141765</v>
      </c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467" t="s">
        <v>168</v>
      </c>
      <c r="AB33" s="468" t="s">
        <v>217</v>
      </c>
      <c r="AC33" s="400"/>
      <c r="AD33" s="401" t="s">
        <v>75</v>
      </c>
      <c r="AE33" s="316" t="s">
        <v>92</v>
      </c>
      <c r="AF33" s="317" t="s">
        <v>0</v>
      </c>
      <c r="AG33" s="319" t="s">
        <v>0</v>
      </c>
      <c r="AH33" s="317" t="s">
        <v>0</v>
      </c>
      <c r="AI33" s="319" t="s">
        <v>0</v>
      </c>
      <c r="AJ33" s="317" t="s">
        <v>0</v>
      </c>
      <c r="AK33" s="319" t="s">
        <v>0</v>
      </c>
      <c r="AL33" s="317" t="s">
        <v>0</v>
      </c>
      <c r="AM33" s="320" t="s">
        <v>0</v>
      </c>
    </row>
    <row r="34" spans="1:39" ht="17.399999999999999" x14ac:dyDescent="0.2">
      <c r="A34" s="381"/>
      <c r="B34" s="402" t="s">
        <v>265</v>
      </c>
      <c r="C34" s="394"/>
      <c r="D34" s="386" t="s">
        <v>227</v>
      </c>
      <c r="E34" s="385" t="s">
        <v>71</v>
      </c>
      <c r="F34" s="512">
        <v>4.7300000000000004</v>
      </c>
      <c r="G34" s="513">
        <v>2066.44</v>
      </c>
      <c r="H34" s="512">
        <v>6</v>
      </c>
      <c r="I34" s="513">
        <v>2522.1799999999998</v>
      </c>
      <c r="J34" s="512">
        <v>576.32000000000005</v>
      </c>
      <c r="K34" s="513">
        <v>138832.12</v>
      </c>
      <c r="L34" s="512">
        <v>526.86</v>
      </c>
      <c r="M34" s="514">
        <v>125427.62</v>
      </c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381"/>
      <c r="AB34" s="402" t="s">
        <v>265</v>
      </c>
      <c r="AC34" s="394"/>
      <c r="AD34" s="386" t="s">
        <v>227</v>
      </c>
      <c r="AE34" s="321" t="s">
        <v>92</v>
      </c>
      <c r="AF34" s="326"/>
      <c r="AG34" s="328"/>
      <c r="AH34" s="326"/>
      <c r="AI34" s="328"/>
      <c r="AJ34" s="326"/>
      <c r="AK34" s="328"/>
      <c r="AL34" s="326"/>
      <c r="AM34" s="329"/>
    </row>
    <row r="35" spans="1:39" ht="17.399999999999999" x14ac:dyDescent="0.2">
      <c r="A35" s="381"/>
      <c r="B35" s="402" t="s">
        <v>266</v>
      </c>
      <c r="C35" s="393"/>
      <c r="D35" s="403" t="s">
        <v>228</v>
      </c>
      <c r="E35" s="404" t="s">
        <v>71</v>
      </c>
      <c r="F35" s="502">
        <v>0.33</v>
      </c>
      <c r="G35" s="504">
        <v>220.59</v>
      </c>
      <c r="H35" s="502">
        <v>0.37</v>
      </c>
      <c r="I35" s="504">
        <v>389.48</v>
      </c>
      <c r="J35" s="502">
        <v>9.33</v>
      </c>
      <c r="K35" s="504">
        <v>2880.1</v>
      </c>
      <c r="L35" s="502">
        <v>13.53</v>
      </c>
      <c r="M35" s="505">
        <v>5489.14</v>
      </c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381"/>
      <c r="AB35" s="402" t="s">
        <v>266</v>
      </c>
      <c r="AC35" s="393"/>
      <c r="AD35" s="403" t="s">
        <v>228</v>
      </c>
      <c r="AE35" s="331" t="s">
        <v>92</v>
      </c>
      <c r="AF35" s="322"/>
      <c r="AG35" s="324"/>
      <c r="AH35" s="322"/>
      <c r="AI35" s="324"/>
      <c r="AJ35" s="322"/>
      <c r="AK35" s="324"/>
      <c r="AL35" s="322"/>
      <c r="AM35" s="325"/>
    </row>
    <row r="36" spans="1:39" ht="55.5" customHeight="1" x14ac:dyDescent="0.2">
      <c r="A36" s="377" t="s">
        <v>169</v>
      </c>
      <c r="B36" s="417" t="s">
        <v>218</v>
      </c>
      <c r="C36" s="405"/>
      <c r="D36" s="379" t="s">
        <v>76</v>
      </c>
      <c r="E36" s="380" t="s">
        <v>71</v>
      </c>
      <c r="F36" s="498">
        <v>157.79</v>
      </c>
      <c r="G36" s="500">
        <v>64365.67</v>
      </c>
      <c r="H36" s="498">
        <v>150.01</v>
      </c>
      <c r="I36" s="500">
        <v>64491.32</v>
      </c>
      <c r="J36" s="498">
        <v>297.68</v>
      </c>
      <c r="K36" s="500">
        <v>204457.84</v>
      </c>
      <c r="L36" s="498">
        <v>265.77999999999997</v>
      </c>
      <c r="M36" s="501">
        <v>189726.79</v>
      </c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377" t="s">
        <v>169</v>
      </c>
      <c r="AB36" s="417" t="s">
        <v>218</v>
      </c>
      <c r="AC36" s="405"/>
      <c r="AD36" s="379" t="s">
        <v>76</v>
      </c>
      <c r="AE36" s="316" t="s">
        <v>92</v>
      </c>
      <c r="AF36" s="317" t="s">
        <v>0</v>
      </c>
      <c r="AG36" s="319" t="s">
        <v>0</v>
      </c>
      <c r="AH36" s="317" t="s">
        <v>0</v>
      </c>
      <c r="AI36" s="319" t="s">
        <v>0</v>
      </c>
      <c r="AJ36" s="317" t="s">
        <v>0</v>
      </c>
      <c r="AK36" s="319" t="s">
        <v>0</v>
      </c>
      <c r="AL36" s="317" t="s">
        <v>0</v>
      </c>
      <c r="AM36" s="320" t="s">
        <v>0</v>
      </c>
    </row>
    <row r="37" spans="1:39" ht="17.399999999999999" x14ac:dyDescent="0.2">
      <c r="A37" s="381"/>
      <c r="B37" s="402" t="s">
        <v>267</v>
      </c>
      <c r="C37" s="394"/>
      <c r="D37" s="386" t="s">
        <v>223</v>
      </c>
      <c r="E37" s="385" t="s">
        <v>71</v>
      </c>
      <c r="F37" s="502">
        <v>62.14</v>
      </c>
      <c r="G37" s="504">
        <v>34034.449999999997</v>
      </c>
      <c r="H37" s="502">
        <v>70.16</v>
      </c>
      <c r="I37" s="504">
        <v>36961.35</v>
      </c>
      <c r="J37" s="502">
        <v>103.68</v>
      </c>
      <c r="K37" s="504">
        <v>82385.55</v>
      </c>
      <c r="L37" s="502">
        <v>82.05</v>
      </c>
      <c r="M37" s="505">
        <v>66670.009999999995</v>
      </c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381"/>
      <c r="AB37" s="402" t="s">
        <v>267</v>
      </c>
      <c r="AC37" s="394"/>
      <c r="AD37" s="386" t="s">
        <v>223</v>
      </c>
      <c r="AE37" s="321" t="s">
        <v>92</v>
      </c>
      <c r="AF37" s="322"/>
      <c r="AG37" s="324"/>
      <c r="AH37" s="322"/>
      <c r="AI37" s="324"/>
      <c r="AJ37" s="322"/>
      <c r="AK37" s="324"/>
      <c r="AL37" s="322"/>
      <c r="AM37" s="325"/>
    </row>
    <row r="38" spans="1:39" ht="17.399999999999999" x14ac:dyDescent="0.2">
      <c r="A38" s="381"/>
      <c r="B38" s="402" t="s">
        <v>268</v>
      </c>
      <c r="C38" s="394"/>
      <c r="D38" s="386" t="s">
        <v>224</v>
      </c>
      <c r="E38" s="385" t="s">
        <v>71</v>
      </c>
      <c r="F38" s="502">
        <v>69.22</v>
      </c>
      <c r="G38" s="504">
        <v>18924.98</v>
      </c>
      <c r="H38" s="502">
        <v>68.98</v>
      </c>
      <c r="I38" s="504">
        <v>21541.78</v>
      </c>
      <c r="J38" s="502">
        <v>189.95</v>
      </c>
      <c r="K38" s="504">
        <v>121591.47</v>
      </c>
      <c r="L38" s="502">
        <v>159.94999999999999</v>
      </c>
      <c r="M38" s="505">
        <v>103661.25</v>
      </c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381"/>
      <c r="AB38" s="402" t="s">
        <v>268</v>
      </c>
      <c r="AC38" s="394"/>
      <c r="AD38" s="386" t="s">
        <v>224</v>
      </c>
      <c r="AE38" s="321" t="s">
        <v>92</v>
      </c>
      <c r="AF38" s="322"/>
      <c r="AG38" s="324"/>
      <c r="AH38" s="322"/>
      <c r="AI38" s="324"/>
      <c r="AJ38" s="322"/>
      <c r="AK38" s="324"/>
      <c r="AL38" s="322"/>
      <c r="AM38" s="325"/>
    </row>
    <row r="39" spans="1:39" ht="17.399999999999999" x14ac:dyDescent="0.2">
      <c r="A39" s="381"/>
      <c r="B39" s="402" t="s">
        <v>269</v>
      </c>
      <c r="C39" s="394"/>
      <c r="D39" s="386" t="s">
        <v>229</v>
      </c>
      <c r="E39" s="385" t="s">
        <v>71</v>
      </c>
      <c r="F39" s="502">
        <v>7.0000000000000007E-2</v>
      </c>
      <c r="G39" s="504">
        <v>34.380000000000003</v>
      </c>
      <c r="H39" s="502">
        <v>0.11</v>
      </c>
      <c r="I39" s="504">
        <v>71.569999999999993</v>
      </c>
      <c r="J39" s="502">
        <v>0.16</v>
      </c>
      <c r="K39" s="504">
        <v>238.41</v>
      </c>
      <c r="L39" s="502">
        <v>0.15</v>
      </c>
      <c r="M39" s="505">
        <v>101.18</v>
      </c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381"/>
      <c r="AB39" s="402" t="s">
        <v>269</v>
      </c>
      <c r="AC39" s="394"/>
      <c r="AD39" s="386" t="s">
        <v>229</v>
      </c>
      <c r="AE39" s="321" t="s">
        <v>92</v>
      </c>
      <c r="AF39" s="322"/>
      <c r="AG39" s="324"/>
      <c r="AH39" s="322"/>
      <c r="AI39" s="324"/>
      <c r="AJ39" s="322"/>
      <c r="AK39" s="324"/>
      <c r="AL39" s="322"/>
      <c r="AM39" s="325"/>
    </row>
    <row r="40" spans="1:39" ht="17.399999999999999" x14ac:dyDescent="0.2">
      <c r="A40" s="381"/>
      <c r="B40" s="402" t="s">
        <v>270</v>
      </c>
      <c r="C40" s="394"/>
      <c r="D40" s="386" t="s">
        <v>230</v>
      </c>
      <c r="E40" s="385" t="s">
        <v>71</v>
      </c>
      <c r="F40" s="502">
        <v>0.04</v>
      </c>
      <c r="G40" s="504">
        <v>22.62</v>
      </c>
      <c r="H40" s="502">
        <v>0.04</v>
      </c>
      <c r="I40" s="504">
        <v>19.07</v>
      </c>
      <c r="J40" s="502">
        <v>0.41</v>
      </c>
      <c r="K40" s="504">
        <v>174.81</v>
      </c>
      <c r="L40" s="502">
        <v>0.08</v>
      </c>
      <c r="M40" s="505">
        <v>56.25</v>
      </c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381"/>
      <c r="AB40" s="402" t="s">
        <v>270</v>
      </c>
      <c r="AC40" s="394"/>
      <c r="AD40" s="386" t="s">
        <v>230</v>
      </c>
      <c r="AE40" s="321" t="s">
        <v>92</v>
      </c>
      <c r="AF40" s="322"/>
      <c r="AG40" s="324"/>
      <c r="AH40" s="322"/>
      <c r="AI40" s="324"/>
      <c r="AJ40" s="322"/>
      <c r="AK40" s="324"/>
      <c r="AL40" s="322"/>
      <c r="AM40" s="325"/>
    </row>
    <row r="41" spans="1:39" ht="17.399999999999999" x14ac:dyDescent="0.2">
      <c r="A41" s="381"/>
      <c r="B41" s="402" t="s">
        <v>271</v>
      </c>
      <c r="C41" s="394"/>
      <c r="D41" s="386" t="s">
        <v>231</v>
      </c>
      <c r="E41" s="385" t="s">
        <v>71</v>
      </c>
      <c r="F41" s="502">
        <v>3.79</v>
      </c>
      <c r="G41" s="504">
        <v>1318.34</v>
      </c>
      <c r="H41" s="502">
        <v>4.18</v>
      </c>
      <c r="I41" s="504">
        <v>1218.1300000000001</v>
      </c>
      <c r="J41" s="502">
        <v>2.98</v>
      </c>
      <c r="K41" s="504">
        <v>2436.1799999999998</v>
      </c>
      <c r="L41" s="502">
        <v>3.18</v>
      </c>
      <c r="M41" s="505">
        <v>2247.7800000000002</v>
      </c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381"/>
      <c r="AB41" s="402" t="s">
        <v>271</v>
      </c>
      <c r="AC41" s="394"/>
      <c r="AD41" s="386" t="s">
        <v>231</v>
      </c>
      <c r="AE41" s="321" t="s">
        <v>92</v>
      </c>
      <c r="AF41" s="322"/>
      <c r="AG41" s="324"/>
      <c r="AH41" s="322"/>
      <c r="AI41" s="324"/>
      <c r="AJ41" s="322"/>
      <c r="AK41" s="324"/>
      <c r="AL41" s="322"/>
      <c r="AM41" s="325"/>
    </row>
    <row r="42" spans="1:39" ht="17.399999999999999" x14ac:dyDescent="0.2">
      <c r="A42" s="381"/>
      <c r="B42" s="402" t="s">
        <v>272</v>
      </c>
      <c r="C42" s="394"/>
      <c r="D42" s="406" t="s">
        <v>226</v>
      </c>
      <c r="E42" s="385" t="s">
        <v>71</v>
      </c>
      <c r="F42" s="512">
        <v>4.4400000000000004</v>
      </c>
      <c r="G42" s="513">
        <v>779.58</v>
      </c>
      <c r="H42" s="512">
        <v>0.73</v>
      </c>
      <c r="I42" s="513">
        <v>147.97</v>
      </c>
      <c r="J42" s="512">
        <v>0.28000000000000003</v>
      </c>
      <c r="K42" s="513">
        <v>93.54</v>
      </c>
      <c r="L42" s="512">
        <v>0.31</v>
      </c>
      <c r="M42" s="514">
        <v>149.97999999999999</v>
      </c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381"/>
      <c r="AB42" s="402" t="s">
        <v>272</v>
      </c>
      <c r="AC42" s="394"/>
      <c r="AD42" s="406" t="s">
        <v>226</v>
      </c>
      <c r="AE42" s="321" t="s">
        <v>92</v>
      </c>
      <c r="AF42" s="326"/>
      <c r="AG42" s="328"/>
      <c r="AH42" s="326"/>
      <c r="AI42" s="328"/>
      <c r="AJ42" s="326"/>
      <c r="AK42" s="328"/>
      <c r="AL42" s="326"/>
      <c r="AM42" s="329"/>
    </row>
    <row r="43" spans="1:39" ht="18" thickBot="1" x14ac:dyDescent="0.25">
      <c r="A43" s="407"/>
      <c r="B43" s="408" t="s">
        <v>273</v>
      </c>
      <c r="C43" s="409"/>
      <c r="D43" s="410" t="s">
        <v>225</v>
      </c>
      <c r="E43" s="411" t="s">
        <v>71</v>
      </c>
      <c r="F43" s="516">
        <v>0.05</v>
      </c>
      <c r="G43" s="517">
        <v>38.14</v>
      </c>
      <c r="H43" s="516">
        <v>0</v>
      </c>
      <c r="I43" s="517">
        <v>6.67</v>
      </c>
      <c r="J43" s="516">
        <v>0.06</v>
      </c>
      <c r="K43" s="517">
        <v>51.71</v>
      </c>
      <c r="L43" s="516">
        <v>0</v>
      </c>
      <c r="M43" s="518">
        <v>0</v>
      </c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407"/>
      <c r="AB43" s="408" t="s">
        <v>273</v>
      </c>
      <c r="AC43" s="409"/>
      <c r="AD43" s="410" t="s">
        <v>225</v>
      </c>
      <c r="AE43" s="332" t="s">
        <v>92</v>
      </c>
      <c r="AF43" s="333"/>
      <c r="AG43" s="334"/>
      <c r="AH43" s="333"/>
      <c r="AI43" s="334"/>
      <c r="AJ43" s="333"/>
      <c r="AK43" s="334"/>
      <c r="AL43" s="333"/>
      <c r="AM43" s="335"/>
    </row>
    <row r="44" spans="1:39" ht="18.75" customHeight="1" x14ac:dyDescent="0.3">
      <c r="A44" s="336" t="s">
        <v>89</v>
      </c>
      <c r="B44" s="336"/>
      <c r="C44" s="336"/>
      <c r="D44" s="337"/>
      <c r="E44" s="337"/>
      <c r="F44" s="338"/>
      <c r="G44" s="338"/>
      <c r="H44" s="338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</row>
    <row r="45" spans="1:39" ht="18" customHeight="1" x14ac:dyDescent="0.3">
      <c r="A45" s="286" t="s">
        <v>274</v>
      </c>
      <c r="B45" s="286"/>
      <c r="C45" s="286"/>
      <c r="D45" s="248"/>
      <c r="E45" s="248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</row>
    <row r="46" spans="1:39" ht="15.6" x14ac:dyDescent="0.3">
      <c r="A46" s="286" t="s">
        <v>90</v>
      </c>
      <c r="B46" s="286"/>
      <c r="C46" s="286"/>
      <c r="D46" s="248"/>
      <c r="E46" s="248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</row>
    <row r="47" spans="1:39" ht="20.25" customHeight="1" x14ac:dyDescent="0.3">
      <c r="A47" s="347" t="s">
        <v>97</v>
      </c>
      <c r="B47" s="286"/>
      <c r="C47" s="286"/>
      <c r="D47" s="248"/>
      <c r="E47" s="248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</row>
    <row r="48" spans="1:39" ht="15.6" x14ac:dyDescent="0.3">
      <c r="A48" s="286"/>
      <c r="B48" s="286"/>
      <c r="C48" s="286"/>
      <c r="D48" s="248"/>
      <c r="E48" s="248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</row>
    <row r="49" spans="1:39" ht="15.6" x14ac:dyDescent="0.3">
      <c r="A49" s="286"/>
      <c r="B49" s="286"/>
      <c r="C49" s="286"/>
      <c r="D49" s="248"/>
      <c r="E49" s="248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</row>
  </sheetData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47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orientation="landscape" horizontalDpi="300" verticalDpi="300" r:id="rId1"/>
  <headerFooter alignWithMargins="0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3" ma:contentTypeDescription="Create a new document." ma:contentTypeScope="" ma:versionID="ac8be5ce64156f72bdf8b4ac74629ff8">
  <xsd:schema xmlns:xsd="http://www.w3.org/2001/XMLSchema" xmlns:xs="http://www.w3.org/2001/XMLSchema" xmlns:p="http://schemas.microsoft.com/office/2006/metadata/properties" xmlns:ns2="247b320a-10fd-4c85-93bc-332cc366a8d9" xmlns:ns3="66073966-ae8e-4b5b-b7e0-a4f858c07b7b" targetNamespace="http://schemas.microsoft.com/office/2006/metadata/properties" ma:root="true" ma:fieldsID="19191d68eb62796bc12214b33be89419" ns2:_="" ns3:_="">
    <xsd:import namespace="247b320a-10fd-4c85-93bc-332cc366a8d9"/>
    <xsd:import namespace="66073966-ae8e-4b5b-b7e0-a4f858c07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75C3F8-2DA1-423A-9BAD-E99452ACDACC}"/>
</file>

<file path=customXml/itemProps2.xml><?xml version="1.0" encoding="utf-8"?>
<ds:datastoreItem xmlns:ds="http://schemas.openxmlformats.org/officeDocument/2006/customXml" ds:itemID="{C3787C79-F741-4A30-AD23-08A7676F32F4}">
  <ds:schemaRefs>
    <ds:schemaRef ds:uri="http://purl.org/dc/elements/1.1/"/>
    <ds:schemaRef ds:uri="http://schemas.microsoft.com/office/2006/metadata/properties"/>
    <ds:schemaRef ds:uri="8c2680b1-8717-4e17-af8a-c3c5948a3503"/>
    <ds:schemaRef ds:uri="http://purl.org/dc/terms/"/>
    <ds:schemaRef ds:uri="3c9ac98d-36e3-464e-9a3d-571690e2b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828D1C-8E31-4550-9EFC-187303720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JQ1|Primary Products|Production</vt:lpstr>
      <vt:lpstr>JQ2 | Primary Products | Trade</vt:lpstr>
      <vt:lpstr>JQ3 | Secondary Products| Trade</vt:lpstr>
      <vt:lpstr>ECE-EU I Species I Trade</vt:lpstr>
      <vt:lpstr>'ECE-EU I Species I Trade'!Print_Area</vt:lpstr>
      <vt:lpstr>'JQ1|Primary Products|Production'!Print_Area</vt:lpstr>
      <vt:lpstr>'JQ2 | Primary Products | Trade'!Print_Area</vt:lpstr>
      <vt:lpstr>'JQ3 | Secondary Products| Trade'!Print_Area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anonymous peer</cp:lastModifiedBy>
  <cp:lastPrinted>2020-05-25T09:22:48Z</cp:lastPrinted>
  <dcterms:created xsi:type="dcterms:W3CDTF">1998-09-16T16:39:33Z</dcterms:created>
  <dcterms:modified xsi:type="dcterms:W3CDTF">2021-05-03T23:53:12Z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</Properties>
</file>