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225" windowWidth="14805" windowHeight="7890" firstSheet="1" activeTab="6"/>
  </bookViews>
  <sheets>
    <sheet name="Source Data" sheetId="8" r:id="rId1"/>
    <sheet name="Analysis" sheetId="6" r:id="rId2"/>
    <sheet name="end1" sheetId="10" r:id="rId3"/>
    <sheet name="US" sheetId="1" r:id="rId4"/>
    <sheet name="China" sheetId="3" r:id="rId5"/>
    <sheet name="EU" sheetId="4" r:id="rId6"/>
    <sheet name="Japan" sheetId="5" r:id="rId7"/>
    <sheet name="Canada" sheetId="2" r:id="rId8"/>
  </sheets>
  <calcPr calcId="162913"/>
</workbook>
</file>

<file path=xl/calcChain.xml><?xml version="1.0" encoding="utf-8"?>
<calcChain xmlns="http://schemas.openxmlformats.org/spreadsheetml/2006/main">
  <c r="G26" i="6" l="1"/>
  <c r="D62" i="1"/>
  <c r="D62" i="3"/>
  <c r="D62" i="4"/>
  <c r="D62" i="5"/>
  <c r="D62" i="2" l="1"/>
  <c r="F67" i="4" l="1"/>
  <c r="D93" i="4" s="1"/>
  <c r="H20" i="6" s="1"/>
  <c r="D67" i="4"/>
  <c r="D90" i="4" s="1"/>
  <c r="H19" i="6" s="1"/>
  <c r="H59" i="4"/>
  <c r="F59" i="4"/>
  <c r="H105" i="4" s="1"/>
  <c r="D59" i="4"/>
  <c r="D56" i="4"/>
  <c r="C97" i="4" s="1"/>
  <c r="G97" i="4" s="1"/>
  <c r="F67" i="5"/>
  <c r="D93" i="5" s="1"/>
  <c r="G20" i="6" s="1"/>
  <c r="D67" i="5"/>
  <c r="D90" i="5" s="1"/>
  <c r="G19" i="6" s="1"/>
  <c r="H59" i="5"/>
  <c r="F59" i="5"/>
  <c r="D59" i="5"/>
  <c r="D56" i="5"/>
  <c r="C97" i="5" s="1"/>
  <c r="G97" i="5" l="1"/>
  <c r="G24" i="6" s="1"/>
  <c r="G23" i="6"/>
  <c r="C103" i="4"/>
  <c r="G103" i="4" s="1"/>
  <c r="H105" i="5"/>
  <c r="G33" i="6" s="1"/>
  <c r="C103" i="5"/>
  <c r="G42" i="8"/>
  <c r="F42" i="8"/>
  <c r="E42" i="8"/>
  <c r="D42" i="8"/>
  <c r="C42" i="8"/>
  <c r="G39" i="8"/>
  <c r="F39" i="8"/>
  <c r="E39" i="8"/>
  <c r="D39" i="8"/>
  <c r="C39" i="8"/>
  <c r="G26" i="8"/>
  <c r="F26" i="8"/>
  <c r="E26" i="8"/>
  <c r="D26" i="8"/>
  <c r="C26" i="8"/>
  <c r="D14" i="8"/>
  <c r="E14" i="8"/>
  <c r="F14" i="8"/>
  <c r="G14" i="8"/>
  <c r="C14" i="8"/>
  <c r="D27" i="3"/>
  <c r="D26" i="3"/>
  <c r="D23" i="3"/>
  <c r="D22" i="3"/>
  <c r="D8" i="4"/>
  <c r="D8" i="2"/>
  <c r="D52" i="3"/>
  <c r="D47" i="3"/>
  <c r="D43" i="3"/>
  <c r="D42" i="3"/>
  <c r="D40" i="3"/>
  <c r="D39" i="3"/>
  <c r="D38" i="3"/>
  <c r="D36" i="3"/>
  <c r="D35" i="3"/>
  <c r="D34" i="3"/>
  <c r="D28" i="3"/>
  <c r="D24" i="3"/>
  <c r="D20" i="3"/>
  <c r="D17" i="3"/>
  <c r="D16" i="3"/>
  <c r="D15" i="3"/>
  <c r="D13" i="3"/>
  <c r="D12" i="3"/>
  <c r="D11" i="3"/>
  <c r="D9" i="3"/>
  <c r="D8" i="3"/>
  <c r="D52" i="1"/>
  <c r="D47" i="1"/>
  <c r="D35" i="1"/>
  <c r="D36" i="1"/>
  <c r="D37" i="1"/>
  <c r="D38" i="1"/>
  <c r="D39" i="1"/>
  <c r="D40" i="1"/>
  <c r="D41" i="1"/>
  <c r="D42" i="1"/>
  <c r="D43" i="1"/>
  <c r="D34" i="1"/>
  <c r="D21" i="1"/>
  <c r="D22" i="1"/>
  <c r="D23" i="1"/>
  <c r="D24" i="1"/>
  <c r="D25" i="1"/>
  <c r="D26" i="1"/>
  <c r="D27" i="1"/>
  <c r="D28" i="1"/>
  <c r="D29" i="1"/>
  <c r="D20" i="1"/>
  <c r="D9" i="1"/>
  <c r="D10" i="1"/>
  <c r="D11" i="1"/>
  <c r="D12" i="1"/>
  <c r="D13" i="1"/>
  <c r="D14" i="1"/>
  <c r="D15" i="1"/>
  <c r="D16" i="1"/>
  <c r="D17" i="1"/>
  <c r="D8" i="1"/>
  <c r="F67" i="2"/>
  <c r="D93" i="2" s="1"/>
  <c r="I20" i="6" s="1"/>
  <c r="D67" i="2"/>
  <c r="D90" i="2" s="1"/>
  <c r="I19" i="6" s="1"/>
  <c r="F67" i="3"/>
  <c r="D93" i="3" s="1"/>
  <c r="F20" i="6" s="1"/>
  <c r="D67" i="3"/>
  <c r="D90" i="3" s="1"/>
  <c r="F19" i="6" s="1"/>
  <c r="F67" i="1"/>
  <c r="D93" i="1" s="1"/>
  <c r="E20" i="6" s="1"/>
  <c r="D67" i="1"/>
  <c r="D90" i="1" s="1"/>
  <c r="E19" i="6" s="1"/>
  <c r="H59" i="2"/>
  <c r="F59" i="2"/>
  <c r="D59" i="2"/>
  <c r="D56" i="2"/>
  <c r="H59" i="3"/>
  <c r="F59" i="3"/>
  <c r="D59" i="3"/>
  <c r="D56" i="3"/>
  <c r="C97" i="3" s="1"/>
  <c r="H59" i="1"/>
  <c r="F59" i="1"/>
  <c r="D59" i="1"/>
  <c r="D56" i="1"/>
  <c r="C97" i="1" s="1"/>
  <c r="D29" i="6"/>
  <c r="D22" i="6"/>
  <c r="F29" i="6"/>
  <c r="G29" i="6"/>
  <c r="H29" i="6"/>
  <c r="I29" i="6"/>
  <c r="F22" i="6"/>
  <c r="G22" i="6"/>
  <c r="H22" i="6"/>
  <c r="I22" i="6"/>
  <c r="E29" i="6"/>
  <c r="E22" i="6"/>
  <c r="I26" i="6"/>
  <c r="H26" i="6"/>
  <c r="F26" i="6"/>
  <c r="E26" i="6"/>
  <c r="H105" i="1" l="1"/>
  <c r="D72" i="1"/>
  <c r="C103" i="1"/>
  <c r="G103" i="1" s="1"/>
  <c r="C103" i="2"/>
  <c r="E23" i="6"/>
  <c r="G97" i="1"/>
  <c r="G97" i="3"/>
  <c r="F24" i="6" s="1"/>
  <c r="F23" i="6"/>
  <c r="G103" i="5"/>
  <c r="G31" i="6" s="1"/>
  <c r="G30" i="6"/>
  <c r="E33" i="6"/>
  <c r="C103" i="3"/>
  <c r="H105" i="3"/>
  <c r="C97" i="2"/>
  <c r="H105" i="2"/>
  <c r="G103" i="2"/>
  <c r="D52" i="4"/>
  <c r="D47" i="4"/>
  <c r="D34" i="4"/>
  <c r="D38" i="4"/>
  <c r="D42" i="4"/>
  <c r="D35" i="4"/>
  <c r="D39" i="4"/>
  <c r="D43" i="4"/>
  <c r="D36" i="4"/>
  <c r="D40" i="4"/>
  <c r="D37" i="4"/>
  <c r="D41" i="4"/>
  <c r="D37" i="3"/>
  <c r="D41" i="3"/>
  <c r="D21" i="4"/>
  <c r="D29" i="4"/>
  <c r="D20" i="4"/>
  <c r="D24" i="4"/>
  <c r="D28" i="4"/>
  <c r="D25" i="4"/>
  <c r="D21" i="3"/>
  <c r="D25" i="3"/>
  <c r="D29" i="3"/>
  <c r="D17" i="4"/>
  <c r="D13" i="4"/>
  <c r="D16" i="4"/>
  <c r="D12" i="4"/>
  <c r="D15" i="4"/>
  <c r="D11" i="4"/>
  <c r="D14" i="4"/>
  <c r="D10" i="4"/>
  <c r="D9" i="4"/>
  <c r="D10" i="3"/>
  <c r="D72" i="3" s="1"/>
  <c r="D14" i="3"/>
  <c r="D8" i="5"/>
  <c r="D72" i="4" l="1"/>
  <c r="G103" i="3"/>
  <c r="F31" i="6" s="1"/>
  <c r="F30" i="6"/>
  <c r="D76" i="3"/>
  <c r="D99" i="3" s="1"/>
  <c r="F72" i="3"/>
  <c r="D80" i="3" s="1"/>
  <c r="D76" i="4"/>
  <c r="D99" i="4" s="1"/>
  <c r="G97" i="2"/>
  <c r="D52" i="2"/>
  <c r="D52" i="5"/>
  <c r="D47" i="2"/>
  <c r="D47" i="5"/>
  <c r="D42" i="2"/>
  <c r="D42" i="5"/>
  <c r="D41" i="2"/>
  <c r="D41" i="5"/>
  <c r="D40" i="2"/>
  <c r="D40" i="5"/>
  <c r="D43" i="2"/>
  <c r="D43" i="5"/>
  <c r="D35" i="2"/>
  <c r="D35" i="5"/>
  <c r="D38" i="2"/>
  <c r="D38" i="5"/>
  <c r="D37" i="2"/>
  <c r="D37" i="5"/>
  <c r="D36" i="2"/>
  <c r="D36" i="5"/>
  <c r="D39" i="2"/>
  <c r="D39" i="5"/>
  <c r="D34" i="2"/>
  <c r="D34" i="5"/>
  <c r="D23" i="4"/>
  <c r="D28" i="2"/>
  <c r="D28" i="5"/>
  <c r="D20" i="2"/>
  <c r="D20" i="5"/>
  <c r="D22" i="4"/>
  <c r="D25" i="2"/>
  <c r="D25" i="5"/>
  <c r="D29" i="2"/>
  <c r="D29" i="5"/>
  <c r="D27" i="4"/>
  <c r="D24" i="2"/>
  <c r="D24" i="5"/>
  <c r="D26" i="4"/>
  <c r="D21" i="2"/>
  <c r="D21" i="5"/>
  <c r="D15" i="5"/>
  <c r="D15" i="2"/>
  <c r="D16" i="5"/>
  <c r="D16" i="2"/>
  <c r="D9" i="5"/>
  <c r="D9" i="2"/>
  <c r="D14" i="2"/>
  <c r="D14" i="5"/>
  <c r="D17" i="5"/>
  <c r="D17" i="2"/>
  <c r="D11" i="5"/>
  <c r="D11" i="2"/>
  <c r="D12" i="5"/>
  <c r="D12" i="2"/>
  <c r="D10" i="2"/>
  <c r="D10" i="5"/>
  <c r="D13" i="5"/>
  <c r="D13" i="2"/>
  <c r="D72" i="5" l="1"/>
  <c r="D72" i="2"/>
  <c r="G72" i="3"/>
  <c r="F14" i="6" s="1"/>
  <c r="H100" i="3"/>
  <c r="J99" i="3"/>
  <c r="J100" i="3" s="1"/>
  <c r="D83" i="3"/>
  <c r="D105" i="3" s="1"/>
  <c r="F32" i="6" s="1"/>
  <c r="D87" i="3"/>
  <c r="F72" i="4"/>
  <c r="G72" i="4" s="1"/>
  <c r="D76" i="2"/>
  <c r="D99" i="2" s="1"/>
  <c r="D83" i="4"/>
  <c r="D105" i="4" s="1"/>
  <c r="D83" i="5"/>
  <c r="D105" i="5" s="1"/>
  <c r="G32" i="6" s="1"/>
  <c r="D27" i="2"/>
  <c r="D27" i="5"/>
  <c r="D23" i="2"/>
  <c r="D23" i="5"/>
  <c r="D22" i="2"/>
  <c r="D22" i="5"/>
  <c r="D26" i="2"/>
  <c r="D26" i="5"/>
  <c r="H106" i="3" l="1"/>
  <c r="J105" i="3"/>
  <c r="J106" i="3" s="1"/>
  <c r="D83" i="2"/>
  <c r="D105" i="2" s="1"/>
  <c r="D80" i="4"/>
  <c r="D87" i="4"/>
  <c r="F72" i="2"/>
  <c r="D87" i="2" s="1"/>
  <c r="F72" i="5"/>
  <c r="D80" i="5" s="1"/>
  <c r="D76" i="5"/>
  <c r="G15" i="6" l="1"/>
  <c r="D99" i="5"/>
  <c r="G25" i="6" s="1"/>
  <c r="H100" i="4"/>
  <c r="J99" i="4"/>
  <c r="J100" i="4" s="1"/>
  <c r="H100" i="5"/>
  <c r="G27" i="6" s="1"/>
  <c r="J99" i="5"/>
  <c r="J100" i="5" s="1"/>
  <c r="H106" i="4"/>
  <c r="J105" i="4"/>
  <c r="J106" i="4" s="1"/>
  <c r="G72" i="2"/>
  <c r="G72" i="5"/>
  <c r="G14" i="6" s="1"/>
  <c r="D80" i="2"/>
  <c r="J99" i="2" s="1"/>
  <c r="J100" i="2" s="1"/>
  <c r="D87" i="5"/>
  <c r="J105" i="2"/>
  <c r="J106" i="2" s="1"/>
  <c r="H106" i="2"/>
  <c r="G16" i="6"/>
  <c r="G13" i="6"/>
  <c r="G12" i="6"/>
  <c r="H106" i="5" l="1"/>
  <c r="G34" i="6" s="1"/>
  <c r="J105" i="5"/>
  <c r="J106" i="5" s="1"/>
  <c r="H100" i="2"/>
  <c r="G17" i="6"/>
  <c r="G18" i="6"/>
  <c r="H13" i="6"/>
  <c r="H34" i="6" l="1"/>
  <c r="H12" i="6"/>
  <c r="H16" i="6"/>
  <c r="H14" i="6"/>
  <c r="H15" i="6"/>
  <c r="H17" i="6"/>
  <c r="H31" i="6"/>
  <c r="H30" i="6"/>
  <c r="H23" i="6"/>
  <c r="H32" i="6"/>
  <c r="H33" i="6"/>
  <c r="H24" i="6"/>
  <c r="H18" i="6" l="1"/>
  <c r="H27" i="6"/>
  <c r="H25" i="6"/>
  <c r="F33" i="6"/>
  <c r="F13" i="6"/>
  <c r="F15" i="6" l="1"/>
  <c r="F12" i="6"/>
  <c r="F25" i="6"/>
  <c r="F16" i="6"/>
  <c r="F17" i="6" l="1"/>
  <c r="F34" i="6"/>
  <c r="F18" i="6"/>
  <c r="F27" i="6"/>
  <c r="I33" i="6" l="1"/>
  <c r="I24" i="6"/>
  <c r="I12" i="6" l="1"/>
  <c r="I16" i="6"/>
  <c r="I13" i="6"/>
  <c r="I31" i="6"/>
  <c r="I30" i="6"/>
  <c r="I32" i="6"/>
  <c r="I25" i="6"/>
  <c r="I23" i="6"/>
  <c r="I14" i="6"/>
  <c r="I17" i="6" l="1"/>
  <c r="I27" i="6"/>
  <c r="I15" i="6"/>
  <c r="I34" i="6"/>
  <c r="I18" i="6"/>
  <c r="F72" i="1" l="1"/>
  <c r="G72" i="1" s="1"/>
  <c r="E14" i="6" l="1"/>
  <c r="E13" i="6"/>
  <c r="D80" i="1"/>
  <c r="E30" i="6"/>
  <c r="E16" i="6" l="1"/>
  <c r="H100" i="1"/>
  <c r="E27" i="6" s="1"/>
  <c r="J99" i="1"/>
  <c r="J100" i="1" s="1"/>
  <c r="E24" i="6"/>
  <c r="D87" i="1"/>
  <c r="E31" i="6"/>
  <c r="E18" i="6" l="1"/>
  <c r="J105" i="1"/>
  <c r="J106" i="1" s="1"/>
  <c r="H106" i="1"/>
  <c r="E34" i="6" s="1"/>
  <c r="D83" i="1"/>
  <c r="D105" i="1" s="1"/>
  <c r="E32" i="6" s="1"/>
  <c r="E17" i="6" l="1"/>
  <c r="E12" i="6"/>
  <c r="D76" i="1"/>
  <c r="D99" i="1" s="1"/>
  <c r="E25" i="6" s="1"/>
  <c r="E15" i="6" l="1"/>
</calcChain>
</file>

<file path=xl/sharedStrings.xml><?xml version="1.0" encoding="utf-8"?>
<sst xmlns="http://schemas.openxmlformats.org/spreadsheetml/2006/main" count="795" uniqueCount="277">
  <si>
    <t>B</t>
    <phoneticPr fontId="2" type="noConversion"/>
  </si>
  <si>
    <r>
      <t>•</t>
    </r>
    <r>
      <rPr>
        <sz val="9"/>
        <color rgb="FF000000"/>
        <rFont val="宋体"/>
        <family val="2"/>
      </rPr>
      <t>%</t>
    </r>
    <phoneticPr fontId="2" type="noConversion"/>
  </si>
  <si>
    <t>•technology</t>
    <phoneticPr fontId="2" type="noConversion"/>
  </si>
  <si>
    <t xml:space="preserve">B.1 </t>
    <phoneticPr fontId="2" type="noConversion"/>
  </si>
  <si>
    <t>C</t>
    <phoneticPr fontId="2" type="noConversion"/>
  </si>
  <si>
    <t>D</t>
    <phoneticPr fontId="2" type="noConversion"/>
  </si>
  <si>
    <t xml:space="preserve">Electricity transmission loss </t>
    <phoneticPr fontId="2" type="noConversion"/>
  </si>
  <si>
    <t>E</t>
    <phoneticPr fontId="2" type="noConversion"/>
  </si>
  <si>
    <t xml:space="preserve">Data on EV charging and running
</t>
    <phoneticPr fontId="2" type="noConversion"/>
  </si>
  <si>
    <t>E.1</t>
    <phoneticPr fontId="2" type="noConversion"/>
  </si>
  <si>
    <t>Charging efficiency</t>
    <phoneticPr fontId="2" type="noConversion"/>
  </si>
  <si>
    <r>
      <t>•</t>
    </r>
    <r>
      <rPr>
        <sz val="9"/>
        <color rgb="FF000000"/>
        <rFont val="宋体"/>
        <family val="2"/>
      </rPr>
      <t>%</t>
    </r>
    <phoneticPr fontId="2" type="noConversion"/>
  </si>
  <si>
    <t>•kWh /100 km</t>
    <phoneticPr fontId="2" type="noConversion"/>
  </si>
  <si>
    <t>F</t>
    <phoneticPr fontId="2" type="noConversion"/>
  </si>
  <si>
    <t>F.1</t>
    <phoneticPr fontId="2" type="noConversion"/>
  </si>
  <si>
    <t>Note</t>
    <phoneticPr fontId="2" type="noConversion"/>
  </si>
  <si>
    <t>Output data</t>
    <phoneticPr fontId="2" type="noConversion"/>
  </si>
  <si>
    <t>Input data</t>
    <phoneticPr fontId="2" type="noConversion"/>
  </si>
  <si>
    <r>
      <t>•</t>
    </r>
    <r>
      <rPr>
        <sz val="9"/>
        <color rgb="FF000000"/>
        <rFont val="Calibri"/>
        <family val="2"/>
      </rPr>
      <t>MJ/MJ power supplying</t>
    </r>
    <phoneticPr fontId="2" type="noConversion"/>
  </si>
  <si>
    <t>Life cycle analysis results</t>
    <phoneticPr fontId="2" type="noConversion"/>
  </si>
  <si>
    <t>Coal as feedstock</t>
    <phoneticPr fontId="2" type="noConversion"/>
  </si>
  <si>
    <t>Heavy oil as feedstock</t>
    <phoneticPr fontId="2" type="noConversion"/>
  </si>
  <si>
    <t>Gas as feedstock</t>
    <phoneticPr fontId="2" type="noConversion"/>
  </si>
  <si>
    <t>Hydro power</t>
    <phoneticPr fontId="2" type="noConversion"/>
  </si>
  <si>
    <t>Nuclear power</t>
    <phoneticPr fontId="2" type="noConversion"/>
  </si>
  <si>
    <t>Solar power</t>
    <phoneticPr fontId="2" type="noConversion"/>
  </si>
  <si>
    <t>Others</t>
    <phoneticPr fontId="2" type="noConversion"/>
  </si>
  <si>
    <t>Wind power</t>
    <phoneticPr fontId="2" type="noConversion"/>
  </si>
  <si>
    <t>Notes</t>
    <phoneticPr fontId="2" type="noConversion"/>
  </si>
  <si>
    <t>Energy consumption for pure Battery EV</t>
    <phoneticPr fontId="2" type="noConversion"/>
  </si>
  <si>
    <t>GHG emissions for pure Battery EV</t>
    <phoneticPr fontId="2" type="noConversion"/>
  </si>
  <si>
    <t>Energy consumption for PHEV</t>
    <phoneticPr fontId="2" type="noConversion"/>
  </si>
  <si>
    <t>GHG emissions for PHEV</t>
    <phoneticPr fontId="2" type="noConversion"/>
  </si>
  <si>
    <t>E.2</t>
    <phoneticPr fontId="2" type="noConversion"/>
  </si>
  <si>
    <t>E.3</t>
    <phoneticPr fontId="2" type="noConversion"/>
  </si>
  <si>
    <t xml:space="preserve">Energy consumption for PHEV running </t>
    <phoneticPr fontId="2" type="noConversion"/>
  </si>
  <si>
    <t>G</t>
    <phoneticPr fontId="2" type="noConversion"/>
  </si>
  <si>
    <t xml:space="preserve">Data on vehicle fuel life-cycle energy consumption and GHG emission
</t>
    <phoneticPr fontId="2" type="noConversion"/>
  </si>
  <si>
    <t>Gasoline</t>
    <phoneticPr fontId="2" type="noConversion"/>
  </si>
  <si>
    <t>G.1</t>
    <phoneticPr fontId="2" type="noConversion"/>
  </si>
  <si>
    <t>Mixed electricity</t>
    <phoneticPr fontId="2" type="noConversion"/>
  </si>
  <si>
    <t>G.4</t>
    <phoneticPr fontId="2" type="noConversion"/>
  </si>
  <si>
    <t>G.5</t>
    <phoneticPr fontId="2" type="noConversion"/>
  </si>
  <si>
    <t>G.2</t>
    <phoneticPr fontId="2" type="noConversion"/>
  </si>
  <si>
    <t>G.3</t>
    <phoneticPr fontId="2" type="noConversion"/>
  </si>
  <si>
    <t>H</t>
    <phoneticPr fontId="2" type="noConversion"/>
  </si>
  <si>
    <t>Labelling</t>
    <phoneticPr fontId="2" type="noConversion"/>
  </si>
  <si>
    <r>
      <t>•</t>
    </r>
    <r>
      <rPr>
        <sz val="10"/>
        <color rgb="FF000000"/>
        <rFont val="宋体"/>
        <family val="2"/>
      </rPr>
      <t>for BEV</t>
    </r>
    <phoneticPr fontId="2" type="noConversion"/>
  </si>
  <si>
    <t>kWh /100 km</t>
    <phoneticPr fontId="2" type="noConversion"/>
  </si>
  <si>
    <t>Liter (gasoline equivalent)/ 100 km</t>
    <phoneticPr fontId="2" type="noConversion"/>
  </si>
  <si>
    <t>Label</t>
    <phoneticPr fontId="2" type="noConversion"/>
  </si>
  <si>
    <t>Direct energy consumption</t>
    <phoneticPr fontId="2" type="noConversion"/>
  </si>
  <si>
    <t>or</t>
    <phoneticPr fontId="2" type="noConversion"/>
  </si>
  <si>
    <t>Vehicle running stage</t>
    <phoneticPr fontId="2" type="noConversion"/>
  </si>
  <si>
    <t>Upstream stage</t>
    <phoneticPr fontId="2" type="noConversion"/>
  </si>
  <si>
    <t>GHG emissions</t>
    <phoneticPr fontId="2" type="noConversion"/>
  </si>
  <si>
    <t>MJ/km</t>
    <phoneticPr fontId="2" type="noConversion"/>
  </si>
  <si>
    <t>g CO2,e / km</t>
    <phoneticPr fontId="2" type="noConversion"/>
  </si>
  <si>
    <r>
      <t>•</t>
    </r>
    <r>
      <rPr>
        <sz val="10"/>
        <color rgb="FF000000"/>
        <rFont val="宋体"/>
        <family val="2"/>
      </rPr>
      <t>for PHEV</t>
    </r>
    <phoneticPr fontId="2" type="noConversion"/>
  </si>
  <si>
    <t>H.2</t>
    <phoneticPr fontId="2" type="noConversion"/>
  </si>
  <si>
    <t>percentile</t>
    <phoneticPr fontId="2" type="noConversion"/>
  </si>
  <si>
    <t>Based on other EVE group</t>
    <phoneticPr fontId="2" type="noConversion"/>
  </si>
  <si>
    <t>Based on literature review</t>
    <phoneticPr fontId="2" type="noConversion"/>
  </si>
  <si>
    <t>calculted results</t>
    <phoneticPr fontId="2" type="noConversion"/>
  </si>
  <si>
    <r>
      <t>•</t>
    </r>
    <r>
      <rPr>
        <sz val="10"/>
        <color rgb="FF000000"/>
        <rFont val="Calibri"/>
        <family val="2"/>
      </rPr>
      <t>Life cycle energy consumption and GHG emissions situation for power generation and supplying</t>
    </r>
    <phoneticPr fontId="2" type="noConversion"/>
  </si>
  <si>
    <t>Composition of regional electrical grids (annual average)</t>
    <phoneticPr fontId="2" type="noConversion"/>
  </si>
  <si>
    <t xml:space="preserve">Energy consumption for EV running </t>
    <phoneticPr fontId="2" type="noConversion"/>
  </si>
  <si>
    <t>•Range share by electricity</t>
    <phoneticPr fontId="2" type="noConversion"/>
  </si>
  <si>
    <t>•liter /100 km</t>
    <phoneticPr fontId="2" type="noConversion"/>
  </si>
  <si>
    <t>Biomass</t>
    <phoneticPr fontId="2" type="noConversion"/>
  </si>
  <si>
    <t>Geothermal</t>
    <phoneticPr fontId="2" type="noConversion"/>
  </si>
  <si>
    <t>Coal as feedback</t>
    <phoneticPr fontId="2" type="noConversion"/>
  </si>
  <si>
    <t>Oil as feedback</t>
    <phoneticPr fontId="2" type="noConversion"/>
  </si>
  <si>
    <t>Data for fossil and non-fossil fuel to power</t>
    <phoneticPr fontId="2" type="noConversion"/>
  </si>
  <si>
    <t>Fossil fuel include: Energy consumption and emissions occurring in upstream stages, such as feedstock exploration, transportation, fuel production, and transportation, in addition to the energy consumption emissions occurring in the fuel utilization; the facility construciton and vehilce manufacturing stages are excluded.</t>
    <phoneticPr fontId="2" type="noConversion"/>
  </si>
  <si>
    <t>Non-fossil fuel: the energy consumption and emission during facility manufacturing and factory construciton stages are allocated to the total power supplying during the whole life time of those power stations.In our calculation, the energy consumption is ignored for the reason that when allocated to the total power supplying during the whole life time of those power stations,the value is very small and almost has no effect on the final result.</t>
    <phoneticPr fontId="2" type="noConversion"/>
  </si>
  <si>
    <t>Based on IEA annual stastical data （2013）</t>
    <phoneticPr fontId="2" type="noConversion"/>
  </si>
  <si>
    <t>We assume the data in the calculation</t>
    <phoneticPr fontId="2" type="noConversion"/>
  </si>
  <si>
    <t>Based on literature review（Datas of  oil  and "others"  are default value,  other data are from NEI 2014  Website：http://www.nei.org/Issues-Policy/Protecting-the-Environment/Life-Cycle-Emissions-Analyses/Comparison-of-Lifecycle-Emissions-of-Selected-Ener）</t>
    <phoneticPr fontId="2" type="noConversion"/>
  </si>
  <si>
    <t>Note</t>
    <phoneticPr fontId="2" type="noConversion"/>
  </si>
  <si>
    <t>Input data</t>
    <phoneticPr fontId="2" type="noConversion"/>
  </si>
  <si>
    <t>Notes</t>
    <phoneticPr fontId="2" type="noConversion"/>
  </si>
  <si>
    <t>Output data</t>
    <phoneticPr fontId="2" type="noConversion"/>
  </si>
  <si>
    <t>Label</t>
    <phoneticPr fontId="2" type="noConversion"/>
  </si>
  <si>
    <t xml:space="preserve">B.1 </t>
    <phoneticPr fontId="2" type="noConversion"/>
  </si>
  <si>
    <r>
      <t>•</t>
    </r>
    <r>
      <rPr>
        <sz val="10"/>
        <color rgb="FF000000"/>
        <rFont val="Calibri"/>
        <family val="2"/>
      </rPr>
      <t>Life cycle energy consumption and GHG emissions situation for power generation and supplying</t>
    </r>
    <phoneticPr fontId="2" type="noConversion"/>
  </si>
  <si>
    <t>Based on literature review（Data of  solar, geothemal and "others" are default value,  data of coal, oil  and NG are from Andrew Giallonardo's E-mail "Canada electricty geneartion data" ,the other data are from the paper "E. Mallia &amp; G. Lewis. Life cycle greenhouse gas emissions of electricity generation in the province of Ontario, Canada. Int J Life Cycle Assess (2013) 18:377–391 "）</t>
    <phoneticPr fontId="2" type="noConversion"/>
  </si>
  <si>
    <t>•technology</t>
    <phoneticPr fontId="2" type="noConversion"/>
  </si>
  <si>
    <r>
      <t>•</t>
    </r>
    <r>
      <rPr>
        <sz val="9"/>
        <color rgb="FF000000"/>
        <rFont val="Calibri"/>
        <family val="2"/>
      </rPr>
      <t>MJ/MJ power supplying</t>
    </r>
    <phoneticPr fontId="2" type="noConversion"/>
  </si>
  <si>
    <t>Fossil fuel include: Energy consumption and emissions occurring in upstream stages, such as feedstock exploration, transportation, fuel production, and transportation, in addition to the energy consumption emissions occurring in the fuel utilization; the facility construciton and vehilce manufacturing stages are excluded.</t>
    <phoneticPr fontId="2" type="noConversion"/>
  </si>
  <si>
    <t>Non-fossil fuel: the energy consumption and emission during facility manufacturing and factory construciton stages are allocated to the total power supplying during the whole life time of those power stations.In our calculation, the energy consumption is ignored for the reason that when allocated to the total power supplying during the whole life time of those power stations,the value is very small and almost has no effect on the final result.</t>
    <phoneticPr fontId="2" type="noConversion"/>
  </si>
  <si>
    <t>Hydro power</t>
    <phoneticPr fontId="2" type="noConversion"/>
  </si>
  <si>
    <t>Nuclear power</t>
    <phoneticPr fontId="2" type="noConversion"/>
  </si>
  <si>
    <t>Solar power</t>
    <phoneticPr fontId="2" type="noConversion"/>
  </si>
  <si>
    <t>Wind power</t>
    <phoneticPr fontId="2" type="noConversion"/>
  </si>
  <si>
    <t>Biomass</t>
    <phoneticPr fontId="2" type="noConversion"/>
  </si>
  <si>
    <t>Geothermal</t>
    <phoneticPr fontId="2" type="noConversion"/>
  </si>
  <si>
    <t>Others</t>
    <phoneticPr fontId="2" type="noConversion"/>
  </si>
  <si>
    <t>C</t>
    <phoneticPr fontId="2" type="noConversion"/>
  </si>
  <si>
    <t>Composition of regional electrical grids (annual average)</t>
    <phoneticPr fontId="2" type="noConversion"/>
  </si>
  <si>
    <t>Coal as feedstock</t>
    <phoneticPr fontId="2" type="noConversion"/>
  </si>
  <si>
    <t>Heavy oil as feedstock</t>
    <phoneticPr fontId="2" type="noConversion"/>
  </si>
  <si>
    <t>Gas as feedstock</t>
    <phoneticPr fontId="2" type="noConversion"/>
  </si>
  <si>
    <t>D</t>
    <phoneticPr fontId="2" type="noConversion"/>
  </si>
  <si>
    <t xml:space="preserve">Electricity transmission loss </t>
    <phoneticPr fontId="2" type="noConversion"/>
  </si>
  <si>
    <t xml:space="preserve">Data from Andrew Giallonardo's E-mail "Canada electricty geneartion data" </t>
    <phoneticPr fontId="2" type="noConversion"/>
  </si>
  <si>
    <t>E</t>
    <phoneticPr fontId="2" type="noConversion"/>
  </si>
  <si>
    <t>E.1</t>
    <phoneticPr fontId="2" type="noConversion"/>
  </si>
  <si>
    <t>Charging efficiency</t>
    <phoneticPr fontId="2" type="noConversion"/>
  </si>
  <si>
    <t>We assume the data in the calculation</t>
    <phoneticPr fontId="2" type="noConversion"/>
  </si>
  <si>
    <t>E.2</t>
    <phoneticPr fontId="2" type="noConversion"/>
  </si>
  <si>
    <t xml:space="preserve">Energy consumption for EV running </t>
    <phoneticPr fontId="2" type="noConversion"/>
  </si>
  <si>
    <t>E.3</t>
    <phoneticPr fontId="2" type="noConversion"/>
  </si>
  <si>
    <t xml:space="preserve">Energy consumption for PHEV running </t>
    <phoneticPr fontId="2" type="noConversion"/>
  </si>
  <si>
    <t>F</t>
    <phoneticPr fontId="2" type="noConversion"/>
  </si>
  <si>
    <t xml:space="preserve">Data on vehicle fuel life-cycle energy consumption and GHG emission
</t>
    <phoneticPr fontId="2" type="noConversion"/>
  </si>
  <si>
    <t>F.1</t>
    <phoneticPr fontId="2" type="noConversion"/>
  </si>
  <si>
    <t>Gasoline</t>
    <phoneticPr fontId="2" type="noConversion"/>
  </si>
  <si>
    <t>G</t>
    <phoneticPr fontId="2" type="noConversion"/>
  </si>
  <si>
    <t>Life cycle analysis results</t>
    <phoneticPr fontId="2" type="noConversion"/>
  </si>
  <si>
    <t>G.1</t>
    <phoneticPr fontId="2" type="noConversion"/>
  </si>
  <si>
    <t>G.2</t>
    <phoneticPr fontId="2" type="noConversion"/>
  </si>
  <si>
    <t>G.3</t>
    <phoneticPr fontId="2" type="noConversion"/>
  </si>
  <si>
    <t>G.4</t>
    <phoneticPr fontId="2" type="noConversion"/>
  </si>
  <si>
    <t>G.5</t>
    <phoneticPr fontId="2" type="noConversion"/>
  </si>
  <si>
    <t>H</t>
    <phoneticPr fontId="2" type="noConversion"/>
  </si>
  <si>
    <t>H.1</t>
    <phoneticPr fontId="2" type="noConversion"/>
  </si>
  <si>
    <t>Data from China Electricity Council</t>
    <phoneticPr fontId="2" type="noConversion"/>
  </si>
  <si>
    <t>Based on annual stastical data book</t>
    <phoneticPr fontId="2" type="noConversion"/>
  </si>
  <si>
    <t>Note</t>
    <phoneticPr fontId="2" type="noConversion"/>
  </si>
  <si>
    <t>Input data</t>
    <phoneticPr fontId="2" type="noConversion"/>
  </si>
  <si>
    <t>Notes</t>
    <phoneticPr fontId="2" type="noConversion"/>
  </si>
  <si>
    <t>Output data</t>
    <phoneticPr fontId="2" type="noConversion"/>
  </si>
  <si>
    <t>Label</t>
    <phoneticPr fontId="2" type="noConversion"/>
  </si>
  <si>
    <t xml:space="preserve">B.1 </t>
    <phoneticPr fontId="2" type="noConversion"/>
  </si>
  <si>
    <r>
      <t>•</t>
    </r>
    <r>
      <rPr>
        <sz val="10"/>
        <color rgb="FF000000"/>
        <rFont val="Calibri"/>
        <family val="2"/>
      </rPr>
      <t>Life cycle energy consumption and GHG emissions situation for power generation and supplying</t>
    </r>
    <phoneticPr fontId="2" type="noConversion"/>
  </si>
  <si>
    <t>Based on literature review（Data of geothermal and "others"are default values ,  the other data are from "Jurgen Buekers et.al. Health and environmental benefits related to electric vehicle introduction in EU countries. Transportation Research Part D 33 (2014) 26–38" ）</t>
    <phoneticPr fontId="2" type="noConversion"/>
  </si>
  <si>
    <t>•technology</t>
    <phoneticPr fontId="2" type="noConversion"/>
  </si>
  <si>
    <r>
      <t>•</t>
    </r>
    <r>
      <rPr>
        <sz val="9"/>
        <color rgb="FF000000"/>
        <rFont val="Calibri"/>
        <family val="2"/>
      </rPr>
      <t>MJ/MJ power supplying</t>
    </r>
    <phoneticPr fontId="2" type="noConversion"/>
  </si>
  <si>
    <t>Fossil fuel include: Energy consumption and emissions occurring in upstream stages, such as feedstock exploration, transportation, fuel production, and transportation, in addition to the energy consumption emissions occurring in the fuel utilization; the facility construciton and vehilce manufacturing stages are excluded.</t>
    <phoneticPr fontId="2" type="noConversion"/>
  </si>
  <si>
    <t>Non-fossil fuel: the energy consumption and emission during facility manufacturing and factory construciton stages are allocated to the total power supplying during the whole life time of those power stations.In our calculation, the energy consumption is ignored for the reason that when allocated to the total power supplying during the whole life time of those power stations,the value is very small and almost has no effect on the final result.</t>
    <phoneticPr fontId="2" type="noConversion"/>
  </si>
  <si>
    <t>Hydro power</t>
    <phoneticPr fontId="2" type="noConversion"/>
  </si>
  <si>
    <t>Nuclear power</t>
    <phoneticPr fontId="2" type="noConversion"/>
  </si>
  <si>
    <t>Solar power</t>
    <phoneticPr fontId="2" type="noConversion"/>
  </si>
  <si>
    <t>Wind power</t>
    <phoneticPr fontId="2" type="noConversion"/>
  </si>
  <si>
    <t>Biomass</t>
    <phoneticPr fontId="2" type="noConversion"/>
  </si>
  <si>
    <t>Geothermal</t>
    <phoneticPr fontId="2" type="noConversion"/>
  </si>
  <si>
    <t>Others</t>
    <phoneticPr fontId="2" type="noConversion"/>
  </si>
  <si>
    <t>C</t>
    <phoneticPr fontId="2" type="noConversion"/>
  </si>
  <si>
    <t>Composition of regional electrical grids (annual average)</t>
    <phoneticPr fontId="2" type="noConversion"/>
  </si>
  <si>
    <t>Based on IEA annual stastical data （2013）</t>
    <phoneticPr fontId="2" type="noConversion"/>
  </si>
  <si>
    <t>Coal as feedstock</t>
    <phoneticPr fontId="2" type="noConversion"/>
  </si>
  <si>
    <t>Heavy oil as feedstock</t>
    <phoneticPr fontId="2" type="noConversion"/>
  </si>
  <si>
    <t>Gas as feedstock</t>
    <phoneticPr fontId="2" type="noConversion"/>
  </si>
  <si>
    <t>D</t>
    <phoneticPr fontId="2" type="noConversion"/>
  </si>
  <si>
    <t xml:space="preserve">Electricity transmission loss </t>
    <phoneticPr fontId="2" type="noConversion"/>
  </si>
  <si>
    <t>E</t>
    <phoneticPr fontId="2" type="noConversion"/>
  </si>
  <si>
    <t xml:space="preserve">Data on EV charging and running
</t>
    <phoneticPr fontId="2" type="noConversion"/>
  </si>
  <si>
    <t>E.1</t>
    <phoneticPr fontId="2" type="noConversion"/>
  </si>
  <si>
    <t>Charging efficiency</t>
    <phoneticPr fontId="2" type="noConversion"/>
  </si>
  <si>
    <t>We assume the data in the calculation</t>
    <phoneticPr fontId="2" type="noConversion"/>
  </si>
  <si>
    <t>E.2</t>
    <phoneticPr fontId="2" type="noConversion"/>
  </si>
  <si>
    <t xml:space="preserve">Energy consumption for EV running </t>
    <phoneticPr fontId="2" type="noConversion"/>
  </si>
  <si>
    <t>E.3</t>
    <phoneticPr fontId="2" type="noConversion"/>
  </si>
  <si>
    <t xml:space="preserve">Energy consumption for PHEV running </t>
    <phoneticPr fontId="2" type="noConversion"/>
  </si>
  <si>
    <t>Based on other EVE group</t>
    <phoneticPr fontId="2" type="noConversion"/>
  </si>
  <si>
    <t>F</t>
    <phoneticPr fontId="2" type="noConversion"/>
  </si>
  <si>
    <t xml:space="preserve">Data on vehicle fuel life-cycle energy consumption and GHG emission
</t>
    <phoneticPr fontId="2" type="noConversion"/>
  </si>
  <si>
    <t>F.1</t>
    <phoneticPr fontId="2" type="noConversion"/>
  </si>
  <si>
    <t>Gasoline</t>
    <phoneticPr fontId="2" type="noConversion"/>
  </si>
  <si>
    <t>Based on literature review</t>
    <phoneticPr fontId="2" type="noConversion"/>
  </si>
  <si>
    <t>G</t>
    <phoneticPr fontId="2" type="noConversion"/>
  </si>
  <si>
    <t>Life cycle analysis results</t>
    <phoneticPr fontId="2" type="noConversion"/>
  </si>
  <si>
    <t>G.1</t>
    <phoneticPr fontId="2" type="noConversion"/>
  </si>
  <si>
    <t>Mixed electricity</t>
    <phoneticPr fontId="2" type="noConversion"/>
  </si>
  <si>
    <t>G.2</t>
    <phoneticPr fontId="2" type="noConversion"/>
  </si>
  <si>
    <t>Energy consumption for pure Battery EV</t>
    <phoneticPr fontId="2" type="noConversion"/>
  </si>
  <si>
    <t>G.3</t>
    <phoneticPr fontId="2" type="noConversion"/>
  </si>
  <si>
    <t>GHG emissions for pure Battery EV</t>
    <phoneticPr fontId="2" type="noConversion"/>
  </si>
  <si>
    <t>G.4</t>
    <phoneticPr fontId="2" type="noConversion"/>
  </si>
  <si>
    <t>Energy consumption for PHEV</t>
    <phoneticPr fontId="2" type="noConversion"/>
  </si>
  <si>
    <t>G.5</t>
    <phoneticPr fontId="2" type="noConversion"/>
  </si>
  <si>
    <t>GHG emissions for PHEV</t>
    <phoneticPr fontId="2" type="noConversion"/>
  </si>
  <si>
    <t>H</t>
    <phoneticPr fontId="2" type="noConversion"/>
  </si>
  <si>
    <t>Based on literature review（Data of  biomass and "others" are default values, other data are from the report "Energy in Japan 2010" , Agency for Natural Resources and Energy ,Ministry of Economu, Trade and Industry , ）</t>
    <phoneticPr fontId="2" type="noConversion"/>
  </si>
  <si>
    <t>Life cycle analysis results</t>
    <phoneticPr fontId="2" type="noConversion"/>
  </si>
  <si>
    <t>Data on vehicle fuel life-cycle energy consumption and GHG emission</t>
    <phoneticPr fontId="2" type="noConversion"/>
  </si>
  <si>
    <t>Direct energy consumption</t>
    <phoneticPr fontId="2" type="noConversion"/>
  </si>
  <si>
    <t>kWh /100 km</t>
    <phoneticPr fontId="2" type="noConversion"/>
  </si>
  <si>
    <t>or</t>
    <phoneticPr fontId="2" type="noConversion"/>
  </si>
  <si>
    <t>GHG emissions(g CO2,e / km)</t>
    <phoneticPr fontId="2" type="noConversion"/>
  </si>
  <si>
    <t>Direct energy consumption</t>
    <phoneticPr fontId="2" type="noConversion"/>
  </si>
  <si>
    <t>or</t>
    <phoneticPr fontId="2" type="noConversion"/>
  </si>
  <si>
    <t>GHG emissions</t>
    <phoneticPr fontId="2" type="noConversion"/>
  </si>
  <si>
    <t>Data on EV running</t>
    <phoneticPr fontId="2" type="noConversion"/>
  </si>
  <si>
    <t>MJ/km</t>
    <phoneticPr fontId="2" type="noConversion"/>
  </si>
  <si>
    <t>g CO2,e / km</t>
    <phoneticPr fontId="2" type="noConversion"/>
  </si>
  <si>
    <t>g CO2,e / km</t>
    <phoneticPr fontId="2" type="noConversion"/>
  </si>
  <si>
    <t>Direct energy consumption</t>
  </si>
  <si>
    <t>•Life cycle energy consumption and GHG emissions situation for gasoline production and utilization</t>
    <phoneticPr fontId="2" type="noConversion"/>
  </si>
  <si>
    <t>•Life cycle energy consumption and GHG emissions situation for mixed electricity generation and supplying</t>
    <phoneticPr fontId="2" type="noConversion"/>
  </si>
  <si>
    <t>kWh /100 km</t>
  </si>
  <si>
    <t>Range share by electricity</t>
  </si>
  <si>
    <t>MJ/MJ fuel obtained and used</t>
  </si>
  <si>
    <t>g CO2,e /MJ fuel obtained an used</t>
  </si>
  <si>
    <t>g CO2,e /kWh fuel obtained an used</t>
  </si>
  <si>
    <t>MJ/ km driven</t>
  </si>
  <si>
    <t>g CO2,e / km driven</t>
  </si>
  <si>
    <t>BEV</t>
    <phoneticPr fontId="2" type="noConversion"/>
  </si>
  <si>
    <t>PHEV</t>
    <phoneticPr fontId="2" type="noConversion"/>
  </si>
  <si>
    <t>US</t>
    <phoneticPr fontId="2" type="noConversion"/>
  </si>
  <si>
    <t>Canada</t>
    <phoneticPr fontId="2" type="noConversion"/>
  </si>
  <si>
    <t>China</t>
    <phoneticPr fontId="2" type="noConversion"/>
  </si>
  <si>
    <t>Japan</t>
    <phoneticPr fontId="2" type="noConversion"/>
  </si>
  <si>
    <t>EU</t>
    <phoneticPr fontId="2" type="noConversion"/>
  </si>
  <si>
    <t>Canada</t>
    <phoneticPr fontId="2" type="noConversion"/>
  </si>
  <si>
    <t>Unit</t>
    <phoneticPr fontId="2" type="noConversion"/>
  </si>
  <si>
    <t>Item</t>
    <phoneticPr fontId="2" type="noConversion"/>
  </si>
  <si>
    <t>•technology</t>
    <phoneticPr fontId="2" type="noConversion"/>
  </si>
  <si>
    <r>
      <t>•</t>
    </r>
    <r>
      <rPr>
        <sz val="10"/>
        <color rgb="FF000000"/>
        <rFont val="Calibri"/>
        <family val="2"/>
      </rPr>
      <t>g CO2,e /MJ power supplying</t>
    </r>
    <phoneticPr fontId="2" type="noConversion"/>
  </si>
  <si>
    <t>Coal as feedback</t>
    <phoneticPr fontId="2" type="noConversion"/>
  </si>
  <si>
    <t>Oil as feedback</t>
    <phoneticPr fontId="2" type="noConversion"/>
  </si>
  <si>
    <t>Gas as feedback</t>
    <phoneticPr fontId="2" type="noConversion"/>
  </si>
  <si>
    <t>Hydro power</t>
    <phoneticPr fontId="2" type="noConversion"/>
  </si>
  <si>
    <t>Nuclear power</t>
    <phoneticPr fontId="2" type="noConversion"/>
  </si>
  <si>
    <t>Solar power</t>
    <phoneticPr fontId="2" type="noConversion"/>
  </si>
  <si>
    <t>Wind power</t>
    <phoneticPr fontId="2" type="noConversion"/>
  </si>
  <si>
    <t>Biomass</t>
    <phoneticPr fontId="2" type="noConversion"/>
  </si>
  <si>
    <t>Geothermal</t>
    <phoneticPr fontId="2" type="noConversion"/>
  </si>
  <si>
    <t>Others</t>
    <phoneticPr fontId="2" type="noConversion"/>
  </si>
  <si>
    <t>US</t>
    <phoneticPr fontId="2" type="noConversion"/>
  </si>
  <si>
    <t>China</t>
    <phoneticPr fontId="2" type="noConversion"/>
  </si>
  <si>
    <t>EU</t>
    <phoneticPr fontId="2" type="noConversion"/>
  </si>
  <si>
    <t>Japan</t>
    <phoneticPr fontId="2" type="noConversion"/>
  </si>
  <si>
    <r>
      <t>•</t>
    </r>
    <r>
      <rPr>
        <sz val="10"/>
        <color rgb="FF000000"/>
        <rFont val="Calibri"/>
        <family val="2"/>
      </rPr>
      <t>g CO3,e /MJ power supplying</t>
    </r>
    <r>
      <rPr>
        <sz val="11"/>
        <color theme="1"/>
        <rFont val="Calibri"/>
        <family val="2"/>
        <charset val="134"/>
        <scheme val="minor"/>
      </rPr>
      <t/>
    </r>
  </si>
  <si>
    <r>
      <t>•</t>
    </r>
    <r>
      <rPr>
        <sz val="10"/>
        <color rgb="FF000000"/>
        <rFont val="Calibri"/>
        <family val="2"/>
      </rPr>
      <t>g CO4,e /MJ power supplying</t>
    </r>
    <r>
      <rPr>
        <sz val="11"/>
        <color theme="1"/>
        <rFont val="Calibri"/>
        <family val="2"/>
        <charset val="134"/>
        <scheme val="minor"/>
      </rPr>
      <t/>
    </r>
  </si>
  <si>
    <r>
      <t>•</t>
    </r>
    <r>
      <rPr>
        <sz val="10"/>
        <color rgb="FF000000"/>
        <rFont val="Calibri"/>
        <family val="2"/>
      </rPr>
      <t>g CO5,e /MJ power supplying</t>
    </r>
    <r>
      <rPr>
        <sz val="11"/>
        <color theme="1"/>
        <rFont val="Calibri"/>
        <family val="2"/>
        <charset val="134"/>
        <scheme val="minor"/>
      </rPr>
      <t/>
    </r>
  </si>
  <si>
    <r>
      <t>•</t>
    </r>
    <r>
      <rPr>
        <sz val="10"/>
        <color rgb="FF000000"/>
        <rFont val="Calibri"/>
        <family val="2"/>
      </rPr>
      <t>g CO6,e /MJ power supplying</t>
    </r>
    <r>
      <rPr>
        <sz val="11"/>
        <color theme="1"/>
        <rFont val="Calibri"/>
        <family val="2"/>
        <charset val="134"/>
        <scheme val="minor"/>
      </rPr>
      <t/>
    </r>
  </si>
  <si>
    <t>Electricity transmission loss(%)</t>
  </si>
  <si>
    <t>technology(MJ/MJ power supplying)</t>
    <phoneticPr fontId="2" type="noConversion"/>
  </si>
  <si>
    <t>technology(g CO2,e /MJ power supplying)</t>
    <phoneticPr fontId="2" type="noConversion"/>
  </si>
  <si>
    <t>technology(%)</t>
    <phoneticPr fontId="2" type="noConversion"/>
  </si>
  <si>
    <t>Data on EV charging and running(%)</t>
    <phoneticPr fontId="2" type="noConversion"/>
  </si>
  <si>
    <t>Gas as feedback</t>
    <phoneticPr fontId="2" type="noConversion"/>
  </si>
  <si>
    <t>g CO2,e / km</t>
    <phoneticPr fontId="2" type="noConversion"/>
  </si>
  <si>
    <t>Item</t>
    <phoneticPr fontId="2" type="noConversion"/>
  </si>
  <si>
    <t>•L /100 km</t>
    <phoneticPr fontId="2" type="noConversion"/>
  </si>
  <si>
    <t>Energy consumption for  ICEV running</t>
    <phoneticPr fontId="2" type="noConversion"/>
  </si>
  <si>
    <t>liter /100 km</t>
    <phoneticPr fontId="2" type="noConversion"/>
  </si>
  <si>
    <t>E.4</t>
    <phoneticPr fontId="2" type="noConversion"/>
  </si>
  <si>
    <t xml:space="preserve">Energy consumption for gasoline internal combustion engine vehicles (ICEVs) running </t>
    <phoneticPr fontId="2" type="noConversion"/>
  </si>
  <si>
    <t xml:space="preserve">Data on EVs charging and Vehicles running
</t>
    <phoneticPr fontId="2" type="noConversion"/>
  </si>
  <si>
    <t>Energy consumption for gasoline ICEV</t>
    <phoneticPr fontId="2" type="noConversion"/>
  </si>
  <si>
    <t>GHG emissions for for gasoline ICEV</t>
    <phoneticPr fontId="2" type="noConversion"/>
  </si>
  <si>
    <t>Based on other EVE group.We assume the data in the calculation</t>
    <phoneticPr fontId="2" type="noConversion"/>
  </si>
  <si>
    <t>Based on the stastical data and literature review.We assume the data in the calculation</t>
    <phoneticPr fontId="2" type="noConversion"/>
  </si>
  <si>
    <t>Labelling</t>
    <phoneticPr fontId="2" type="noConversion"/>
  </si>
  <si>
    <t>•MJ/ km driven</t>
    <phoneticPr fontId="2" type="noConversion"/>
  </si>
  <si>
    <t>Life cycle energy comsumption</t>
    <phoneticPr fontId="2" type="noConversion"/>
  </si>
  <si>
    <t>Life cycle GHG emissions</t>
    <phoneticPr fontId="2" type="noConversion"/>
  </si>
  <si>
    <t>kWh /100 km</t>
    <phoneticPr fontId="2" type="noConversion"/>
  </si>
  <si>
    <t>Oil as feedstock</t>
    <phoneticPr fontId="2" type="noConversion"/>
  </si>
  <si>
    <t>Energy comsumption</t>
    <phoneticPr fontId="2" type="noConversion"/>
  </si>
  <si>
    <t>Life cycle</t>
    <phoneticPr fontId="2" type="noConversion"/>
  </si>
  <si>
    <t xml:space="preserve">Life cycle </t>
    <phoneticPr fontId="2" type="noConversion"/>
  </si>
  <si>
    <t>Energy consumption for Gasoline ICEV</t>
    <phoneticPr fontId="2" type="noConversion"/>
  </si>
  <si>
    <t>GHG emissions for Gasoline ICEV</t>
    <phoneticPr fontId="2" type="noConversion"/>
  </si>
  <si>
    <t>MJ/ km driven</t>
    <phoneticPr fontId="2" type="noConversion"/>
  </si>
  <si>
    <r>
      <t>•</t>
    </r>
    <r>
      <rPr>
        <sz val="10"/>
        <rFont val="Calibri"/>
        <family val="2"/>
      </rPr>
      <t>Life cycle energy consumption and GHG emissions situation for gasoline production and utilization</t>
    </r>
    <phoneticPr fontId="2" type="noConversion"/>
  </si>
  <si>
    <r>
      <t>•</t>
    </r>
    <r>
      <rPr>
        <sz val="9"/>
        <rFont val="Calibri"/>
        <family val="2"/>
      </rPr>
      <t>MJ/MJ fuel obtained and used</t>
    </r>
    <phoneticPr fontId="2" type="noConversion"/>
  </si>
  <si>
    <r>
      <t>•</t>
    </r>
    <r>
      <rPr>
        <sz val="10"/>
        <rFont val="Calibri"/>
        <family val="2"/>
      </rPr>
      <t>g CO2,e /MJ fuel obtained an used</t>
    </r>
    <phoneticPr fontId="2" type="noConversion"/>
  </si>
  <si>
    <r>
      <t>•</t>
    </r>
    <r>
      <rPr>
        <sz val="10"/>
        <rFont val="Calibri"/>
        <family val="2"/>
      </rPr>
      <t>Life cycle energy consumption and GHG emissions situation for mixed electricity generation and supplying</t>
    </r>
    <phoneticPr fontId="2" type="noConversion"/>
  </si>
  <si>
    <r>
      <t>•</t>
    </r>
    <r>
      <rPr>
        <sz val="10"/>
        <rFont val="Calibri"/>
        <family val="2"/>
      </rPr>
      <t>g CO2,e /kWh fuel obtained an used</t>
    </r>
    <phoneticPr fontId="2" type="noConversion"/>
  </si>
  <si>
    <r>
      <t>•</t>
    </r>
    <r>
      <rPr>
        <sz val="9"/>
        <rFont val="Calibri"/>
        <family val="2"/>
      </rPr>
      <t>MJ/ km driven</t>
    </r>
    <phoneticPr fontId="2" type="noConversion"/>
  </si>
  <si>
    <r>
      <t>•</t>
    </r>
    <r>
      <rPr>
        <sz val="10"/>
        <rFont val="Calibri"/>
        <family val="2"/>
      </rPr>
      <t>g CO2,e / km driven</t>
    </r>
    <phoneticPr fontId="2" type="noConversion"/>
  </si>
  <si>
    <r>
      <t>•</t>
    </r>
    <r>
      <rPr>
        <sz val="9"/>
        <rFont val="Calibri"/>
        <family val="2"/>
      </rPr>
      <t>MJ/ km driven</t>
    </r>
    <phoneticPr fontId="2" type="noConversion"/>
  </si>
  <si>
    <r>
      <t>•</t>
    </r>
    <r>
      <rPr>
        <sz val="10"/>
        <rFont val="Calibri"/>
        <family val="2"/>
      </rPr>
      <t>g CO2,e / km driven</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</si>
</sst>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_ * #,##0.000_ ;_ * \-#,##0.000_ ;_ * &quot;-&quot;??_ ;_ @_ "/>
    <numFmt numFmtId="167" formatCode="_ * #,##0.0_ ;_ * \-#,##0.0_ ;_ * &quot;-&quot;??_ ;_ @_ "/>
    <numFmt numFmtId="168" formatCode="0.00_);[Red]\(0.00\)"/>
    <numFmt numFmtId="169" formatCode="0_);[Red]\(0\)"/>
  </numFmts>
  <fonts count="21">
    <font>
      <sz val="11"/>
      <color theme="1"/>
      <name val="Calibri"/>
      <family val="2"/>
      <scheme val="minor"/>
    </font>
    <font>
      <sz val="11"/>
      <color theme="1"/>
      <name val="Calibri"/>
      <family val="2"/>
      <charset val="134"/>
      <scheme val="minor"/>
    </font>
    <font>
      <sz val="9"/>
      <name val="Calibri"/>
      <family val="3"/>
      <charset val="134"/>
      <scheme val="minor"/>
    </font>
    <font>
      <sz val="9"/>
      <color theme="1"/>
      <name val="Calibri"/>
      <family val="2"/>
      <scheme val="minor"/>
    </font>
    <font>
      <sz val="10"/>
      <color rgb="FF000000"/>
      <name val="Calibri"/>
      <family val="2"/>
    </font>
    <font>
      <sz val="9"/>
      <color rgb="FF000000"/>
      <name val="Calibri"/>
      <family val="2"/>
    </font>
    <font>
      <sz val="9"/>
      <color rgb="FF000000"/>
      <name val="宋体"/>
      <family val="2"/>
    </font>
    <font>
      <sz val="11"/>
      <color theme="0"/>
      <name val="Calibri"/>
      <family val="2"/>
      <scheme val="minor"/>
    </font>
    <font>
      <sz val="11"/>
      <color theme="1"/>
      <name val="Calibri"/>
      <family val="2"/>
      <scheme val="minor"/>
    </font>
    <font>
      <sz val="10"/>
      <color rgb="FF000000"/>
      <name val="宋体"/>
      <family val="2"/>
    </font>
    <font>
      <sz val="11"/>
      <name val="Calibri"/>
      <family val="2"/>
      <scheme val="minor"/>
    </font>
    <font>
      <sz val="12"/>
      <color theme="1"/>
      <name val="Times New Roman"/>
      <family val="1"/>
    </font>
    <font>
      <sz val="12"/>
      <color theme="0"/>
      <name val="Times New Roman"/>
      <family val="1"/>
    </font>
    <font>
      <sz val="12"/>
      <color rgb="FF000000"/>
      <name val="Times New Roman"/>
      <family val="1"/>
    </font>
    <font>
      <sz val="12"/>
      <name val="Times New Roman"/>
      <family val="1"/>
    </font>
    <font>
      <b/>
      <sz val="12"/>
      <color theme="0"/>
      <name val="Times New Roman"/>
      <family val="1"/>
    </font>
    <font>
      <b/>
      <sz val="11"/>
      <color theme="0"/>
      <name val="Calibri"/>
      <family val="3"/>
      <charset val="134"/>
      <scheme val="minor"/>
    </font>
    <font>
      <sz val="9"/>
      <name val="Calibri"/>
      <family val="2"/>
      <scheme val="minor"/>
    </font>
    <font>
      <sz val="10"/>
      <name val="Calibri"/>
      <family val="2"/>
    </font>
    <font>
      <sz val="9"/>
      <name val="Calibri"/>
      <family val="2"/>
    </font>
    <font>
      <sz val="10"/>
      <name val="Arial"/>
      <family val="2"/>
    </font>
  </fonts>
  <fills count="12">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theme="9" tint="-0.249977111117893"/>
        <bgColor indexed="64"/>
      </patternFill>
    </fill>
    <fill>
      <patternFill patternType="solid">
        <fgColor theme="3"/>
        <bgColor indexed="64"/>
      </patternFill>
    </fill>
    <fill>
      <patternFill patternType="solid">
        <fgColor rgb="FFFFFF99"/>
        <bgColor indexed="64"/>
      </patternFill>
    </fill>
    <fill>
      <patternFill patternType="solid">
        <fgColor theme="4"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8" fillId="0" borderId="0" applyFont="0" applyFill="0" applyBorder="0" applyAlignment="0" applyProtection="0">
      <alignment vertical="center"/>
    </xf>
    <xf numFmtId="164" fontId="8" fillId="0" borderId="0" applyFont="0" applyFill="0" applyBorder="0" applyAlignment="0" applyProtection="0">
      <alignment vertical="center"/>
    </xf>
  </cellStyleXfs>
  <cellXfs count="103">
    <xf numFmtId="0" fontId="0" fillId="0" borderId="0" xfId="0"/>
    <xf numFmtId="0" fontId="0" fillId="2" borderId="0" xfId="0" applyFill="1"/>
    <xf numFmtId="0" fontId="0" fillId="3" borderId="0" xfId="0" applyFill="1"/>
    <xf numFmtId="0" fontId="7" fillId="4" borderId="0" xfId="0" applyFont="1" applyFill="1"/>
    <xf numFmtId="0" fontId="0" fillId="5" borderId="0" xfId="0" applyFill="1"/>
    <xf numFmtId="0" fontId="0" fillId="6" borderId="0" xfId="0" applyFill="1"/>
    <xf numFmtId="0" fontId="0" fillId="0" borderId="1" xfId="0" applyBorder="1"/>
    <xf numFmtId="0" fontId="0" fillId="0" borderId="2" xfId="0" applyBorder="1"/>
    <xf numFmtId="0" fontId="3" fillId="0" borderId="2" xfId="0" applyFont="1" applyBorder="1" applyAlignment="1">
      <alignment horizontal="left"/>
    </xf>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3" xfId="0" applyBorder="1"/>
    <xf numFmtId="0" fontId="0" fillId="7" borderId="0" xfId="0" applyFill="1"/>
    <xf numFmtId="0" fontId="4" fillId="0" borderId="0" xfId="0" applyFont="1"/>
    <xf numFmtId="0" fontId="0" fillId="8" borderId="0" xfId="0" applyFill="1"/>
    <xf numFmtId="1" fontId="0" fillId="8" borderId="0" xfId="0" applyNumberFormat="1" applyFill="1"/>
    <xf numFmtId="0" fontId="0" fillId="0" borderId="0" xfId="0" applyFill="1"/>
    <xf numFmtId="0" fontId="0" fillId="0" borderId="6" xfId="0" applyFill="1" applyBorder="1"/>
    <xf numFmtId="0" fontId="0" fillId="0" borderId="7" xfId="0" applyFill="1" applyBorder="1"/>
    <xf numFmtId="0" fontId="0" fillId="0" borderId="8" xfId="0" applyFill="1" applyBorder="1"/>
    <xf numFmtId="0" fontId="0" fillId="0" borderId="4" xfId="0" applyFill="1" applyBorder="1"/>
    <xf numFmtId="0" fontId="0" fillId="0" borderId="0" xfId="0" applyFill="1" applyBorder="1"/>
    <xf numFmtId="0" fontId="0" fillId="0" borderId="5" xfId="0" applyFill="1" applyBorder="1"/>
    <xf numFmtId="0" fontId="0" fillId="0" borderId="10" xfId="0" applyFill="1" applyBorder="1"/>
    <xf numFmtId="0" fontId="0" fillId="0" borderId="10" xfId="0" applyBorder="1"/>
    <xf numFmtId="0" fontId="11" fillId="0" borderId="0" xfId="0" applyFont="1" applyFill="1" applyAlignment="1">
      <alignment vertical="center"/>
    </xf>
    <xf numFmtId="0" fontId="11" fillId="0" borderId="0" xfId="0" applyFont="1" applyAlignment="1">
      <alignment vertical="center" wrapText="1"/>
    </xf>
    <xf numFmtId="0" fontId="11" fillId="0" borderId="0" xfId="0" applyFont="1" applyAlignment="1">
      <alignment vertical="center"/>
    </xf>
    <xf numFmtId="0" fontId="12" fillId="9" borderId="0" xfId="0" applyFont="1" applyFill="1" applyAlignment="1">
      <alignment vertical="center" wrapText="1"/>
    </xf>
    <xf numFmtId="0" fontId="11" fillId="0" borderId="10" xfId="0" applyFont="1" applyFill="1" applyBorder="1" applyAlignment="1">
      <alignment vertical="center" wrapText="1"/>
    </xf>
    <xf numFmtId="0" fontId="11" fillId="0" borderId="10" xfId="0" applyFont="1" applyBorder="1" applyAlignment="1">
      <alignment horizontal="left" vertical="center"/>
    </xf>
    <xf numFmtId="167" fontId="11" fillId="10" borderId="10" xfId="2" applyNumberFormat="1" applyFont="1" applyFill="1" applyBorder="1" applyAlignment="1">
      <alignment vertical="center"/>
    </xf>
    <xf numFmtId="0" fontId="11" fillId="0" borderId="10" xfId="0" applyFont="1" applyBorder="1" applyAlignment="1">
      <alignment vertical="center"/>
    </xf>
    <xf numFmtId="0" fontId="11" fillId="0" borderId="10" xfId="0" applyFont="1" applyFill="1" applyBorder="1" applyAlignment="1">
      <alignment vertical="center"/>
    </xf>
    <xf numFmtId="166" fontId="11" fillId="10" borderId="10" xfId="2" applyNumberFormat="1" applyFont="1" applyFill="1" applyBorder="1" applyAlignment="1">
      <alignment vertical="center"/>
    </xf>
    <xf numFmtId="0" fontId="14" fillId="0" borderId="10" xfId="0" applyFont="1" applyFill="1" applyBorder="1" applyAlignment="1">
      <alignment vertical="center"/>
    </xf>
    <xf numFmtId="164" fontId="11" fillId="11" borderId="10" xfId="2" applyFont="1" applyFill="1" applyBorder="1" applyAlignment="1">
      <alignment vertical="center"/>
    </xf>
    <xf numFmtId="164" fontId="11" fillId="0" borderId="0" xfId="2" applyFont="1" applyAlignment="1">
      <alignment vertical="center"/>
    </xf>
    <xf numFmtId="164" fontId="14" fillId="0" borderId="0" xfId="2" applyFont="1" applyFill="1" applyAlignment="1">
      <alignment vertical="center"/>
    </xf>
    <xf numFmtId="9" fontId="11" fillId="10" borderId="10" xfId="1" applyFont="1" applyFill="1" applyBorder="1" applyAlignment="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3" fillId="0" borderId="10" xfId="0" applyFont="1" applyBorder="1" applyAlignment="1">
      <alignment vertical="center"/>
    </xf>
    <xf numFmtId="0" fontId="15" fillId="9" borderId="0" xfId="0" applyFont="1" applyFill="1" applyAlignment="1">
      <alignment horizontal="center" vertical="center" wrapText="1"/>
    </xf>
    <xf numFmtId="9" fontId="0" fillId="0" borderId="7" xfId="1" applyFont="1" applyFill="1" applyBorder="1" applyAlignment="1"/>
    <xf numFmtId="164" fontId="0" fillId="0" borderId="7" xfId="2" applyFont="1" applyFill="1" applyBorder="1" applyAlignment="1"/>
    <xf numFmtId="164" fontId="0" fillId="0" borderId="0" xfId="2" applyNumberFormat="1" applyFont="1" applyFill="1" applyBorder="1" applyAlignment="1"/>
    <xf numFmtId="164" fontId="0" fillId="0" borderId="7" xfId="2" applyNumberFormat="1" applyFont="1" applyFill="1" applyBorder="1" applyAlignment="1"/>
    <xf numFmtId="164" fontId="0" fillId="0" borderId="0" xfId="2" applyFont="1" applyFill="1" applyBorder="1" applyAlignment="1">
      <alignment horizontal="right"/>
    </xf>
    <xf numFmtId="164" fontId="0" fillId="0" borderId="7" xfId="2" applyFont="1" applyFill="1" applyBorder="1" applyAlignment="1">
      <alignment horizontal="right"/>
    </xf>
    <xf numFmtId="2" fontId="0" fillId="10" borderId="10" xfId="0" applyNumberFormat="1" applyFont="1" applyFill="1" applyBorder="1" applyAlignment="1">
      <alignment horizontal="right"/>
    </xf>
    <xf numFmtId="165" fontId="0" fillId="10" borderId="10" xfId="0" applyNumberFormat="1" applyFont="1" applyFill="1" applyBorder="1" applyAlignment="1">
      <alignment horizontal="right"/>
    </xf>
    <xf numFmtId="0" fontId="0" fillId="0" borderId="14" xfId="0" applyBorder="1"/>
    <xf numFmtId="165" fontId="0" fillId="10" borderId="15" xfId="0" applyNumberFormat="1" applyFont="1" applyFill="1" applyBorder="1" applyAlignment="1">
      <alignment horizontal="right"/>
    </xf>
    <xf numFmtId="0" fontId="0" fillId="0" borderId="16" xfId="0" applyBorder="1"/>
    <xf numFmtId="165" fontId="0" fillId="10" borderId="11" xfId="0" applyNumberFormat="1" applyFont="1" applyFill="1" applyBorder="1" applyAlignment="1">
      <alignment horizontal="right"/>
    </xf>
    <xf numFmtId="165" fontId="0" fillId="10" borderId="17" xfId="0" applyNumberFormat="1" applyFont="1" applyFill="1" applyBorder="1" applyAlignment="1">
      <alignment horizontal="right"/>
    </xf>
    <xf numFmtId="0" fontId="16" fillId="9" borderId="0" xfId="0" applyFont="1" applyFill="1" applyAlignment="1">
      <alignment horizontal="center"/>
    </xf>
    <xf numFmtId="2" fontId="10" fillId="3" borderId="7" xfId="0" applyNumberFormat="1" applyFont="1" applyFill="1" applyBorder="1"/>
    <xf numFmtId="0" fontId="10" fillId="0" borderId="0" xfId="0" applyFont="1"/>
    <xf numFmtId="0" fontId="10" fillId="6" borderId="0" xfId="0" applyFont="1" applyFill="1"/>
    <xf numFmtId="0" fontId="17" fillId="0" borderId="2" xfId="0" applyFont="1" applyBorder="1" applyAlignment="1">
      <alignment horizontal="left"/>
    </xf>
    <xf numFmtId="165" fontId="10" fillId="3" borderId="7" xfId="0" applyNumberFormat="1" applyFont="1" applyFill="1" applyBorder="1"/>
    <xf numFmtId="0" fontId="12" fillId="9" borderId="10" xfId="0" applyFont="1" applyFill="1" applyBorder="1" applyAlignment="1">
      <alignment vertical="center" wrapText="1"/>
    </xf>
    <xf numFmtId="0" fontId="15" fillId="9"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7" borderId="0" xfId="0" applyFont="1" applyFill="1" applyAlignment="1">
      <alignment vertical="center"/>
    </xf>
    <xf numFmtId="9" fontId="0" fillId="0" borderId="0" xfId="1" applyFont="1" applyFill="1" applyBorder="1" applyAlignment="1"/>
    <xf numFmtId="168" fontId="11" fillId="10" borderId="10" xfId="1" applyNumberFormat="1" applyFont="1" applyFill="1" applyBorder="1" applyAlignment="1">
      <alignment vertical="center"/>
    </xf>
    <xf numFmtId="9" fontId="0" fillId="0" borderId="0" xfId="1" applyFont="1" applyFill="1" applyAlignment="1"/>
    <xf numFmtId="165" fontId="0" fillId="8" borderId="0" xfId="0" applyNumberFormat="1" applyFill="1" applyBorder="1"/>
    <xf numFmtId="9" fontId="0" fillId="8" borderId="0" xfId="1" applyFont="1" applyFill="1" applyBorder="1" applyAlignment="1"/>
    <xf numFmtId="165" fontId="0" fillId="8" borderId="7" xfId="0" applyNumberFormat="1" applyFill="1" applyBorder="1"/>
    <xf numFmtId="9" fontId="0" fillId="8" borderId="7" xfId="1" applyFont="1" applyFill="1" applyBorder="1" applyAlignment="1"/>
    <xf numFmtId="0" fontId="10" fillId="0" borderId="0" xfId="0" applyFont="1" applyFill="1" applyAlignment="1">
      <alignment vertical="center"/>
    </xf>
    <xf numFmtId="169" fontId="0" fillId="0" borderId="0" xfId="0" applyNumberFormat="1"/>
    <xf numFmtId="0" fontId="10" fillId="7" borderId="0" xfId="0" applyFont="1" applyFill="1" applyAlignment="1">
      <alignment vertical="center"/>
    </xf>
    <xf numFmtId="2" fontId="0" fillId="8" borderId="4" xfId="0" applyNumberFormat="1" applyFill="1" applyBorder="1"/>
    <xf numFmtId="2" fontId="0" fillId="0" borderId="6" xfId="0" applyNumberFormat="1" applyFill="1" applyBorder="1"/>
    <xf numFmtId="0" fontId="10" fillId="0" borderId="1" xfId="0" applyFont="1" applyBorder="1"/>
    <xf numFmtId="0" fontId="10" fillId="0" borderId="2" xfId="0" applyFont="1" applyBorder="1"/>
    <xf numFmtId="0" fontId="10" fillId="0" borderId="3" xfId="0" applyFont="1" applyBorder="1"/>
    <xf numFmtId="0" fontId="10" fillId="0" borderId="0" xfId="0" applyFont="1" applyFill="1" applyBorder="1"/>
    <xf numFmtId="0" fontId="10" fillId="0" borderId="6" xfId="0" applyFont="1" applyBorder="1"/>
    <xf numFmtId="0" fontId="10" fillId="0" borderId="7" xfId="0" applyFont="1" applyFill="1" applyBorder="1"/>
    <xf numFmtId="0" fontId="10" fillId="0" borderId="8" xfId="0" applyFont="1" applyBorder="1"/>
    <xf numFmtId="0" fontId="10" fillId="5" borderId="0" xfId="0" applyFont="1" applyFill="1"/>
    <xf numFmtId="0" fontId="20" fillId="0" borderId="2" xfId="0" applyFont="1" applyBorder="1" applyAlignment="1">
      <alignment vertical="center" readingOrder="1"/>
    </xf>
    <xf numFmtId="0" fontId="10" fillId="0" borderId="4" xfId="0" applyFont="1" applyBorder="1"/>
    <xf numFmtId="0" fontId="10" fillId="0" borderId="0" xfId="0" applyFont="1" applyBorder="1"/>
    <xf numFmtId="2" fontId="10" fillId="3" borderId="9" xfId="0" applyNumberFormat="1" applyFont="1" applyFill="1" applyBorder="1"/>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0" fillId="7" borderId="0" xfId="0" applyFont="1" applyFill="1" applyAlignment="1">
      <alignment vertical="center"/>
    </xf>
  </cellXfs>
  <cellStyles count="3">
    <cellStyle name="Comma" xfId="2" builtinId="3"/>
    <cellStyle name="Normal" xfId="0" builtinId="0"/>
    <cellStyle name="Percent" xfId="1" builtinId="5"/>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zh-CN"/>
              <a:t>Energy Consumtpion</a:t>
            </a:r>
            <a:r>
              <a:rPr lang="en-US" altLang="zh-CN" baseline="0"/>
              <a:t> Analysis - BEV</a:t>
            </a:r>
            <a:endParaRPr lang="zh-CN" altLang="en-US"/>
          </a:p>
        </c:rich>
      </c:tx>
      <c:overlay val="1"/>
    </c:title>
    <c:autoTitleDeleted val="0"/>
    <c:plotArea>
      <c:layout>
        <c:manualLayout>
          <c:layoutTarget val="inner"/>
          <c:xMode val="edge"/>
          <c:yMode val="edge"/>
          <c:x val="0.1173186756366375"/>
          <c:y val="0.19954870224555263"/>
          <c:w val="0.84270987539833764"/>
          <c:h val="0.57297645086030913"/>
        </c:manualLayout>
      </c:layout>
      <c:barChart>
        <c:barDir val="col"/>
        <c:grouping val="stacked"/>
        <c:varyColors val="0"/>
        <c:ser>
          <c:idx val="0"/>
          <c:order val="0"/>
          <c:tx>
            <c:strRef>
              <c:f>Analysis!$C$25:$D$25</c:f>
              <c:strCache>
                <c:ptCount val="2"/>
                <c:pt idx="0">
                  <c:v>Life cycle</c:v>
                </c:pt>
                <c:pt idx="1">
                  <c:v>MJ/km</c:v>
                </c:pt>
              </c:strCache>
            </c:strRef>
          </c:tx>
          <c:invertIfNegative val="0"/>
          <c:cat>
            <c:strRef>
              <c:f>Analysis!$E$22:$I$22</c:f>
              <c:strCache>
                <c:ptCount val="5"/>
                <c:pt idx="0">
                  <c:v>US</c:v>
                </c:pt>
                <c:pt idx="1">
                  <c:v>China</c:v>
                </c:pt>
                <c:pt idx="2">
                  <c:v>Japan</c:v>
                </c:pt>
                <c:pt idx="3">
                  <c:v>EU</c:v>
                </c:pt>
                <c:pt idx="4">
                  <c:v>Canada</c:v>
                </c:pt>
              </c:strCache>
            </c:strRef>
          </c:cat>
          <c:val>
            <c:numRef>
              <c:f>Analysis!$E$25:$I$25</c:f>
              <c:numCache>
                <c:formatCode>_ * #,##0.00_ ;_ * \-#,##0.00_ ;_ * "-"??_ ;_ @_ </c:formatCode>
                <c:ptCount val="5"/>
                <c:pt idx="0">
                  <c:v>1.6285709241232729</c:v>
                </c:pt>
                <c:pt idx="1">
                  <c:v>1.8609266646680942</c:v>
                </c:pt>
                <c:pt idx="2">
                  <c:v>2.0545056792452834</c:v>
                </c:pt>
                <c:pt idx="3">
                  <c:v>1.1083206974358975</c:v>
                </c:pt>
                <c:pt idx="4">
                  <c:v>0.50905600244210525</c:v>
                </c:pt>
              </c:numCache>
            </c:numRef>
          </c:val>
          <c:extLst>
            <c:ext xmlns:c16="http://schemas.microsoft.com/office/drawing/2014/chart" uri="{C3380CC4-5D6E-409C-BE32-E72D297353CC}">
              <c16:uniqueId val="{00000000-B7C0-4A06-AD5C-A2F810389CFB}"/>
            </c:ext>
          </c:extLst>
        </c:ser>
        <c:dLbls>
          <c:showLegendKey val="0"/>
          <c:showVal val="0"/>
          <c:showCatName val="0"/>
          <c:showSerName val="0"/>
          <c:showPercent val="0"/>
          <c:showBubbleSize val="0"/>
        </c:dLbls>
        <c:gapWidth val="150"/>
        <c:overlap val="100"/>
        <c:axId val="46644224"/>
        <c:axId val="46666496"/>
      </c:barChart>
      <c:catAx>
        <c:axId val="46644224"/>
        <c:scaling>
          <c:orientation val="minMax"/>
        </c:scaling>
        <c:delete val="0"/>
        <c:axPos val="b"/>
        <c:numFmt formatCode="General" sourceLinked="0"/>
        <c:majorTickMark val="out"/>
        <c:minorTickMark val="none"/>
        <c:tickLblPos val="low"/>
        <c:crossAx val="46666496"/>
        <c:crosses val="autoZero"/>
        <c:auto val="1"/>
        <c:lblAlgn val="ctr"/>
        <c:lblOffset val="100"/>
        <c:noMultiLvlLbl val="0"/>
      </c:catAx>
      <c:valAx>
        <c:axId val="46666496"/>
        <c:scaling>
          <c:orientation val="minMax"/>
        </c:scaling>
        <c:delete val="0"/>
        <c:axPos val="l"/>
        <c:numFmt formatCode="_ * #,##0.0_ ;_ * \-#,##0.0_ ;_ * &quot;-&quot;?_ ;_ @_ " sourceLinked="0"/>
        <c:majorTickMark val="out"/>
        <c:minorTickMark val="none"/>
        <c:tickLblPos val="nextTo"/>
        <c:crossAx val="4664422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zh-CN"/>
              <a:t>GHG Emission </a:t>
            </a:r>
            <a:r>
              <a:rPr lang="en-US" altLang="zh-CN" baseline="0"/>
              <a:t>Analysis - BEV</a:t>
            </a:r>
            <a:endParaRPr lang="zh-CN" altLang="en-US"/>
          </a:p>
        </c:rich>
      </c:tx>
      <c:overlay val="1"/>
    </c:title>
    <c:autoTitleDeleted val="0"/>
    <c:plotArea>
      <c:layout>
        <c:manualLayout>
          <c:layoutTarget val="inner"/>
          <c:xMode val="edge"/>
          <c:yMode val="edge"/>
          <c:x val="0.1173186756366375"/>
          <c:y val="0.19954870224555263"/>
          <c:w val="0.84270987539833764"/>
          <c:h val="0.57297645086030913"/>
        </c:manualLayout>
      </c:layout>
      <c:barChart>
        <c:barDir val="col"/>
        <c:grouping val="stacked"/>
        <c:varyColors val="0"/>
        <c:ser>
          <c:idx val="0"/>
          <c:order val="0"/>
          <c:tx>
            <c:strRef>
              <c:f>Analysis!$C$26:$D$26</c:f>
              <c:strCache>
                <c:ptCount val="2"/>
                <c:pt idx="0">
                  <c:v>Vehicle running stage</c:v>
                </c:pt>
                <c:pt idx="1">
                  <c:v>g CO2,e / km</c:v>
                </c:pt>
              </c:strCache>
            </c:strRef>
          </c:tx>
          <c:invertIfNegative val="0"/>
          <c:cat>
            <c:strRef>
              <c:f>Analysis!$E$22:$I$22</c:f>
              <c:strCache>
                <c:ptCount val="5"/>
                <c:pt idx="0">
                  <c:v>US</c:v>
                </c:pt>
                <c:pt idx="1">
                  <c:v>China</c:v>
                </c:pt>
                <c:pt idx="2">
                  <c:v>Japan</c:v>
                </c:pt>
                <c:pt idx="3">
                  <c:v>EU</c:v>
                </c:pt>
                <c:pt idx="4">
                  <c:v>Canada</c:v>
                </c:pt>
              </c:strCache>
            </c:strRef>
          </c:cat>
          <c:val>
            <c:numRef>
              <c:f>Analysis!$E$26:$I$26</c:f>
              <c:numCache>
                <c:formatCode>_ * #,##0.00_ ;_ * \-#,##0.00_ ;_ * "-"??_ ;_ @_ </c:formatCode>
                <c:ptCount val="5"/>
                <c:pt idx="0">
                  <c:v>0</c:v>
                </c:pt>
                <c:pt idx="1">
                  <c:v>0</c:v>
                </c:pt>
                <c:pt idx="2">
                  <c:v>0</c:v>
                </c:pt>
                <c:pt idx="3">
                  <c:v>0</c:v>
                </c:pt>
                <c:pt idx="4">
                  <c:v>0</c:v>
                </c:pt>
              </c:numCache>
            </c:numRef>
          </c:val>
          <c:extLst>
            <c:ext xmlns:c16="http://schemas.microsoft.com/office/drawing/2014/chart" uri="{C3380CC4-5D6E-409C-BE32-E72D297353CC}">
              <c16:uniqueId val="{00000000-3C76-4F96-A802-01542DF209C5}"/>
            </c:ext>
          </c:extLst>
        </c:ser>
        <c:ser>
          <c:idx val="1"/>
          <c:order val="1"/>
          <c:tx>
            <c:strRef>
              <c:f>Analysis!$C$27:$D$27</c:f>
              <c:strCache>
                <c:ptCount val="2"/>
                <c:pt idx="0">
                  <c:v>Upstream stage</c:v>
                </c:pt>
                <c:pt idx="1">
                  <c:v>g CO2,e / km</c:v>
                </c:pt>
              </c:strCache>
            </c:strRef>
          </c:tx>
          <c:invertIfNegative val="0"/>
          <c:cat>
            <c:strRef>
              <c:f>Analysis!$E$22:$I$22</c:f>
              <c:strCache>
                <c:ptCount val="5"/>
                <c:pt idx="0">
                  <c:v>US</c:v>
                </c:pt>
                <c:pt idx="1">
                  <c:v>China</c:v>
                </c:pt>
                <c:pt idx="2">
                  <c:v>Japan</c:v>
                </c:pt>
                <c:pt idx="3">
                  <c:v>EU</c:v>
                </c:pt>
                <c:pt idx="4">
                  <c:v>Canada</c:v>
                </c:pt>
              </c:strCache>
            </c:strRef>
          </c:cat>
          <c:val>
            <c:numRef>
              <c:f>Analysis!$E$27:$I$27</c:f>
              <c:numCache>
                <c:formatCode>_ * #,##0.00_ ;_ * \-#,##0.00_ ;_ * "-"??_ ;_ @_ </c:formatCode>
                <c:ptCount val="5"/>
                <c:pt idx="0">
                  <c:v>131.45848246546228</c:v>
                </c:pt>
                <c:pt idx="1">
                  <c:v>178.3038195535479</c:v>
                </c:pt>
                <c:pt idx="2">
                  <c:v>156.3151949685535</c:v>
                </c:pt>
                <c:pt idx="3">
                  <c:v>68.684269230769232</c:v>
                </c:pt>
                <c:pt idx="4">
                  <c:v>41.826314526315791</c:v>
                </c:pt>
              </c:numCache>
            </c:numRef>
          </c:val>
          <c:extLst>
            <c:ext xmlns:c16="http://schemas.microsoft.com/office/drawing/2014/chart" uri="{C3380CC4-5D6E-409C-BE32-E72D297353CC}">
              <c16:uniqueId val="{00000001-3C76-4F96-A802-01542DF209C5}"/>
            </c:ext>
          </c:extLst>
        </c:ser>
        <c:dLbls>
          <c:showLegendKey val="0"/>
          <c:showVal val="0"/>
          <c:showCatName val="0"/>
          <c:showSerName val="0"/>
          <c:showPercent val="0"/>
          <c:showBubbleSize val="0"/>
        </c:dLbls>
        <c:gapWidth val="150"/>
        <c:overlap val="100"/>
        <c:axId val="46689280"/>
        <c:axId val="46691072"/>
      </c:barChart>
      <c:catAx>
        <c:axId val="46689280"/>
        <c:scaling>
          <c:orientation val="minMax"/>
        </c:scaling>
        <c:delete val="0"/>
        <c:axPos val="b"/>
        <c:numFmt formatCode="General" sourceLinked="0"/>
        <c:majorTickMark val="out"/>
        <c:minorTickMark val="none"/>
        <c:tickLblPos val="low"/>
        <c:crossAx val="46691072"/>
        <c:crosses val="autoZero"/>
        <c:auto val="1"/>
        <c:lblAlgn val="ctr"/>
        <c:lblOffset val="100"/>
        <c:noMultiLvlLbl val="0"/>
      </c:catAx>
      <c:valAx>
        <c:axId val="46691072"/>
        <c:scaling>
          <c:orientation val="minMax"/>
        </c:scaling>
        <c:delete val="0"/>
        <c:axPos val="l"/>
        <c:numFmt formatCode="_(* #,##0_);_(* \(#,##0\);_(* &quot;-&quot;_);_(@_)" sourceLinked="0"/>
        <c:majorTickMark val="out"/>
        <c:minorTickMark val="none"/>
        <c:tickLblPos val="nextTo"/>
        <c:crossAx val="4668928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zh-CN"/>
              <a:t>Energy Consumtpion</a:t>
            </a:r>
            <a:r>
              <a:rPr lang="en-US" altLang="zh-CN" baseline="0"/>
              <a:t> Analysis - PHEV</a:t>
            </a:r>
            <a:endParaRPr lang="zh-CN" altLang="en-US"/>
          </a:p>
        </c:rich>
      </c:tx>
      <c:overlay val="1"/>
    </c:title>
    <c:autoTitleDeleted val="0"/>
    <c:plotArea>
      <c:layout>
        <c:manualLayout>
          <c:layoutTarget val="inner"/>
          <c:xMode val="edge"/>
          <c:yMode val="edge"/>
          <c:x val="0.1173186756366375"/>
          <c:y val="0.19954870224555263"/>
          <c:w val="0.84270987539833764"/>
          <c:h val="0.57297645086030913"/>
        </c:manualLayout>
      </c:layout>
      <c:barChart>
        <c:barDir val="col"/>
        <c:grouping val="stacked"/>
        <c:varyColors val="0"/>
        <c:ser>
          <c:idx val="0"/>
          <c:order val="0"/>
          <c:tx>
            <c:strRef>
              <c:f>Analysis!$C$32:$D$32</c:f>
              <c:strCache>
                <c:ptCount val="2"/>
                <c:pt idx="0">
                  <c:v>Life cycle </c:v>
                </c:pt>
                <c:pt idx="1">
                  <c:v>MJ/km</c:v>
                </c:pt>
              </c:strCache>
            </c:strRef>
          </c:tx>
          <c:invertIfNegative val="0"/>
          <c:cat>
            <c:strRef>
              <c:f>Analysis!$E$29:$I$29</c:f>
              <c:strCache>
                <c:ptCount val="5"/>
                <c:pt idx="0">
                  <c:v>US</c:v>
                </c:pt>
                <c:pt idx="1">
                  <c:v>China</c:v>
                </c:pt>
                <c:pt idx="2">
                  <c:v>Japan</c:v>
                </c:pt>
                <c:pt idx="3">
                  <c:v>EU</c:v>
                </c:pt>
                <c:pt idx="4">
                  <c:v>Canada</c:v>
                </c:pt>
              </c:strCache>
            </c:strRef>
          </c:cat>
          <c:val>
            <c:numRef>
              <c:f>Analysis!$E$32:$I$32</c:f>
              <c:numCache>
                <c:formatCode>_ * #,##0.00_ ;_ * \-#,##0.00_ ;_ * "-"??_ ;_ @_ </c:formatCode>
                <c:ptCount val="5"/>
                <c:pt idx="0">
                  <c:v>2.0562479710945802</c:v>
                </c:pt>
                <c:pt idx="1">
                  <c:v>2.1447644436830835</c:v>
                </c:pt>
                <c:pt idx="2">
                  <c:v>2.2185088301886795</c:v>
                </c:pt>
                <c:pt idx="3">
                  <c:v>1.8580574085470087</c:v>
                </c:pt>
                <c:pt idx="4">
                  <c:v>1.6297660961684213</c:v>
                </c:pt>
              </c:numCache>
            </c:numRef>
          </c:val>
          <c:extLst>
            <c:ext xmlns:c16="http://schemas.microsoft.com/office/drawing/2014/chart" uri="{C3380CC4-5D6E-409C-BE32-E72D297353CC}">
              <c16:uniqueId val="{00000000-15C9-46AC-8033-3E277CE10526}"/>
            </c:ext>
          </c:extLst>
        </c:ser>
        <c:dLbls>
          <c:showLegendKey val="0"/>
          <c:showVal val="0"/>
          <c:showCatName val="0"/>
          <c:showSerName val="0"/>
          <c:showPercent val="0"/>
          <c:showBubbleSize val="0"/>
        </c:dLbls>
        <c:gapWidth val="150"/>
        <c:overlap val="100"/>
        <c:axId val="50992640"/>
        <c:axId val="50994176"/>
      </c:barChart>
      <c:catAx>
        <c:axId val="50992640"/>
        <c:scaling>
          <c:orientation val="minMax"/>
        </c:scaling>
        <c:delete val="0"/>
        <c:axPos val="b"/>
        <c:numFmt formatCode="General" sourceLinked="0"/>
        <c:majorTickMark val="out"/>
        <c:minorTickMark val="none"/>
        <c:tickLblPos val="low"/>
        <c:crossAx val="50994176"/>
        <c:crosses val="autoZero"/>
        <c:auto val="1"/>
        <c:lblAlgn val="ctr"/>
        <c:lblOffset val="100"/>
        <c:noMultiLvlLbl val="0"/>
      </c:catAx>
      <c:valAx>
        <c:axId val="50994176"/>
        <c:scaling>
          <c:orientation val="minMax"/>
        </c:scaling>
        <c:delete val="0"/>
        <c:axPos val="l"/>
        <c:numFmt formatCode="_ * #,##0.0_ ;_ * \-#,##0.0_ ;_ * &quot;-&quot;?_ ;_ @_ " sourceLinked="0"/>
        <c:majorTickMark val="out"/>
        <c:minorTickMark val="none"/>
        <c:tickLblPos val="nextTo"/>
        <c:crossAx val="509926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zh-CN"/>
              <a:t>GHG Emission </a:t>
            </a:r>
            <a:r>
              <a:rPr lang="en-US" altLang="zh-CN" baseline="0"/>
              <a:t>Analysis - PHEV</a:t>
            </a:r>
            <a:endParaRPr lang="zh-CN" altLang="en-US"/>
          </a:p>
        </c:rich>
      </c:tx>
      <c:overlay val="1"/>
    </c:title>
    <c:autoTitleDeleted val="0"/>
    <c:plotArea>
      <c:layout>
        <c:manualLayout>
          <c:layoutTarget val="inner"/>
          <c:xMode val="edge"/>
          <c:yMode val="edge"/>
          <c:x val="0.1173186756366375"/>
          <c:y val="0.19954870224555263"/>
          <c:w val="0.84270987539833764"/>
          <c:h val="0.57297645086030913"/>
        </c:manualLayout>
      </c:layout>
      <c:barChart>
        <c:barDir val="col"/>
        <c:grouping val="stacked"/>
        <c:varyColors val="0"/>
        <c:ser>
          <c:idx val="0"/>
          <c:order val="0"/>
          <c:tx>
            <c:strRef>
              <c:f>Analysis!$C$33:$D$33</c:f>
              <c:strCache>
                <c:ptCount val="2"/>
                <c:pt idx="0">
                  <c:v>Vehicle running stage</c:v>
                </c:pt>
                <c:pt idx="1">
                  <c:v>g CO2,e / km</c:v>
                </c:pt>
              </c:strCache>
            </c:strRef>
          </c:tx>
          <c:invertIfNegative val="0"/>
          <c:cat>
            <c:strRef>
              <c:f>Analysis!$E$29:$I$29</c:f>
              <c:strCache>
                <c:ptCount val="5"/>
                <c:pt idx="0">
                  <c:v>US</c:v>
                </c:pt>
                <c:pt idx="1">
                  <c:v>China</c:v>
                </c:pt>
                <c:pt idx="2">
                  <c:v>Japan</c:v>
                </c:pt>
                <c:pt idx="3">
                  <c:v>EU</c:v>
                </c:pt>
                <c:pt idx="4">
                  <c:v>Canada</c:v>
                </c:pt>
              </c:strCache>
            </c:strRef>
          </c:cat>
          <c:val>
            <c:numRef>
              <c:f>Analysis!$E$33:$I$33</c:f>
              <c:numCache>
                <c:formatCode>_ * #,##0.00_ ;_ * \-#,##0.00_ ;_ * "-"??_ ;_ @_ </c:formatCode>
                <c:ptCount val="5"/>
                <c:pt idx="0">
                  <c:v>76.059200000000004</c:v>
                </c:pt>
                <c:pt idx="1">
                  <c:v>76.059200000000004</c:v>
                </c:pt>
                <c:pt idx="2">
                  <c:v>76.059200000000004</c:v>
                </c:pt>
                <c:pt idx="3">
                  <c:v>76.059200000000004</c:v>
                </c:pt>
                <c:pt idx="4">
                  <c:v>76.059200000000004</c:v>
                </c:pt>
              </c:numCache>
            </c:numRef>
          </c:val>
          <c:extLst>
            <c:ext xmlns:c16="http://schemas.microsoft.com/office/drawing/2014/chart" uri="{C3380CC4-5D6E-409C-BE32-E72D297353CC}">
              <c16:uniqueId val="{00000000-CB53-4004-8D7F-A558692171B4}"/>
            </c:ext>
          </c:extLst>
        </c:ser>
        <c:ser>
          <c:idx val="1"/>
          <c:order val="1"/>
          <c:tx>
            <c:strRef>
              <c:f>Analysis!$C$34:$D$34</c:f>
              <c:strCache>
                <c:ptCount val="2"/>
                <c:pt idx="0">
                  <c:v>Upstream stage</c:v>
                </c:pt>
                <c:pt idx="1">
                  <c:v>g CO2,e / km</c:v>
                </c:pt>
              </c:strCache>
            </c:strRef>
          </c:tx>
          <c:invertIfNegative val="0"/>
          <c:cat>
            <c:strRef>
              <c:f>Analysis!$E$29:$I$29</c:f>
              <c:strCache>
                <c:ptCount val="5"/>
                <c:pt idx="0">
                  <c:v>US</c:v>
                </c:pt>
                <c:pt idx="1">
                  <c:v>China</c:v>
                </c:pt>
                <c:pt idx="2">
                  <c:v>Japan</c:v>
                </c:pt>
                <c:pt idx="3">
                  <c:v>EU</c:v>
                </c:pt>
                <c:pt idx="4">
                  <c:v>Canada</c:v>
                </c:pt>
              </c:strCache>
            </c:strRef>
          </c:cat>
          <c:val>
            <c:numRef>
              <c:f>Analysis!$E$34:$I$34</c:f>
              <c:numCache>
                <c:formatCode>_ * #,##0.00_ ;_ * \-#,##0.00_ ;_ * "-"??_ ;_ @_ </c:formatCode>
                <c:ptCount val="5"/>
                <c:pt idx="0">
                  <c:v>77.84422189160469</c:v>
                </c:pt>
                <c:pt idx="1">
                  <c:v>95.690064591827792</c:v>
                </c:pt>
                <c:pt idx="2">
                  <c:v>87.313445702306097</c:v>
                </c:pt>
                <c:pt idx="3">
                  <c:v>53.930235897435892</c:v>
                </c:pt>
                <c:pt idx="4">
                  <c:v>43.698634105263167</c:v>
                </c:pt>
              </c:numCache>
            </c:numRef>
          </c:val>
          <c:extLst>
            <c:ext xmlns:c16="http://schemas.microsoft.com/office/drawing/2014/chart" uri="{C3380CC4-5D6E-409C-BE32-E72D297353CC}">
              <c16:uniqueId val="{00000001-CB53-4004-8D7F-A558692171B4}"/>
            </c:ext>
          </c:extLst>
        </c:ser>
        <c:dLbls>
          <c:showLegendKey val="0"/>
          <c:showVal val="0"/>
          <c:showCatName val="0"/>
          <c:showSerName val="0"/>
          <c:showPercent val="0"/>
          <c:showBubbleSize val="0"/>
        </c:dLbls>
        <c:gapWidth val="150"/>
        <c:overlap val="100"/>
        <c:axId val="51016832"/>
        <c:axId val="51018368"/>
      </c:barChart>
      <c:catAx>
        <c:axId val="51016832"/>
        <c:scaling>
          <c:orientation val="minMax"/>
        </c:scaling>
        <c:delete val="0"/>
        <c:axPos val="b"/>
        <c:numFmt formatCode="General" sourceLinked="0"/>
        <c:majorTickMark val="out"/>
        <c:minorTickMark val="none"/>
        <c:tickLblPos val="low"/>
        <c:crossAx val="51018368"/>
        <c:crosses val="autoZero"/>
        <c:auto val="1"/>
        <c:lblAlgn val="ctr"/>
        <c:lblOffset val="100"/>
        <c:noMultiLvlLbl val="0"/>
      </c:catAx>
      <c:valAx>
        <c:axId val="51018368"/>
        <c:scaling>
          <c:orientation val="minMax"/>
        </c:scaling>
        <c:delete val="0"/>
        <c:axPos val="l"/>
        <c:numFmt formatCode="_(* #,##0_);_(* \(#,##0\);_(* &quot;-&quot;_);_(@_)" sourceLinked="0"/>
        <c:majorTickMark val="out"/>
        <c:minorTickMark val="none"/>
        <c:tickLblPos val="nextTo"/>
        <c:crossAx val="510168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38100</xdr:colOff>
      <xdr:row>36</xdr:row>
      <xdr:rowOff>190500</xdr:rowOff>
    </xdr:from>
    <xdr:to>
      <xdr:col>2</xdr:col>
      <xdr:colOff>2272059</xdr:colOff>
      <xdr:row>52</xdr:row>
      <xdr:rowOff>147637</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3114675</xdr:colOff>
      <xdr:row>36</xdr:row>
      <xdr:rowOff>190500</xdr:rowOff>
    </xdr:from>
    <xdr:to>
      <xdr:col>7</xdr:col>
      <xdr:colOff>452784</xdr:colOff>
      <xdr:row>52</xdr:row>
      <xdr:rowOff>147637</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54</xdr:row>
      <xdr:rowOff>104775</xdr:rowOff>
    </xdr:from>
    <xdr:to>
      <xdr:col>2</xdr:col>
      <xdr:colOff>2272059</xdr:colOff>
      <xdr:row>70</xdr:row>
      <xdr:rowOff>61912</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3114675</xdr:colOff>
      <xdr:row>54</xdr:row>
      <xdr:rowOff>104775</xdr:rowOff>
    </xdr:from>
    <xdr:to>
      <xdr:col>7</xdr:col>
      <xdr:colOff>452784</xdr:colOff>
      <xdr:row>70</xdr:row>
      <xdr:rowOff>61912</xdr:rowOff>
    </xdr:to>
    <xdr:graphicFrame macro="">
      <xdr:nvGraphicFramePr>
        <xdr:cNvPr id="5"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0.01488</cdr:x>
      <cdr:y>0.0905</cdr:y>
    </cdr:from>
    <cdr:to>
      <cdr:x>0.12836</cdr:x>
      <cdr:y>0.17195</cdr:y>
    </cdr:to>
    <cdr:sp macro="" textlink="">
      <cdr:nvSpPr>
        <cdr:cNvPr id="2" name="TextBox 1"/>
        <cdr:cNvSpPr txBox="1"/>
      </cdr:nvSpPr>
      <cdr:spPr>
        <a:xfrm xmlns:a="http://schemas.openxmlformats.org/drawingml/2006/main">
          <a:off x="76200" y="285750"/>
          <a:ext cx="58102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100" b="1"/>
            <a:t>MJ/km</a:t>
          </a:r>
          <a:endParaRPr lang="zh-CN" altLang="en-US" sz="1100" b="1"/>
        </a:p>
      </cdr:txBody>
    </cdr:sp>
  </cdr:relSizeAnchor>
</c:userShapes>
</file>

<file path=xl/drawings/drawing3.xml><?xml version="1.0" encoding="utf-8"?>
<c:userShapes xmlns:c="http://schemas.openxmlformats.org/drawingml/2006/chart">
  <cdr:relSizeAnchor xmlns:cdr="http://schemas.openxmlformats.org/drawingml/2006/chartDrawing">
    <cdr:from>
      <cdr:x>0.01488</cdr:x>
      <cdr:y>0.0905</cdr:y>
    </cdr:from>
    <cdr:to>
      <cdr:x>0.12836</cdr:x>
      <cdr:y>0.17195</cdr:y>
    </cdr:to>
    <cdr:sp macro="" textlink="">
      <cdr:nvSpPr>
        <cdr:cNvPr id="2" name="TextBox 1"/>
        <cdr:cNvSpPr txBox="1"/>
      </cdr:nvSpPr>
      <cdr:spPr>
        <a:xfrm xmlns:a="http://schemas.openxmlformats.org/drawingml/2006/main">
          <a:off x="76200" y="285750"/>
          <a:ext cx="58102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100" b="1"/>
            <a:t>g CO2,e / km</a:t>
          </a:r>
          <a:endParaRPr lang="zh-CN" altLang="en-US" sz="1100" b="1"/>
        </a:p>
      </cdr:txBody>
    </cdr:sp>
  </cdr:relSizeAnchor>
</c:userShapes>
</file>

<file path=xl/drawings/drawing4.xml><?xml version="1.0" encoding="utf-8"?>
<c:userShapes xmlns:c="http://schemas.openxmlformats.org/drawingml/2006/chart">
  <cdr:relSizeAnchor xmlns:cdr="http://schemas.openxmlformats.org/drawingml/2006/chartDrawing">
    <cdr:from>
      <cdr:x>0.01488</cdr:x>
      <cdr:y>0.0905</cdr:y>
    </cdr:from>
    <cdr:to>
      <cdr:x>0.12836</cdr:x>
      <cdr:y>0.17195</cdr:y>
    </cdr:to>
    <cdr:sp macro="" textlink="">
      <cdr:nvSpPr>
        <cdr:cNvPr id="2" name="TextBox 1"/>
        <cdr:cNvSpPr txBox="1"/>
      </cdr:nvSpPr>
      <cdr:spPr>
        <a:xfrm xmlns:a="http://schemas.openxmlformats.org/drawingml/2006/main">
          <a:off x="76200" y="285750"/>
          <a:ext cx="58102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100" b="1"/>
            <a:t>MJ/km</a:t>
          </a:r>
          <a:endParaRPr lang="zh-CN" altLang="en-US" sz="1100" b="1"/>
        </a:p>
      </cdr:txBody>
    </cdr:sp>
  </cdr:relSizeAnchor>
</c:userShapes>
</file>

<file path=xl/drawings/drawing5.xml><?xml version="1.0" encoding="utf-8"?>
<c:userShapes xmlns:c="http://schemas.openxmlformats.org/drawingml/2006/chart">
  <cdr:relSizeAnchor xmlns:cdr="http://schemas.openxmlformats.org/drawingml/2006/chartDrawing">
    <cdr:from>
      <cdr:x>0.01488</cdr:x>
      <cdr:y>0.0905</cdr:y>
    </cdr:from>
    <cdr:to>
      <cdr:x>0.12836</cdr:x>
      <cdr:y>0.17195</cdr:y>
    </cdr:to>
    <cdr:sp macro="" textlink="">
      <cdr:nvSpPr>
        <cdr:cNvPr id="2" name="TextBox 1"/>
        <cdr:cNvSpPr txBox="1"/>
      </cdr:nvSpPr>
      <cdr:spPr>
        <a:xfrm xmlns:a="http://schemas.openxmlformats.org/drawingml/2006/main">
          <a:off x="76200" y="285750"/>
          <a:ext cx="58102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100" b="1"/>
            <a:t>g CO2,e / km</a:t>
          </a:r>
          <a:endParaRPr lang="zh-CN" altLang="en-US" sz="11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workbookViewId="0">
      <pane ySplit="2" topLeftCell="A15" activePane="bottomLeft" state="frozen"/>
      <selection pane="bottomLeft" activeCell="C11" sqref="C11"/>
    </sheetView>
  </sheetViews>
  <sheetFormatPr defaultRowHeight="15"/>
  <cols>
    <col min="1" max="1" width="3.28515625" customWidth="1"/>
    <col min="2" max="2" width="49.42578125" bestFit="1" customWidth="1"/>
    <col min="3" max="7" width="13.85546875" customWidth="1"/>
  </cols>
  <sheetData>
    <row r="2" spans="2:7">
      <c r="B2" s="61" t="s">
        <v>239</v>
      </c>
      <c r="C2" s="61" t="s">
        <v>230</v>
      </c>
      <c r="D2" s="61" t="s">
        <v>231</v>
      </c>
      <c r="E2" s="61" t="s">
        <v>232</v>
      </c>
      <c r="F2" s="61" t="s">
        <v>233</v>
      </c>
      <c r="G2" s="61" t="s">
        <v>211</v>
      </c>
    </row>
    <row r="3" spans="2:7">
      <c r="B3" s="27" t="s">
        <v>71</v>
      </c>
      <c r="C3" s="54">
        <v>2.8465699999999998</v>
      </c>
      <c r="D3" s="54">
        <v>2.8465699999999998</v>
      </c>
      <c r="E3" s="54">
        <v>2.8465699999999998</v>
      </c>
      <c r="F3" s="54">
        <v>2.8465699999999998</v>
      </c>
      <c r="G3" s="54">
        <v>2.8465699999999998</v>
      </c>
    </row>
    <row r="4" spans="2:7">
      <c r="B4" s="27" t="s">
        <v>72</v>
      </c>
      <c r="C4" s="54">
        <v>3.3013699999999999</v>
      </c>
      <c r="D4" s="54">
        <v>3.3013699999999999</v>
      </c>
      <c r="E4" s="54">
        <v>3.3013699999999999</v>
      </c>
      <c r="F4" s="54">
        <v>3.3013699999999999</v>
      </c>
      <c r="G4" s="54">
        <v>3.3013699999999999</v>
      </c>
    </row>
    <row r="5" spans="2:7">
      <c r="B5" s="27" t="s">
        <v>243</v>
      </c>
      <c r="C5" s="54">
        <v>2.46</v>
      </c>
      <c r="D5" s="54">
        <v>2.46</v>
      </c>
      <c r="E5" s="54">
        <v>2.46</v>
      </c>
      <c r="F5" s="54">
        <v>2.46</v>
      </c>
      <c r="G5" s="54">
        <v>2.46</v>
      </c>
    </row>
    <row r="6" spans="2:7">
      <c r="B6" s="28" t="s">
        <v>23</v>
      </c>
      <c r="C6" s="54">
        <v>0</v>
      </c>
      <c r="D6" s="54">
        <v>0</v>
      </c>
      <c r="E6" s="54">
        <v>0</v>
      </c>
      <c r="F6" s="54">
        <v>0</v>
      </c>
      <c r="G6" s="54">
        <v>0</v>
      </c>
    </row>
    <row r="7" spans="2:7">
      <c r="B7" s="28" t="s">
        <v>24</v>
      </c>
      <c r="C7" s="54">
        <v>0</v>
      </c>
      <c r="D7" s="54">
        <v>0</v>
      </c>
      <c r="E7" s="54">
        <v>0</v>
      </c>
      <c r="F7" s="54">
        <v>0</v>
      </c>
      <c r="G7" s="54">
        <v>0</v>
      </c>
    </row>
    <row r="8" spans="2:7">
      <c r="B8" s="28" t="s">
        <v>25</v>
      </c>
      <c r="C8" s="54">
        <v>0</v>
      </c>
      <c r="D8" s="54">
        <v>0</v>
      </c>
      <c r="E8" s="54">
        <v>0</v>
      </c>
      <c r="F8" s="54">
        <v>0</v>
      </c>
      <c r="G8" s="54">
        <v>0</v>
      </c>
    </row>
    <row r="9" spans="2:7">
      <c r="B9" s="28" t="s">
        <v>27</v>
      </c>
      <c r="C9" s="54">
        <v>0</v>
      </c>
      <c r="D9" s="54">
        <v>0</v>
      </c>
      <c r="E9" s="54">
        <v>0</v>
      </c>
      <c r="F9" s="54">
        <v>0</v>
      </c>
      <c r="G9" s="54">
        <v>0</v>
      </c>
    </row>
    <row r="10" spans="2:7">
      <c r="B10" s="27" t="s">
        <v>69</v>
      </c>
      <c r="C10" s="54">
        <v>0</v>
      </c>
      <c r="D10" s="54">
        <v>0</v>
      </c>
      <c r="E10" s="54">
        <v>0</v>
      </c>
      <c r="F10" s="54">
        <v>0</v>
      </c>
      <c r="G10" s="54">
        <v>0</v>
      </c>
    </row>
    <row r="11" spans="2:7">
      <c r="B11" s="27" t="s">
        <v>70</v>
      </c>
      <c r="C11" s="54">
        <v>0</v>
      </c>
      <c r="D11" s="54">
        <v>0</v>
      </c>
      <c r="E11" s="54">
        <v>0</v>
      </c>
      <c r="F11" s="54">
        <v>0</v>
      </c>
      <c r="G11" s="54">
        <v>0</v>
      </c>
    </row>
    <row r="12" spans="2:7">
      <c r="B12" s="28" t="s">
        <v>26</v>
      </c>
      <c r="C12" s="54">
        <v>0</v>
      </c>
      <c r="D12" s="54">
        <v>0</v>
      </c>
      <c r="E12" s="54">
        <v>0</v>
      </c>
      <c r="F12" s="54">
        <v>0</v>
      </c>
      <c r="G12" s="54">
        <v>0</v>
      </c>
    </row>
    <row r="14" spans="2:7">
      <c r="B14" s="61" t="s">
        <v>240</v>
      </c>
      <c r="C14" s="61" t="str">
        <f>C$2</f>
        <v>US</v>
      </c>
      <c r="D14" s="61" t="str">
        <f t="shared" ref="D14:G14" si="0">D$2</f>
        <v>China</v>
      </c>
      <c r="E14" s="61" t="str">
        <f t="shared" si="0"/>
        <v>EU</v>
      </c>
      <c r="F14" s="61" t="str">
        <f t="shared" si="0"/>
        <v>Japan</v>
      </c>
      <c r="G14" s="61" t="str">
        <f t="shared" si="0"/>
        <v>Canada</v>
      </c>
    </row>
    <row r="15" spans="2:7">
      <c r="B15" s="27" t="s">
        <v>220</v>
      </c>
      <c r="C15" s="54">
        <v>271.89999999999998</v>
      </c>
      <c r="D15" s="54">
        <v>274.41095890410958</v>
      </c>
      <c r="E15" s="54">
        <v>193.8</v>
      </c>
      <c r="F15" s="54">
        <v>270.8</v>
      </c>
      <c r="G15" s="54">
        <v>277.2</v>
      </c>
    </row>
    <row r="16" spans="2:7">
      <c r="B16" s="27" t="s">
        <v>221</v>
      </c>
      <c r="C16" s="54">
        <v>236.9</v>
      </c>
      <c r="D16" s="54">
        <v>254.05</v>
      </c>
      <c r="E16" s="54">
        <v>236.9</v>
      </c>
      <c r="F16" s="54">
        <v>206.1</v>
      </c>
      <c r="G16" s="54">
        <v>183.6</v>
      </c>
    </row>
    <row r="17" spans="2:7">
      <c r="B17" s="27" t="s">
        <v>222</v>
      </c>
      <c r="C17" s="54">
        <v>128.30000000000001</v>
      </c>
      <c r="D17" s="54">
        <v>150.19999999999999</v>
      </c>
      <c r="E17" s="54">
        <v>103.6</v>
      </c>
      <c r="F17" s="54">
        <v>156.5</v>
      </c>
      <c r="G17" s="54">
        <v>131.19999999999999</v>
      </c>
    </row>
    <row r="18" spans="2:7">
      <c r="B18" s="28" t="s">
        <v>223</v>
      </c>
      <c r="C18" s="54">
        <v>7.2</v>
      </c>
      <c r="D18" s="54">
        <v>2.81</v>
      </c>
      <c r="E18" s="54">
        <v>3.4</v>
      </c>
      <c r="F18" s="54">
        <v>3.1</v>
      </c>
      <c r="G18" s="54">
        <v>6.1</v>
      </c>
    </row>
    <row r="19" spans="2:7">
      <c r="B19" s="28" t="s">
        <v>224</v>
      </c>
      <c r="C19" s="54">
        <v>3.6</v>
      </c>
      <c r="D19" s="54">
        <v>3.31</v>
      </c>
      <c r="E19" s="54">
        <v>3.4</v>
      </c>
      <c r="F19" s="54">
        <v>6.5</v>
      </c>
      <c r="G19" s="54">
        <v>1.4</v>
      </c>
    </row>
    <row r="20" spans="2:7">
      <c r="B20" s="28" t="s">
        <v>225</v>
      </c>
      <c r="C20" s="54">
        <v>14.7</v>
      </c>
      <c r="D20" s="54">
        <v>15.69</v>
      </c>
      <c r="E20" s="54">
        <v>14.8</v>
      </c>
      <c r="F20" s="54">
        <v>14.7</v>
      </c>
      <c r="G20" s="54">
        <v>14.7</v>
      </c>
    </row>
    <row r="21" spans="2:7">
      <c r="B21" s="28" t="s">
        <v>226</v>
      </c>
      <c r="C21" s="54">
        <v>3.3</v>
      </c>
      <c r="D21" s="54">
        <v>5</v>
      </c>
      <c r="E21" s="54">
        <v>2.5</v>
      </c>
      <c r="F21" s="54">
        <v>8.1</v>
      </c>
      <c r="G21" s="54">
        <v>3.1</v>
      </c>
    </row>
    <row r="22" spans="2:7">
      <c r="B22" s="27" t="s">
        <v>227</v>
      </c>
      <c r="C22" s="54">
        <v>70.3</v>
      </c>
      <c r="D22" s="54">
        <v>5</v>
      </c>
      <c r="E22" s="54">
        <v>5</v>
      </c>
      <c r="F22" s="54">
        <v>5</v>
      </c>
      <c r="G22" s="54">
        <v>4.0999999999999996</v>
      </c>
    </row>
    <row r="23" spans="2:7">
      <c r="B23" s="27" t="s">
        <v>228</v>
      </c>
      <c r="C23" s="54">
        <v>11.7</v>
      </c>
      <c r="D23" s="54">
        <v>10</v>
      </c>
      <c r="E23" s="54">
        <v>7.9</v>
      </c>
      <c r="F23" s="54">
        <v>4.2</v>
      </c>
      <c r="G23" s="54">
        <v>7.9</v>
      </c>
    </row>
    <row r="24" spans="2:7">
      <c r="B24" s="28" t="s">
        <v>229</v>
      </c>
      <c r="C24" s="54">
        <v>5</v>
      </c>
      <c r="D24" s="54">
        <v>5</v>
      </c>
      <c r="E24" s="54">
        <v>5</v>
      </c>
      <c r="F24" s="54">
        <v>5</v>
      </c>
      <c r="G24" s="54">
        <v>5</v>
      </c>
    </row>
    <row r="25" spans="2:7">
      <c r="B25" s="20"/>
      <c r="C25" s="20"/>
      <c r="D25" s="20"/>
      <c r="E25" s="20"/>
      <c r="F25" s="20"/>
      <c r="G25" s="20"/>
    </row>
    <row r="26" spans="2:7">
      <c r="B26" s="61" t="s">
        <v>241</v>
      </c>
      <c r="C26" s="61" t="str">
        <f>C$2</f>
        <v>US</v>
      </c>
      <c r="D26" s="61" t="str">
        <f t="shared" ref="D26:G26" si="1">D$2</f>
        <v>China</v>
      </c>
      <c r="E26" s="61" t="str">
        <f t="shared" si="1"/>
        <v>EU</v>
      </c>
      <c r="F26" s="61" t="str">
        <f t="shared" si="1"/>
        <v>Japan</v>
      </c>
      <c r="G26" s="61" t="str">
        <f t="shared" si="1"/>
        <v>Canada</v>
      </c>
    </row>
    <row r="27" spans="2:7">
      <c r="B27" s="56" t="s">
        <v>20</v>
      </c>
      <c r="C27" s="55">
        <v>39.799999999999997</v>
      </c>
      <c r="D27" s="55">
        <v>70.5</v>
      </c>
      <c r="E27" s="55">
        <v>27.7</v>
      </c>
      <c r="F27" s="55">
        <v>32.200000000000003</v>
      </c>
      <c r="G27" s="57">
        <v>9.99</v>
      </c>
    </row>
    <row r="28" spans="2:7">
      <c r="B28" s="56" t="s">
        <v>21</v>
      </c>
      <c r="C28" s="55">
        <v>0.9</v>
      </c>
      <c r="D28" s="55">
        <v>0.1</v>
      </c>
      <c r="E28" s="55">
        <v>1.9</v>
      </c>
      <c r="F28" s="55">
        <v>14.3</v>
      </c>
      <c r="G28" s="57">
        <v>1.1499999999999999</v>
      </c>
    </row>
    <row r="29" spans="2:7">
      <c r="B29" s="58" t="s">
        <v>22</v>
      </c>
      <c r="C29" s="59">
        <v>26.9</v>
      </c>
      <c r="D29" s="59">
        <v>2.4</v>
      </c>
      <c r="E29" s="59">
        <v>15.6</v>
      </c>
      <c r="F29" s="59">
        <v>38.4</v>
      </c>
      <c r="G29" s="60">
        <v>10.3</v>
      </c>
    </row>
    <row r="30" spans="2:7">
      <c r="B30" s="28" t="s">
        <v>23</v>
      </c>
      <c r="C30" s="55">
        <v>6.7</v>
      </c>
      <c r="D30" s="55">
        <v>18.899999999999999</v>
      </c>
      <c r="E30" s="55">
        <v>12.3</v>
      </c>
      <c r="F30" s="55">
        <v>8.1</v>
      </c>
      <c r="G30" s="55">
        <v>60.11</v>
      </c>
    </row>
    <row r="31" spans="2:7">
      <c r="B31" s="28" t="s">
        <v>24</v>
      </c>
      <c r="C31" s="55">
        <v>19.100000000000001</v>
      </c>
      <c r="D31" s="55">
        <v>2.4</v>
      </c>
      <c r="E31" s="55">
        <v>26.9</v>
      </c>
      <c r="F31" s="55">
        <v>0.9</v>
      </c>
      <c r="G31" s="55">
        <v>15.77</v>
      </c>
    </row>
    <row r="32" spans="2:7">
      <c r="B32" s="28" t="s">
        <v>25</v>
      </c>
      <c r="C32" s="55">
        <v>0.3</v>
      </c>
      <c r="D32" s="55">
        <v>0.4</v>
      </c>
      <c r="E32" s="55">
        <v>2.5</v>
      </c>
      <c r="F32" s="55">
        <v>1.4</v>
      </c>
      <c r="G32" s="55">
        <v>0.06</v>
      </c>
    </row>
    <row r="33" spans="2:7">
      <c r="B33" s="28" t="s">
        <v>27</v>
      </c>
      <c r="C33" s="55">
        <v>3.9</v>
      </c>
      <c r="D33" s="55">
        <v>2.9</v>
      </c>
      <c r="E33" s="55">
        <v>7.2</v>
      </c>
      <c r="F33" s="55">
        <v>0.5</v>
      </c>
      <c r="G33" s="55">
        <v>1.78</v>
      </c>
    </row>
    <row r="34" spans="2:7">
      <c r="B34" s="27" t="s">
        <v>69</v>
      </c>
      <c r="C34" s="55">
        <v>1.4</v>
      </c>
      <c r="D34" s="55">
        <v>0</v>
      </c>
      <c r="E34" s="55">
        <v>4.3</v>
      </c>
      <c r="F34" s="55">
        <v>3.1</v>
      </c>
      <c r="G34" s="55">
        <v>0.8</v>
      </c>
    </row>
    <row r="35" spans="2:7">
      <c r="B35" s="27" t="s">
        <v>70</v>
      </c>
      <c r="C35" s="55">
        <v>0.4</v>
      </c>
      <c r="D35" s="55">
        <v>0</v>
      </c>
      <c r="E35" s="55">
        <v>0.2</v>
      </c>
      <c r="F35" s="55">
        <v>0.3</v>
      </c>
      <c r="G35" s="55">
        <v>0</v>
      </c>
    </row>
    <row r="36" spans="2:7">
      <c r="B36" s="27" t="s">
        <v>26</v>
      </c>
      <c r="C36" s="55">
        <v>0.6</v>
      </c>
      <c r="D36" s="55">
        <v>2.4</v>
      </c>
      <c r="E36" s="55">
        <v>1.5</v>
      </c>
      <c r="F36" s="55">
        <v>0.8</v>
      </c>
      <c r="G36" s="55">
        <v>0.04</v>
      </c>
    </row>
    <row r="38" spans="2:7">
      <c r="C38" s="20"/>
      <c r="D38" s="20"/>
      <c r="E38" s="20"/>
      <c r="F38" s="20"/>
      <c r="G38" s="20"/>
    </row>
    <row r="39" spans="2:7">
      <c r="B39" s="61" t="s">
        <v>238</v>
      </c>
      <c r="C39" s="61" t="str">
        <f>C$2</f>
        <v>US</v>
      </c>
      <c r="D39" s="61" t="str">
        <f t="shared" ref="D39:G39" si="2">D$2</f>
        <v>China</v>
      </c>
      <c r="E39" s="61" t="str">
        <f t="shared" si="2"/>
        <v>EU</v>
      </c>
      <c r="F39" s="61" t="str">
        <f t="shared" si="2"/>
        <v>Japan</v>
      </c>
      <c r="G39" s="61" t="str">
        <f t="shared" si="2"/>
        <v>Canada</v>
      </c>
    </row>
    <row r="40" spans="2:7">
      <c r="B40" s="28"/>
      <c r="C40" s="54">
        <v>5.9</v>
      </c>
      <c r="D40" s="54">
        <v>6.6</v>
      </c>
      <c r="E40" s="54">
        <v>6.4</v>
      </c>
      <c r="F40" s="54">
        <v>4.5999999999999996</v>
      </c>
      <c r="G40" s="54">
        <v>5</v>
      </c>
    </row>
    <row r="41" spans="2:7">
      <c r="C41" s="20"/>
      <c r="D41" s="20"/>
      <c r="E41" s="20"/>
      <c r="F41" s="20"/>
      <c r="G41" s="20"/>
    </row>
    <row r="42" spans="2:7">
      <c r="B42" s="61" t="s">
        <v>242</v>
      </c>
      <c r="C42" s="61" t="str">
        <f>C$2</f>
        <v>US</v>
      </c>
      <c r="D42" s="61" t="str">
        <f t="shared" ref="D42:G42" si="3">D$2</f>
        <v>China</v>
      </c>
      <c r="E42" s="61" t="str">
        <f t="shared" si="3"/>
        <v>EU</v>
      </c>
      <c r="F42" s="61" t="str">
        <f t="shared" si="3"/>
        <v>Japan</v>
      </c>
      <c r="G42" s="61" t="str">
        <f t="shared" si="3"/>
        <v>Canada</v>
      </c>
    </row>
    <row r="43" spans="2:7">
      <c r="B43" s="28"/>
      <c r="C43" s="54">
        <v>90</v>
      </c>
      <c r="D43" s="54">
        <v>90</v>
      </c>
      <c r="E43" s="54">
        <v>90</v>
      </c>
      <c r="F43" s="54">
        <v>90</v>
      </c>
      <c r="G43" s="54">
        <v>90</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4"/>
  <sheetViews>
    <sheetView workbookViewId="0">
      <selection activeCell="C19" sqref="C19:I20"/>
    </sheetView>
  </sheetViews>
  <sheetFormatPr defaultColWidth="9" defaultRowHeight="15.75"/>
  <cols>
    <col min="1" max="1" width="3.42578125" style="31" customWidth="1"/>
    <col min="2" max="2" width="37.85546875" style="29" customWidth="1"/>
    <col min="3" max="3" width="41.42578125" style="30" customWidth="1"/>
    <col min="4" max="4" width="30.5703125" style="31" customWidth="1"/>
    <col min="5" max="9" width="10" style="31" customWidth="1"/>
    <col min="10" max="16384" width="9" style="31"/>
  </cols>
  <sheetData>
    <row r="2" spans="2:9" s="45" customFormat="1" ht="25.5" customHeight="1">
      <c r="B2" s="44"/>
      <c r="C2" s="47" t="s">
        <v>245</v>
      </c>
      <c r="D2" s="47" t="s">
        <v>216</v>
      </c>
      <c r="E2" s="47" t="s">
        <v>210</v>
      </c>
      <c r="F2" s="47" t="s">
        <v>212</v>
      </c>
      <c r="G2" s="47" t="s">
        <v>213</v>
      </c>
      <c r="H2" s="47" t="s">
        <v>214</v>
      </c>
      <c r="I2" s="47" t="s">
        <v>215</v>
      </c>
    </row>
    <row r="3" spans="2:9" ht="25.5" customHeight="1">
      <c r="B3" s="32" t="s">
        <v>194</v>
      </c>
      <c r="C3" s="33" t="s">
        <v>162</v>
      </c>
      <c r="D3" s="36" t="s">
        <v>201</v>
      </c>
      <c r="E3" s="35">
        <v>21</v>
      </c>
      <c r="F3" s="35">
        <v>21</v>
      </c>
      <c r="G3" s="35">
        <v>21</v>
      </c>
      <c r="H3" s="35">
        <v>21</v>
      </c>
      <c r="I3" s="35">
        <v>21</v>
      </c>
    </row>
    <row r="4" spans="2:9" ht="25.5" customHeight="1">
      <c r="C4" s="95" t="s">
        <v>113</v>
      </c>
      <c r="D4" s="36" t="s">
        <v>201</v>
      </c>
      <c r="E4" s="35">
        <v>16</v>
      </c>
      <c r="F4" s="35">
        <v>16</v>
      </c>
      <c r="G4" s="35">
        <v>16</v>
      </c>
      <c r="H4" s="35">
        <v>16</v>
      </c>
      <c r="I4" s="35">
        <v>16</v>
      </c>
    </row>
    <row r="5" spans="2:9" ht="25.5" customHeight="1">
      <c r="C5" s="96"/>
      <c r="D5" s="36" t="s">
        <v>248</v>
      </c>
      <c r="E5" s="35">
        <v>7</v>
      </c>
      <c r="F5" s="35">
        <v>7</v>
      </c>
      <c r="G5" s="35">
        <v>7</v>
      </c>
      <c r="H5" s="35">
        <v>7</v>
      </c>
      <c r="I5" s="35">
        <v>7</v>
      </c>
    </row>
    <row r="6" spans="2:9" ht="25.5" customHeight="1">
      <c r="C6" s="97"/>
      <c r="D6" s="36" t="s">
        <v>202</v>
      </c>
      <c r="E6" s="43">
        <v>0.5</v>
      </c>
      <c r="F6" s="43">
        <v>0.5</v>
      </c>
      <c r="G6" s="43">
        <v>0.5</v>
      </c>
      <c r="H6" s="43">
        <v>0.5</v>
      </c>
      <c r="I6" s="43">
        <v>0.5</v>
      </c>
    </row>
    <row r="7" spans="2:9" ht="20.45" customHeight="1">
      <c r="C7" s="69" t="s">
        <v>247</v>
      </c>
      <c r="D7" s="36" t="s">
        <v>248</v>
      </c>
      <c r="E7" s="72">
        <v>8.5</v>
      </c>
      <c r="F7" s="72">
        <v>8.5</v>
      </c>
      <c r="G7" s="72">
        <v>8.5</v>
      </c>
      <c r="H7" s="72">
        <v>8.5</v>
      </c>
      <c r="I7" s="72">
        <v>8.5</v>
      </c>
    </row>
    <row r="8" spans="2:9" ht="47.25">
      <c r="B8" s="32" t="s">
        <v>186</v>
      </c>
      <c r="C8" s="32" t="s">
        <v>199</v>
      </c>
      <c r="D8" s="32"/>
      <c r="E8" s="32"/>
      <c r="F8" s="32"/>
      <c r="G8" s="32"/>
      <c r="H8" s="32"/>
      <c r="I8" s="32"/>
    </row>
    <row r="9" spans="2:9" ht="25.5" customHeight="1">
      <c r="C9" s="98" t="s">
        <v>169</v>
      </c>
      <c r="D9" s="34" t="s">
        <v>203</v>
      </c>
      <c r="E9" s="38">
        <v>1.282</v>
      </c>
      <c r="F9" s="38">
        <v>1.282</v>
      </c>
      <c r="G9" s="38">
        <v>1.282</v>
      </c>
      <c r="H9" s="38">
        <v>1.282</v>
      </c>
      <c r="I9" s="38">
        <v>1.282</v>
      </c>
    </row>
    <row r="10" spans="2:9" ht="25.5" customHeight="1">
      <c r="C10" s="99"/>
      <c r="D10" s="36" t="s">
        <v>204</v>
      </c>
      <c r="E10" s="38">
        <v>92.7</v>
      </c>
      <c r="F10" s="38">
        <v>92.7</v>
      </c>
      <c r="G10" s="38">
        <v>92.7</v>
      </c>
      <c r="H10" s="38">
        <v>92.7</v>
      </c>
      <c r="I10" s="38">
        <v>92.7</v>
      </c>
    </row>
    <row r="11" spans="2:9" ht="47.25">
      <c r="B11" s="32" t="s">
        <v>185</v>
      </c>
      <c r="C11" s="32" t="s">
        <v>200</v>
      </c>
      <c r="D11" s="32"/>
      <c r="E11" s="32"/>
      <c r="F11" s="32"/>
      <c r="G11" s="32"/>
      <c r="H11" s="32"/>
      <c r="I11" s="32"/>
    </row>
    <row r="12" spans="2:9" ht="25.5" customHeight="1">
      <c r="C12" s="100" t="s">
        <v>174</v>
      </c>
      <c r="D12" s="34" t="s">
        <v>203</v>
      </c>
      <c r="E12" s="40">
        <f>US!D72</f>
        <v>1.9387749096705629</v>
      </c>
      <c r="F12" s="40">
        <f>China!D72</f>
        <v>2.2153888865096358</v>
      </c>
      <c r="G12" s="40">
        <f>Japan!D72</f>
        <v>2.4458400943396228</v>
      </c>
      <c r="H12" s="40">
        <f>EU!D72</f>
        <v>1.3194294017094015</v>
      </c>
      <c r="I12" s="40">
        <f>Canada!D72</f>
        <v>0.60601905052631566</v>
      </c>
    </row>
    <row r="13" spans="2:9" ht="25.5" customHeight="1">
      <c r="C13" s="100"/>
      <c r="D13" s="36" t="s">
        <v>204</v>
      </c>
      <c r="E13" s="40">
        <f>US!F72</f>
        <v>156.49819341126462</v>
      </c>
      <c r="F13" s="40">
        <f>China!F72</f>
        <v>212.26645184946176</v>
      </c>
      <c r="G13" s="40">
        <f>Japan!F72</f>
        <v>186.08951781970654</v>
      </c>
      <c r="H13" s="40">
        <f>EU!F72</f>
        <v>81.766987179487174</v>
      </c>
      <c r="I13" s="40">
        <f>Canada!F72</f>
        <v>49.793231578947363</v>
      </c>
    </row>
    <row r="14" spans="2:9" ht="25.5" customHeight="1">
      <c r="C14" s="100"/>
      <c r="D14" s="36" t="s">
        <v>205</v>
      </c>
      <c r="E14" s="40">
        <f>US!G72</f>
        <v>563.39349628055265</v>
      </c>
      <c r="F14" s="40">
        <f>China!G72</f>
        <v>764.15922665806238</v>
      </c>
      <c r="G14" s="40">
        <f>Japan!G72</f>
        <v>669.92226415094353</v>
      </c>
      <c r="H14" s="40">
        <f>EU!G72</f>
        <v>294.36115384615385</v>
      </c>
      <c r="I14" s="40">
        <f>Canada!G72</f>
        <v>179.25563368421052</v>
      </c>
    </row>
    <row r="15" spans="2:9" ht="25.5" customHeight="1">
      <c r="C15" s="33" t="s">
        <v>176</v>
      </c>
      <c r="D15" s="34" t="s">
        <v>206</v>
      </c>
      <c r="E15" s="40">
        <f>US!D76</f>
        <v>1.6285709241232729</v>
      </c>
      <c r="F15" s="40">
        <f>China!D76</f>
        <v>1.8609266646680942</v>
      </c>
      <c r="G15" s="40">
        <f>Japan!D76</f>
        <v>2.0545056792452834</v>
      </c>
      <c r="H15" s="40">
        <f>EU!D76</f>
        <v>1.1083206974358975</v>
      </c>
      <c r="I15" s="40">
        <f>Canada!D76</f>
        <v>0.50905600244210525</v>
      </c>
    </row>
    <row r="16" spans="2:9" ht="25.5" customHeight="1">
      <c r="C16" s="33" t="s">
        <v>178</v>
      </c>
      <c r="D16" s="34" t="s">
        <v>207</v>
      </c>
      <c r="E16" s="40">
        <f>US!D80</f>
        <v>131.45848246546228</v>
      </c>
      <c r="F16" s="40">
        <f>China!D80</f>
        <v>178.3038195535479</v>
      </c>
      <c r="G16" s="40">
        <f>Japan!D80</f>
        <v>156.3151949685535</v>
      </c>
      <c r="H16" s="40">
        <f>EU!D80</f>
        <v>68.684269230769232</v>
      </c>
      <c r="I16" s="40">
        <f>Canada!D80</f>
        <v>41.826314526315791</v>
      </c>
    </row>
    <row r="17" spans="2:9" ht="25.5" customHeight="1">
      <c r="C17" s="33" t="s">
        <v>180</v>
      </c>
      <c r="D17" s="34" t="s">
        <v>206</v>
      </c>
      <c r="E17" s="40">
        <f>US!D83</f>
        <v>2.0562479710945802</v>
      </c>
      <c r="F17" s="40">
        <f>China!D83</f>
        <v>2.1447644436830835</v>
      </c>
      <c r="G17" s="40">
        <f>Japan!D83</f>
        <v>2.2185088301886795</v>
      </c>
      <c r="H17" s="40">
        <f>EU!D83</f>
        <v>1.8580574085470087</v>
      </c>
      <c r="I17" s="40">
        <f>Canada!D83</f>
        <v>1.6297660961684213</v>
      </c>
    </row>
    <row r="18" spans="2:9" ht="25.5" customHeight="1">
      <c r="C18" s="33" t="s">
        <v>182</v>
      </c>
      <c r="D18" s="34" t="s">
        <v>207</v>
      </c>
      <c r="E18" s="40">
        <f>US!D87</f>
        <v>153.90342189160469</v>
      </c>
      <c r="F18" s="40">
        <f>China!D87</f>
        <v>171.7492645918278</v>
      </c>
      <c r="G18" s="40">
        <f>Japan!D87</f>
        <v>163.3726457023061</v>
      </c>
      <c r="H18" s="40">
        <f>EU!D87</f>
        <v>129.9894358974359</v>
      </c>
      <c r="I18" s="40">
        <f>Canada!D87</f>
        <v>119.75783410526317</v>
      </c>
    </row>
    <row r="19" spans="2:9" ht="25.5" customHeight="1">
      <c r="C19" s="33" t="s">
        <v>265</v>
      </c>
      <c r="D19" s="34" t="s">
        <v>267</v>
      </c>
      <c r="E19" s="40">
        <f>US!D90</f>
        <v>3.4870400000000004</v>
      </c>
      <c r="F19" s="40">
        <f>China!D90</f>
        <v>3.4870400000000004</v>
      </c>
      <c r="G19" s="40">
        <f>Japan!D90</f>
        <v>3.4870400000000004</v>
      </c>
      <c r="H19" s="40">
        <f>EU!D90</f>
        <v>3.4870400000000004</v>
      </c>
      <c r="I19" s="40">
        <f>Canada!D90</f>
        <v>3.4870400000000004</v>
      </c>
    </row>
    <row r="20" spans="2:9" ht="25.5" customHeight="1">
      <c r="C20" s="33" t="s">
        <v>266</v>
      </c>
      <c r="D20" s="34" t="s">
        <v>207</v>
      </c>
      <c r="E20" s="40">
        <f>US!D93</f>
        <v>252.14400000000001</v>
      </c>
      <c r="F20" s="40">
        <f>China!D93</f>
        <v>252.14400000000001</v>
      </c>
      <c r="G20" s="40">
        <f>Japan!D93</f>
        <v>252.14400000000001</v>
      </c>
      <c r="H20" s="40">
        <f>EU!D93</f>
        <v>252.14400000000001</v>
      </c>
      <c r="I20" s="40">
        <f>Canada!D93</f>
        <v>252.14400000000001</v>
      </c>
    </row>
    <row r="21" spans="2:9" ht="25.5" customHeight="1">
      <c r="E21" s="41"/>
      <c r="F21" s="41"/>
      <c r="G21" s="41"/>
      <c r="H21" s="41"/>
      <c r="I21" s="41"/>
    </row>
    <row r="22" spans="2:9" ht="25.5" customHeight="1">
      <c r="B22" s="67" t="s">
        <v>208</v>
      </c>
      <c r="C22" s="68" t="s">
        <v>217</v>
      </c>
      <c r="D22" s="68" t="str">
        <f>D2</f>
        <v>Unit</v>
      </c>
      <c r="E22" s="68" t="str">
        <f>E2</f>
        <v>US</v>
      </c>
      <c r="F22" s="68" t="str">
        <f t="shared" ref="F22:I22" si="0">F2</f>
        <v>China</v>
      </c>
      <c r="G22" s="68" t="str">
        <f t="shared" si="0"/>
        <v>Japan</v>
      </c>
      <c r="H22" s="68" t="str">
        <f t="shared" si="0"/>
        <v>EU</v>
      </c>
      <c r="I22" s="68" t="str">
        <f t="shared" si="0"/>
        <v>Canada</v>
      </c>
    </row>
    <row r="23" spans="2:9" ht="25.5" customHeight="1">
      <c r="B23" s="101" t="s">
        <v>198</v>
      </c>
      <c r="C23" s="37" t="s">
        <v>187</v>
      </c>
      <c r="D23" s="37" t="s">
        <v>188</v>
      </c>
      <c r="E23" s="40">
        <f>US!C97</f>
        <v>21</v>
      </c>
      <c r="F23" s="40">
        <f>China!C97</f>
        <v>21</v>
      </c>
      <c r="G23" s="40">
        <f>Japan!C97</f>
        <v>21</v>
      </c>
      <c r="H23" s="40">
        <f>EU!C97</f>
        <v>21</v>
      </c>
      <c r="I23" s="40">
        <f>Canada!C97</f>
        <v>21</v>
      </c>
    </row>
    <row r="24" spans="2:9" ht="25.5" customHeight="1">
      <c r="B24" s="101"/>
      <c r="C24" s="37" t="s">
        <v>189</v>
      </c>
      <c r="D24" s="46" t="s">
        <v>49</v>
      </c>
      <c r="E24" s="40">
        <f>US!G97</f>
        <v>2.3625000000000003</v>
      </c>
      <c r="F24" s="40">
        <f>China!G97</f>
        <v>2.3625000000000003</v>
      </c>
      <c r="G24" s="40">
        <f>Japan!G97</f>
        <v>2.3625000000000003</v>
      </c>
      <c r="H24" s="40">
        <f>EU!G97</f>
        <v>2.3625000000000003</v>
      </c>
      <c r="I24" s="40">
        <f>Canada!G97</f>
        <v>2.3625000000000003</v>
      </c>
    </row>
    <row r="25" spans="2:9" ht="25.5" customHeight="1">
      <c r="B25" s="37" t="s">
        <v>262</v>
      </c>
      <c r="C25" s="33" t="s">
        <v>263</v>
      </c>
      <c r="D25" s="39" t="s">
        <v>195</v>
      </c>
      <c r="E25" s="40">
        <f>US!D99</f>
        <v>1.6285709241232729</v>
      </c>
      <c r="F25" s="40">
        <f>China!D99</f>
        <v>1.8609266646680942</v>
      </c>
      <c r="G25" s="40">
        <f>Japan!D99</f>
        <v>2.0545056792452834</v>
      </c>
      <c r="H25" s="40">
        <f>EU!D99</f>
        <v>1.1083206974358975</v>
      </c>
      <c r="I25" s="40">
        <f>Canada!D99</f>
        <v>0.50905600244210525</v>
      </c>
    </row>
    <row r="26" spans="2:9" ht="25.5" customHeight="1">
      <c r="B26" s="37" t="s">
        <v>55</v>
      </c>
      <c r="C26" s="33" t="s">
        <v>53</v>
      </c>
      <c r="D26" s="39" t="s">
        <v>244</v>
      </c>
      <c r="E26" s="40">
        <f>US!H99</f>
        <v>0</v>
      </c>
      <c r="F26" s="40">
        <f>China!H99</f>
        <v>0</v>
      </c>
      <c r="G26" s="40">
        <f>Japan!H99</f>
        <v>0</v>
      </c>
      <c r="H26" s="40">
        <f>EU!H99</f>
        <v>0</v>
      </c>
      <c r="I26" s="40">
        <f>Canada!H99</f>
        <v>0</v>
      </c>
    </row>
    <row r="27" spans="2:9" ht="25.5" customHeight="1">
      <c r="B27" s="37" t="s">
        <v>190</v>
      </c>
      <c r="C27" s="33" t="s">
        <v>54</v>
      </c>
      <c r="D27" s="39" t="s">
        <v>197</v>
      </c>
      <c r="E27" s="40">
        <f>US!H100</f>
        <v>131.45848246546228</v>
      </c>
      <c r="F27" s="40">
        <f>China!H100</f>
        <v>178.3038195535479</v>
      </c>
      <c r="G27" s="40">
        <f>Japan!H100</f>
        <v>156.3151949685535</v>
      </c>
      <c r="H27" s="40">
        <f>EU!H100</f>
        <v>68.684269230769232</v>
      </c>
      <c r="I27" s="40">
        <f>Canada!H100</f>
        <v>41.826314526315791</v>
      </c>
    </row>
    <row r="28" spans="2:9" ht="25.5" customHeight="1">
      <c r="D28" s="29"/>
      <c r="E28" s="42"/>
      <c r="F28" s="42"/>
      <c r="G28" s="42"/>
      <c r="H28" s="42"/>
      <c r="I28" s="42"/>
    </row>
    <row r="29" spans="2:9" ht="25.5" customHeight="1">
      <c r="B29" s="67" t="s">
        <v>209</v>
      </c>
      <c r="C29" s="68" t="s">
        <v>217</v>
      </c>
      <c r="D29" s="68" t="str">
        <f>D2</f>
        <v>Unit</v>
      </c>
      <c r="E29" s="68" t="str">
        <f>E2</f>
        <v>US</v>
      </c>
      <c r="F29" s="68" t="str">
        <f t="shared" ref="F29:I29" si="1">F2</f>
        <v>China</v>
      </c>
      <c r="G29" s="68" t="str">
        <f t="shared" si="1"/>
        <v>Japan</v>
      </c>
      <c r="H29" s="68" t="str">
        <f t="shared" si="1"/>
        <v>EU</v>
      </c>
      <c r="I29" s="68" t="str">
        <f t="shared" si="1"/>
        <v>Canada</v>
      </c>
    </row>
    <row r="30" spans="2:9" ht="25.5" customHeight="1">
      <c r="B30" s="101" t="s">
        <v>198</v>
      </c>
      <c r="C30" s="37" t="s">
        <v>191</v>
      </c>
      <c r="D30" s="37" t="s">
        <v>48</v>
      </c>
      <c r="E30" s="40">
        <f>US!C103</f>
        <v>39.111111111111114</v>
      </c>
      <c r="F30" s="40">
        <f>China!C103</f>
        <v>39.111111111111114</v>
      </c>
      <c r="G30" s="40">
        <f>Japan!C103</f>
        <v>39.111111111111114</v>
      </c>
      <c r="H30" s="40">
        <f>EU!C103</f>
        <v>39.111111111111114</v>
      </c>
      <c r="I30" s="40">
        <f>Canada!C103</f>
        <v>39.111111111111114</v>
      </c>
    </row>
    <row r="31" spans="2:9" ht="25.5" customHeight="1">
      <c r="B31" s="101"/>
      <c r="C31" s="37" t="s">
        <v>192</v>
      </c>
      <c r="D31" s="46" t="s">
        <v>49</v>
      </c>
      <c r="E31" s="40">
        <f>US!G103</f>
        <v>4.4000000000000004</v>
      </c>
      <c r="F31" s="40">
        <f>China!G103</f>
        <v>4.4000000000000004</v>
      </c>
      <c r="G31" s="40">
        <f>Japan!G103</f>
        <v>4.4000000000000004</v>
      </c>
      <c r="H31" s="40">
        <f>EU!G103</f>
        <v>4.4000000000000004</v>
      </c>
      <c r="I31" s="40">
        <f>Canada!G103</f>
        <v>4.4000000000000004</v>
      </c>
    </row>
    <row r="32" spans="2:9" ht="25.5" customHeight="1">
      <c r="B32" s="37" t="s">
        <v>262</v>
      </c>
      <c r="C32" s="33" t="s">
        <v>264</v>
      </c>
      <c r="D32" s="39" t="s">
        <v>195</v>
      </c>
      <c r="E32" s="40">
        <f>US!D105</f>
        <v>2.0562479710945802</v>
      </c>
      <c r="F32" s="40">
        <f>China!D105</f>
        <v>2.1447644436830835</v>
      </c>
      <c r="G32" s="40">
        <f>Japan!D105</f>
        <v>2.2185088301886795</v>
      </c>
      <c r="H32" s="40">
        <f>EU!D105</f>
        <v>1.8580574085470087</v>
      </c>
      <c r="I32" s="40">
        <f>Canada!D105</f>
        <v>1.6297660961684213</v>
      </c>
    </row>
    <row r="33" spans="2:9" ht="25.5" customHeight="1">
      <c r="B33" s="37" t="s">
        <v>193</v>
      </c>
      <c r="C33" s="33" t="s">
        <v>53</v>
      </c>
      <c r="D33" s="39" t="s">
        <v>196</v>
      </c>
      <c r="E33" s="40">
        <f>US!H105</f>
        <v>76.059200000000004</v>
      </c>
      <c r="F33" s="40">
        <f>China!H105</f>
        <v>76.059200000000004</v>
      </c>
      <c r="G33" s="40">
        <f>Japan!H105</f>
        <v>76.059200000000004</v>
      </c>
      <c r="H33" s="40">
        <f>EU!H105</f>
        <v>76.059200000000004</v>
      </c>
      <c r="I33" s="40">
        <f>Canada!H105</f>
        <v>76.059200000000004</v>
      </c>
    </row>
    <row r="34" spans="2:9" ht="25.5" customHeight="1">
      <c r="B34" s="37" t="s">
        <v>193</v>
      </c>
      <c r="C34" s="33" t="s">
        <v>54</v>
      </c>
      <c r="D34" s="39" t="s">
        <v>197</v>
      </c>
      <c r="E34" s="40">
        <f>US!H106</f>
        <v>77.84422189160469</v>
      </c>
      <c r="F34" s="40">
        <f>China!H106</f>
        <v>95.690064591827792</v>
      </c>
      <c r="G34" s="40">
        <f>Japan!H106</f>
        <v>87.313445702306097</v>
      </c>
      <c r="H34" s="40">
        <f>EU!H106</f>
        <v>53.930235897435892</v>
      </c>
      <c r="I34" s="40">
        <f>Canada!H106</f>
        <v>43.698634105263167</v>
      </c>
    </row>
  </sheetData>
  <mergeCells count="5">
    <mergeCell ref="C4:C6"/>
    <mergeCell ref="C9:C10"/>
    <mergeCell ref="C12:C14"/>
    <mergeCell ref="B30:B31"/>
    <mergeCell ref="B23:B24"/>
  </mergeCells>
  <phoneticPr fontId="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zoomScaleNormal="100" workbookViewId="0">
      <selection activeCell="D77" sqref="D77"/>
    </sheetView>
  </sheetViews>
  <sheetFormatPr defaultRowHeight="15"/>
  <cols>
    <col min="2" max="2" width="23.140625" customWidth="1"/>
    <col min="3" max="3" width="22.5703125" bestFit="1" customWidth="1"/>
    <col min="4" max="4" width="24.28515625" bestFit="1" customWidth="1"/>
    <col min="6" max="6" width="27.7109375" bestFit="1" customWidth="1"/>
    <col min="7" max="7" width="17.42578125" customWidth="1"/>
  </cols>
  <sheetData>
    <row r="1" spans="1:9">
      <c r="A1" s="3" t="s">
        <v>15</v>
      </c>
      <c r="B1" t="s">
        <v>17</v>
      </c>
      <c r="C1" s="1"/>
      <c r="E1" t="s">
        <v>28</v>
      </c>
      <c r="F1" s="16"/>
    </row>
    <row r="2" spans="1:9">
      <c r="B2" t="s">
        <v>16</v>
      </c>
      <c r="C2" s="2"/>
      <c r="E2" t="s">
        <v>50</v>
      </c>
      <c r="F2" s="18"/>
    </row>
    <row r="5" spans="1:9">
      <c r="A5" s="4" t="s">
        <v>0</v>
      </c>
      <c r="B5" s="4" t="s">
        <v>73</v>
      </c>
      <c r="C5" s="4"/>
      <c r="D5" s="4"/>
      <c r="E5" s="4"/>
      <c r="F5" s="4"/>
      <c r="G5" s="4"/>
      <c r="H5" s="4"/>
      <c r="I5" s="4"/>
    </row>
    <row r="6" spans="1:9" ht="15.75" thickBot="1">
      <c r="A6" s="5" t="s">
        <v>3</v>
      </c>
      <c r="B6" s="5" t="s">
        <v>64</v>
      </c>
      <c r="C6" s="5"/>
      <c r="D6" s="5"/>
      <c r="E6" s="5"/>
      <c r="F6" s="5"/>
      <c r="G6" s="5"/>
      <c r="H6" s="5"/>
      <c r="I6" s="16" t="s">
        <v>78</v>
      </c>
    </row>
    <row r="7" spans="1:9">
      <c r="B7" s="6" t="s">
        <v>2</v>
      </c>
      <c r="C7" s="7"/>
      <c r="D7" s="8" t="s">
        <v>18</v>
      </c>
      <c r="E7" s="7"/>
      <c r="F7" s="7"/>
      <c r="G7" s="7"/>
      <c r="H7" s="15"/>
      <c r="I7" s="16"/>
    </row>
    <row r="8" spans="1:9" s="20" customFormat="1">
      <c r="B8" s="9" t="s">
        <v>100</v>
      </c>
      <c r="C8" s="25"/>
      <c r="D8" s="52">
        <f>'Source Data'!C3</f>
        <v>2.8465699999999998</v>
      </c>
      <c r="E8" s="25"/>
      <c r="F8" s="25"/>
      <c r="G8" s="25"/>
      <c r="H8" s="26"/>
      <c r="I8" s="16" t="s">
        <v>74</v>
      </c>
    </row>
    <row r="9" spans="1:9" s="20" customFormat="1">
      <c r="B9" s="9" t="s">
        <v>261</v>
      </c>
      <c r="C9" s="25"/>
      <c r="D9" s="52">
        <f>'Source Data'!C4</f>
        <v>3.3013699999999999</v>
      </c>
      <c r="E9" s="25"/>
      <c r="F9" s="25"/>
      <c r="G9" s="25"/>
      <c r="H9" s="26"/>
      <c r="I9" s="16" t="s">
        <v>75</v>
      </c>
    </row>
    <row r="10" spans="1:9" s="20" customFormat="1" ht="15.75" thickBot="1">
      <c r="B10" s="12" t="s">
        <v>102</v>
      </c>
      <c r="C10" s="25"/>
      <c r="D10" s="52">
        <f>'Source Data'!C5</f>
        <v>2.46</v>
      </c>
      <c r="E10" s="25"/>
      <c r="F10" s="25"/>
      <c r="G10" s="25"/>
      <c r="H10" s="26"/>
    </row>
    <row r="11" spans="1:9">
      <c r="B11" s="9" t="s">
        <v>23</v>
      </c>
      <c r="C11" s="10"/>
      <c r="D11" s="52">
        <f>'Source Data'!C6</f>
        <v>0</v>
      </c>
      <c r="E11" s="10"/>
      <c r="F11" s="10"/>
      <c r="G11" s="10"/>
      <c r="H11" s="11"/>
    </row>
    <row r="12" spans="1:9">
      <c r="B12" s="9" t="s">
        <v>24</v>
      </c>
      <c r="C12" s="10"/>
      <c r="D12" s="52">
        <f>'Source Data'!C7</f>
        <v>0</v>
      </c>
      <c r="E12" s="10"/>
      <c r="F12" s="10"/>
      <c r="G12" s="10"/>
      <c r="H12" s="11"/>
    </row>
    <row r="13" spans="1:9">
      <c r="B13" s="9" t="s">
        <v>25</v>
      </c>
      <c r="C13" s="10"/>
      <c r="D13" s="52">
        <f>'Source Data'!C8</f>
        <v>0</v>
      </c>
      <c r="E13" s="10"/>
      <c r="F13" s="10"/>
      <c r="G13" s="10"/>
      <c r="H13" s="11"/>
    </row>
    <row r="14" spans="1:9">
      <c r="B14" s="9" t="s">
        <v>27</v>
      </c>
      <c r="C14" s="10"/>
      <c r="D14" s="52">
        <f>'Source Data'!C9</f>
        <v>0</v>
      </c>
      <c r="E14" s="10"/>
      <c r="F14" s="10"/>
      <c r="G14" s="10"/>
      <c r="H14" s="11"/>
    </row>
    <row r="15" spans="1:9" s="20" customFormat="1">
      <c r="B15" s="24" t="s">
        <v>69</v>
      </c>
      <c r="C15" s="25"/>
      <c r="D15" s="52">
        <f>'Source Data'!C10</f>
        <v>0</v>
      </c>
      <c r="E15" s="25"/>
      <c r="F15" s="25"/>
      <c r="G15" s="25"/>
      <c r="H15" s="26"/>
    </row>
    <row r="16" spans="1:9" s="20" customFormat="1">
      <c r="B16" s="24" t="s">
        <v>70</v>
      </c>
      <c r="C16" s="25"/>
      <c r="D16" s="52">
        <f>'Source Data'!C11</f>
        <v>0</v>
      </c>
      <c r="E16" s="25"/>
      <c r="F16" s="25"/>
      <c r="G16" s="25"/>
      <c r="H16" s="26"/>
    </row>
    <row r="17" spans="1:9" ht="15.75" thickBot="1">
      <c r="B17" s="12" t="s">
        <v>26</v>
      </c>
      <c r="C17" s="13"/>
      <c r="D17" s="53">
        <f>'Source Data'!C12</f>
        <v>0</v>
      </c>
      <c r="E17" s="13"/>
      <c r="F17" s="13"/>
      <c r="G17" s="13"/>
      <c r="H17" s="14"/>
    </row>
    <row r="18" spans="1:9" ht="15.75" thickBot="1"/>
    <row r="19" spans="1:9">
      <c r="B19" s="6" t="s">
        <v>218</v>
      </c>
      <c r="C19" s="7"/>
      <c r="D19" s="8" t="s">
        <v>219</v>
      </c>
      <c r="E19" s="7"/>
      <c r="F19" s="7"/>
      <c r="G19" s="7"/>
      <c r="H19" s="15"/>
    </row>
    <row r="20" spans="1:9">
      <c r="B20" s="9" t="s">
        <v>100</v>
      </c>
      <c r="C20" s="25"/>
      <c r="D20" s="52">
        <f>'Source Data'!C15</f>
        <v>271.89999999999998</v>
      </c>
      <c r="E20" s="25"/>
      <c r="F20" s="25"/>
      <c r="G20" s="25"/>
      <c r="H20" s="26"/>
    </row>
    <row r="21" spans="1:9">
      <c r="B21" s="9" t="s">
        <v>261</v>
      </c>
      <c r="C21" s="25"/>
      <c r="D21" s="52">
        <f>'Source Data'!C16</f>
        <v>236.9</v>
      </c>
      <c r="E21" s="25"/>
      <c r="F21" s="25"/>
      <c r="G21" s="25"/>
      <c r="H21" s="26"/>
    </row>
    <row r="22" spans="1:9" ht="15.75" thickBot="1">
      <c r="B22" s="12" t="s">
        <v>102</v>
      </c>
      <c r="C22" s="25"/>
      <c r="D22" s="52">
        <f>'Source Data'!C17</f>
        <v>128.30000000000001</v>
      </c>
      <c r="E22" s="25"/>
      <c r="F22" s="25"/>
      <c r="G22" s="25"/>
      <c r="H22" s="26"/>
    </row>
    <row r="23" spans="1:9">
      <c r="B23" s="9" t="s">
        <v>223</v>
      </c>
      <c r="C23" s="10"/>
      <c r="D23" s="52">
        <f>'Source Data'!C18</f>
        <v>7.2</v>
      </c>
      <c r="E23" s="10"/>
      <c r="F23" s="10"/>
      <c r="G23" s="10"/>
      <c r="H23" s="11"/>
    </row>
    <row r="24" spans="1:9">
      <c r="B24" s="9" t="s">
        <v>224</v>
      </c>
      <c r="C24" s="10"/>
      <c r="D24" s="52">
        <f>'Source Data'!C19</f>
        <v>3.6</v>
      </c>
      <c r="E24" s="10"/>
      <c r="F24" s="10"/>
      <c r="G24" s="10"/>
      <c r="H24" s="11"/>
    </row>
    <row r="25" spans="1:9">
      <c r="B25" s="9" t="s">
        <v>225</v>
      </c>
      <c r="C25" s="10"/>
      <c r="D25" s="52">
        <f>'Source Data'!C20</f>
        <v>14.7</v>
      </c>
      <c r="E25" s="10"/>
      <c r="F25" s="10"/>
      <c r="G25" s="10"/>
      <c r="H25" s="11"/>
    </row>
    <row r="26" spans="1:9">
      <c r="B26" s="9" t="s">
        <v>226</v>
      </c>
      <c r="C26" s="10"/>
      <c r="D26" s="52">
        <f>'Source Data'!C21</f>
        <v>3.3</v>
      </c>
      <c r="E26" s="10"/>
      <c r="F26" s="10"/>
      <c r="G26" s="10"/>
      <c r="H26" s="11"/>
    </row>
    <row r="27" spans="1:9">
      <c r="B27" s="24" t="s">
        <v>227</v>
      </c>
      <c r="C27" s="25"/>
      <c r="D27" s="52">
        <f>'Source Data'!C22</f>
        <v>70.3</v>
      </c>
      <c r="E27" s="25"/>
      <c r="F27" s="25"/>
      <c r="G27" s="25"/>
      <c r="H27" s="26"/>
    </row>
    <row r="28" spans="1:9">
      <c r="B28" s="24" t="s">
        <v>228</v>
      </c>
      <c r="C28" s="25"/>
      <c r="D28" s="52">
        <f>'Source Data'!C23</f>
        <v>11.7</v>
      </c>
      <c r="E28" s="25"/>
      <c r="F28" s="25"/>
      <c r="G28" s="25"/>
      <c r="H28" s="26"/>
    </row>
    <row r="29" spans="1:9" ht="15.75" thickBot="1">
      <c r="B29" s="12" t="s">
        <v>229</v>
      </c>
      <c r="C29" s="13"/>
      <c r="D29" s="53">
        <f>'Source Data'!C24</f>
        <v>5</v>
      </c>
      <c r="E29" s="13"/>
      <c r="F29" s="13"/>
      <c r="G29" s="13"/>
      <c r="H29" s="14"/>
    </row>
    <row r="32" spans="1:9" ht="15.75" thickBot="1">
      <c r="A32" s="4" t="s">
        <v>4</v>
      </c>
      <c r="B32" s="4" t="s">
        <v>65</v>
      </c>
      <c r="C32" s="4"/>
      <c r="D32" s="4"/>
      <c r="E32" s="4"/>
      <c r="F32" s="4"/>
      <c r="G32" s="4"/>
      <c r="H32" s="4"/>
      <c r="I32" s="4"/>
    </row>
    <row r="33" spans="1:9">
      <c r="B33" s="6" t="s">
        <v>2</v>
      </c>
      <c r="C33" s="7"/>
      <c r="D33" s="8" t="s">
        <v>1</v>
      </c>
      <c r="E33" s="7"/>
      <c r="F33" s="15"/>
      <c r="I33" s="16" t="s">
        <v>76</v>
      </c>
    </row>
    <row r="34" spans="1:9">
      <c r="B34" s="9" t="s">
        <v>20</v>
      </c>
      <c r="C34" s="10"/>
      <c r="D34" s="50">
        <f>'Source Data'!C27</f>
        <v>39.799999999999997</v>
      </c>
      <c r="E34" s="10"/>
      <c r="F34" s="11"/>
    </row>
    <row r="35" spans="1:9">
      <c r="B35" s="9" t="s">
        <v>21</v>
      </c>
      <c r="C35" s="10"/>
      <c r="D35" s="50">
        <f>'Source Data'!C28</f>
        <v>0.9</v>
      </c>
      <c r="E35" s="10"/>
      <c r="F35" s="11"/>
    </row>
    <row r="36" spans="1:9" ht="15.75" thickBot="1">
      <c r="B36" s="12" t="s">
        <v>22</v>
      </c>
      <c r="C36" s="10"/>
      <c r="D36" s="50">
        <f>'Source Data'!C29</f>
        <v>26.9</v>
      </c>
      <c r="E36" s="10"/>
      <c r="F36" s="11"/>
    </row>
    <row r="37" spans="1:9">
      <c r="B37" s="9" t="s">
        <v>23</v>
      </c>
      <c r="C37" s="10"/>
      <c r="D37" s="50">
        <f>'Source Data'!C30</f>
        <v>6.7</v>
      </c>
      <c r="E37" s="10"/>
      <c r="F37" s="11"/>
    </row>
    <row r="38" spans="1:9">
      <c r="B38" s="9" t="s">
        <v>24</v>
      </c>
      <c r="C38" s="10"/>
      <c r="D38" s="50">
        <f>'Source Data'!C31</f>
        <v>19.100000000000001</v>
      </c>
      <c r="E38" s="10"/>
      <c r="F38" s="11"/>
    </row>
    <row r="39" spans="1:9">
      <c r="B39" s="9" t="s">
        <v>25</v>
      </c>
      <c r="C39" s="10"/>
      <c r="D39" s="50">
        <f>'Source Data'!C32</f>
        <v>0.3</v>
      </c>
      <c r="E39" s="10"/>
      <c r="F39" s="11"/>
    </row>
    <row r="40" spans="1:9">
      <c r="B40" s="9" t="s">
        <v>27</v>
      </c>
      <c r="C40" s="10"/>
      <c r="D40" s="50">
        <f>'Source Data'!C33</f>
        <v>3.9</v>
      </c>
      <c r="E40" s="10"/>
      <c r="F40" s="11"/>
    </row>
    <row r="41" spans="1:9" s="20" customFormat="1">
      <c r="B41" s="24" t="s">
        <v>69</v>
      </c>
      <c r="C41" s="25"/>
      <c r="D41" s="50">
        <f>'Source Data'!C34</f>
        <v>1.4</v>
      </c>
      <c r="E41" s="25"/>
      <c r="F41" s="26"/>
    </row>
    <row r="42" spans="1:9" s="20" customFormat="1">
      <c r="B42" s="24" t="s">
        <v>70</v>
      </c>
      <c r="C42" s="25"/>
      <c r="D42" s="50">
        <f>'Source Data'!C35</f>
        <v>0.4</v>
      </c>
      <c r="E42" s="25"/>
      <c r="F42" s="26"/>
    </row>
    <row r="43" spans="1:9" s="20" customFormat="1" ht="15.75" thickBot="1">
      <c r="B43" s="21" t="s">
        <v>26</v>
      </c>
      <c r="C43" s="22"/>
      <c r="D43" s="51">
        <f>'Source Data'!C36</f>
        <v>0.6</v>
      </c>
      <c r="E43" s="22"/>
      <c r="F43" s="23"/>
    </row>
    <row r="45" spans="1:9" ht="15.75" thickBot="1">
      <c r="A45" s="4" t="s">
        <v>5</v>
      </c>
      <c r="B45" s="4" t="s">
        <v>6</v>
      </c>
      <c r="C45" s="4"/>
      <c r="D45" s="4"/>
      <c r="E45" s="4"/>
      <c r="F45" s="4"/>
      <c r="G45" s="4"/>
      <c r="H45" s="4"/>
      <c r="I45" s="4"/>
    </row>
    <row r="46" spans="1:9">
      <c r="C46" s="6"/>
      <c r="D46" s="8" t="s">
        <v>1</v>
      </c>
      <c r="E46" s="15"/>
      <c r="I46" s="16" t="s">
        <v>76</v>
      </c>
    </row>
    <row r="47" spans="1:9" ht="15.75" thickBot="1">
      <c r="C47" s="12"/>
      <c r="D47" s="49">
        <f>'Source Data'!C40</f>
        <v>5.9</v>
      </c>
      <c r="E47" s="14"/>
    </row>
    <row r="49" spans="1:9">
      <c r="A49" s="4" t="s">
        <v>7</v>
      </c>
      <c r="B49" s="4" t="s">
        <v>8</v>
      </c>
      <c r="C49" s="4"/>
      <c r="D49" s="4"/>
      <c r="E49" s="4"/>
      <c r="F49" s="4"/>
      <c r="G49" s="4"/>
      <c r="H49" s="4"/>
      <c r="I49" s="4"/>
    </row>
    <row r="50" spans="1:9" ht="15.75" thickBot="1">
      <c r="A50" s="5" t="s">
        <v>9</v>
      </c>
      <c r="B50" s="5" t="s">
        <v>10</v>
      </c>
      <c r="C50" s="5"/>
      <c r="D50" s="5"/>
      <c r="E50" s="5"/>
      <c r="F50" s="5"/>
      <c r="G50" s="5"/>
      <c r="H50" s="5"/>
      <c r="I50" s="16" t="s">
        <v>77</v>
      </c>
    </row>
    <row r="51" spans="1:9">
      <c r="C51" s="6"/>
      <c r="D51" s="8" t="s">
        <v>11</v>
      </c>
      <c r="E51" s="15"/>
    </row>
    <row r="52" spans="1:9" ht="15.75" thickBot="1">
      <c r="C52" s="12"/>
      <c r="D52" s="49">
        <f>'Source Data'!C43</f>
        <v>90</v>
      </c>
      <c r="E52" s="14"/>
    </row>
    <row r="54" spans="1:9" ht="15.75" thickBot="1">
      <c r="A54" s="5" t="s">
        <v>33</v>
      </c>
      <c r="B54" s="5" t="s">
        <v>66</v>
      </c>
      <c r="C54" s="4"/>
      <c r="D54" s="4"/>
      <c r="E54" s="4"/>
      <c r="F54" s="4"/>
      <c r="G54" s="4"/>
      <c r="H54" s="4"/>
      <c r="I54" s="4"/>
    </row>
    <row r="55" spans="1:9">
      <c r="C55" s="6"/>
      <c r="D55" s="7" t="s">
        <v>12</v>
      </c>
      <c r="E55" s="15"/>
      <c r="I55" s="16" t="s">
        <v>77</v>
      </c>
    </row>
    <row r="56" spans="1:9" ht="15.75" thickBot="1">
      <c r="C56" s="12"/>
      <c r="D56" s="22">
        <f>Analysis!E3</f>
        <v>21</v>
      </c>
      <c r="E56" s="14"/>
    </row>
    <row r="57" spans="1:9" ht="15.75" thickBot="1">
      <c r="A57" s="5" t="s">
        <v>34</v>
      </c>
      <c r="B57" s="5" t="s">
        <v>35</v>
      </c>
      <c r="C57" s="4"/>
      <c r="D57" s="4"/>
      <c r="E57" s="4"/>
      <c r="F57" s="4"/>
      <c r="G57" s="4"/>
      <c r="H57" s="4"/>
      <c r="I57" s="16" t="s">
        <v>61</v>
      </c>
    </row>
    <row r="58" spans="1:9">
      <c r="C58" s="6"/>
      <c r="D58" s="7" t="s">
        <v>12</v>
      </c>
      <c r="E58" s="15"/>
      <c r="F58" s="7" t="s">
        <v>68</v>
      </c>
      <c r="H58" s="7" t="s">
        <v>67</v>
      </c>
    </row>
    <row r="59" spans="1:9" ht="15.75" thickBot="1">
      <c r="C59" s="12"/>
      <c r="D59" s="22">
        <f>Analysis!E4</f>
        <v>16</v>
      </c>
      <c r="E59" s="14"/>
      <c r="F59" s="22">
        <f>Analysis!E5</f>
        <v>7</v>
      </c>
      <c r="H59" s="48">
        <f>Analysis!E6</f>
        <v>0.5</v>
      </c>
    </row>
    <row r="60" spans="1:9" ht="15.75" thickBot="1">
      <c r="A60" s="5" t="s">
        <v>249</v>
      </c>
      <c r="B60" s="64" t="s">
        <v>250</v>
      </c>
      <c r="C60" s="64"/>
      <c r="D60" s="64"/>
      <c r="E60" s="64"/>
      <c r="F60" s="64"/>
      <c r="G60" s="64"/>
      <c r="H60" s="5"/>
      <c r="I60" s="16" t="s">
        <v>255</v>
      </c>
    </row>
    <row r="61" spans="1:9">
      <c r="B61" s="63"/>
      <c r="C61" s="83"/>
      <c r="D61" s="84" t="s">
        <v>246</v>
      </c>
      <c r="E61" s="85"/>
      <c r="F61" s="86"/>
      <c r="G61" s="63"/>
      <c r="H61" s="71"/>
    </row>
    <row r="62" spans="1:9" ht="15.75" thickBot="1">
      <c r="B62" s="63"/>
      <c r="C62" s="87"/>
      <c r="D62" s="88">
        <f>Analysis!E7</f>
        <v>8.5</v>
      </c>
      <c r="E62" s="89"/>
      <c r="F62" s="86"/>
      <c r="G62" s="63"/>
      <c r="H62" s="71"/>
    </row>
    <row r="63" spans="1:9">
      <c r="B63" s="63"/>
      <c r="C63" s="63"/>
      <c r="D63" s="63"/>
      <c r="E63" s="63"/>
      <c r="F63" s="63"/>
      <c r="G63" s="63"/>
    </row>
    <row r="64" spans="1:9">
      <c r="A64" s="4" t="s">
        <v>13</v>
      </c>
      <c r="B64" s="90" t="s">
        <v>37</v>
      </c>
      <c r="C64" s="90"/>
      <c r="D64" s="90"/>
      <c r="E64" s="90"/>
      <c r="F64" s="90"/>
      <c r="G64" s="90"/>
      <c r="H64" s="4"/>
      <c r="I64" s="4"/>
    </row>
    <row r="65" spans="1:10" ht="15.75" thickBot="1">
      <c r="A65" s="5" t="s">
        <v>14</v>
      </c>
      <c r="B65" s="64" t="s">
        <v>268</v>
      </c>
      <c r="C65" s="64"/>
      <c r="D65" s="64"/>
      <c r="E65" s="64"/>
      <c r="F65" s="64"/>
      <c r="G65" s="64"/>
      <c r="H65" s="5"/>
      <c r="I65" s="5"/>
    </row>
    <row r="66" spans="1:10">
      <c r="B66" s="83"/>
      <c r="C66" s="84"/>
      <c r="D66" s="65" t="s">
        <v>269</v>
      </c>
      <c r="E66" s="84"/>
      <c r="F66" s="91" t="s">
        <v>270</v>
      </c>
      <c r="G66" s="63"/>
    </row>
    <row r="67" spans="1:10">
      <c r="B67" s="92" t="s">
        <v>38</v>
      </c>
      <c r="C67" s="93"/>
      <c r="D67" s="86">
        <f>Analysis!E9</f>
        <v>1.282</v>
      </c>
      <c r="E67" s="86"/>
      <c r="F67" s="86">
        <f>Analysis!E10</f>
        <v>92.7</v>
      </c>
      <c r="G67" s="63"/>
      <c r="I67" s="16" t="s">
        <v>62</v>
      </c>
    </row>
    <row r="68" spans="1:10">
      <c r="B68" s="93"/>
      <c r="C68" s="93"/>
      <c r="D68" s="63"/>
      <c r="E68" s="93"/>
      <c r="F68" s="63"/>
      <c r="G68" s="63"/>
    </row>
    <row r="69" spans="1:10">
      <c r="A69" s="4" t="s">
        <v>36</v>
      </c>
      <c r="B69" s="90" t="s">
        <v>19</v>
      </c>
      <c r="C69" s="90"/>
      <c r="D69" s="90"/>
      <c r="E69" s="90"/>
      <c r="F69" s="90"/>
      <c r="G69" s="90"/>
      <c r="H69" s="4"/>
      <c r="I69" s="4"/>
    </row>
    <row r="70" spans="1:10" ht="15.75" thickBot="1">
      <c r="A70" s="5" t="s">
        <v>39</v>
      </c>
      <c r="B70" s="64" t="s">
        <v>271</v>
      </c>
      <c r="C70" s="64"/>
      <c r="D70" s="64"/>
      <c r="E70" s="64"/>
      <c r="F70" s="64"/>
      <c r="G70" s="64"/>
      <c r="H70" s="5"/>
      <c r="I70" s="5"/>
    </row>
    <row r="71" spans="1:10">
      <c r="B71" s="63"/>
      <c r="C71" s="63"/>
      <c r="D71" s="65" t="s">
        <v>269</v>
      </c>
      <c r="E71" s="84"/>
      <c r="F71" s="91" t="s">
        <v>270</v>
      </c>
      <c r="G71" s="91" t="s">
        <v>272</v>
      </c>
    </row>
    <row r="72" spans="1:10" ht="15.75" thickBot="1">
      <c r="B72" s="63" t="s">
        <v>40</v>
      </c>
      <c r="C72" s="63"/>
      <c r="D72" s="62">
        <f>1/(1-D47/100)*(D34/100*D8+D35/100*D9+D36/100*D10+D37/100*D11+D38/100*D12+D39/100*D13+D40/100*D14*+D43/100*D17+D41/100*D15+D42/100*D16)</f>
        <v>1.9387749096705629</v>
      </c>
      <c r="E72" s="93"/>
      <c r="F72" s="62">
        <f>1/(1-D47/100)*(D34/100*D20+D35/100*D21+D36/100*D22+D37/100*D23+D38/100*D24+D39/100*D25+D40/100*D26+D43/100*D29+D41/100*D27+D42/100*D28)</f>
        <v>156.49819341126462</v>
      </c>
      <c r="G72" s="94">
        <f>F72*3.6</f>
        <v>563.39349628055265</v>
      </c>
      <c r="I72" s="102" t="s">
        <v>63</v>
      </c>
      <c r="J72" s="102"/>
    </row>
    <row r="73" spans="1:10">
      <c r="B73" s="63"/>
      <c r="C73" s="63"/>
      <c r="D73" s="63"/>
      <c r="E73" s="63"/>
      <c r="F73" s="63"/>
      <c r="G73" s="63"/>
      <c r="I73" s="102"/>
      <c r="J73" s="102"/>
    </row>
    <row r="74" spans="1:10" ht="15.75" thickBot="1">
      <c r="A74" s="5" t="s">
        <v>43</v>
      </c>
      <c r="B74" s="64" t="s">
        <v>29</v>
      </c>
      <c r="C74" s="64"/>
      <c r="D74" s="64"/>
      <c r="E74" s="64"/>
      <c r="F74" s="64"/>
      <c r="G74" s="64"/>
      <c r="H74" s="5"/>
      <c r="I74" s="102"/>
      <c r="J74" s="102"/>
    </row>
    <row r="75" spans="1:10">
      <c r="B75" s="63"/>
      <c r="C75" s="83"/>
      <c r="D75" s="65" t="s">
        <v>273</v>
      </c>
      <c r="E75" s="85"/>
      <c r="F75" s="63"/>
      <c r="G75" s="63"/>
      <c r="I75" s="102"/>
      <c r="J75" s="102"/>
    </row>
    <row r="76" spans="1:10" ht="15.75" thickBot="1">
      <c r="B76" s="63"/>
      <c r="C76" s="87"/>
      <c r="D76" s="62">
        <f>3.6*D56/D52*D72</f>
        <v>1.6285709241232729</v>
      </c>
      <c r="E76" s="89"/>
      <c r="F76" s="63"/>
      <c r="G76" s="63"/>
      <c r="I76" s="102"/>
      <c r="J76" s="102"/>
    </row>
    <row r="77" spans="1:10">
      <c r="B77" s="63"/>
      <c r="C77" s="63"/>
      <c r="D77" s="63"/>
      <c r="E77" s="63"/>
      <c r="F77" s="63"/>
      <c r="G77" s="63"/>
      <c r="I77" s="102"/>
      <c r="J77" s="102"/>
    </row>
    <row r="78" spans="1:10" ht="15.75" thickBot="1">
      <c r="A78" s="5" t="s">
        <v>44</v>
      </c>
      <c r="B78" s="64" t="s">
        <v>30</v>
      </c>
      <c r="C78" s="64"/>
      <c r="D78" s="64"/>
      <c r="E78" s="64"/>
      <c r="F78" s="64"/>
      <c r="G78" s="64"/>
      <c r="H78" s="5"/>
      <c r="I78" s="102"/>
      <c r="J78" s="102"/>
    </row>
    <row r="79" spans="1:10">
      <c r="B79" s="63"/>
      <c r="C79" s="83"/>
      <c r="D79" s="65" t="s">
        <v>274</v>
      </c>
      <c r="E79" s="85"/>
      <c r="F79" s="63"/>
      <c r="G79" s="63"/>
      <c r="I79" s="102"/>
      <c r="J79" s="102"/>
    </row>
    <row r="80" spans="1:10" ht="15.75" thickBot="1">
      <c r="B80" s="63"/>
      <c r="C80" s="87"/>
      <c r="D80" s="66">
        <f>3.6*D56/D52*F72</f>
        <v>131.45848246546228</v>
      </c>
      <c r="E80" s="89"/>
      <c r="F80" s="63"/>
      <c r="G80" s="63"/>
      <c r="I80" s="102"/>
      <c r="J80" s="102"/>
    </row>
    <row r="81" spans="1:10" ht="15.75" thickBot="1">
      <c r="A81" s="5" t="s">
        <v>41</v>
      </c>
      <c r="B81" s="64" t="s">
        <v>31</v>
      </c>
      <c r="C81" s="64"/>
      <c r="D81" s="64"/>
      <c r="E81" s="64"/>
      <c r="F81" s="64"/>
      <c r="G81" s="64"/>
      <c r="H81" s="5"/>
      <c r="I81" s="102"/>
      <c r="J81" s="102"/>
    </row>
    <row r="82" spans="1:10">
      <c r="B82" s="63"/>
      <c r="C82" s="83"/>
      <c r="D82" s="65" t="s">
        <v>273</v>
      </c>
      <c r="E82" s="85"/>
      <c r="F82" s="63"/>
      <c r="G82" s="63"/>
      <c r="I82" s="102"/>
      <c r="J82" s="102"/>
    </row>
    <row r="83" spans="1:10" ht="15.75" thickBot="1">
      <c r="B83" s="63"/>
      <c r="C83" s="87"/>
      <c r="D83" s="62">
        <f>3.6*D59/D52*D72*H59+F59/100*32*D67*(1-H59)</f>
        <v>2.0562479710945802</v>
      </c>
      <c r="E83" s="89"/>
      <c r="F83" s="63"/>
      <c r="G83" s="63"/>
      <c r="I83" s="102"/>
      <c r="J83" s="102"/>
    </row>
    <row r="84" spans="1:10">
      <c r="B84" s="63"/>
      <c r="C84" s="63"/>
      <c r="D84" s="63"/>
      <c r="E84" s="63"/>
      <c r="F84" s="63"/>
      <c r="G84" s="63"/>
      <c r="I84" s="102"/>
      <c r="J84" s="102"/>
    </row>
    <row r="85" spans="1:10" ht="15.75" thickBot="1">
      <c r="A85" s="5" t="s">
        <v>42</v>
      </c>
      <c r="B85" s="64" t="s">
        <v>32</v>
      </c>
      <c r="C85" s="64"/>
      <c r="D85" s="64"/>
      <c r="E85" s="64"/>
      <c r="F85" s="64"/>
      <c r="G85" s="64"/>
      <c r="H85" s="5"/>
      <c r="I85" s="102"/>
      <c r="J85" s="102"/>
    </row>
    <row r="86" spans="1:10">
      <c r="B86" s="63"/>
      <c r="C86" s="83"/>
      <c r="D86" s="65" t="s">
        <v>274</v>
      </c>
      <c r="E86" s="85"/>
      <c r="F86" s="63"/>
      <c r="G86" s="63"/>
      <c r="I86" s="102"/>
      <c r="J86" s="102"/>
    </row>
    <row r="87" spans="1:10" ht="15.75" thickBot="1">
      <c r="B87" s="63"/>
      <c r="C87" s="87"/>
      <c r="D87" s="66">
        <f>3.6*D59/D52*F72*H59+F59/100*32*F67*(1-H59)</f>
        <v>153.90342189160469</v>
      </c>
      <c r="E87" s="89"/>
      <c r="F87" s="63"/>
      <c r="G87" s="63"/>
      <c r="I87" s="102"/>
      <c r="J87" s="102"/>
    </row>
    <row r="88" spans="1:10" ht="15.75" thickBot="1">
      <c r="A88" s="5" t="s">
        <v>124</v>
      </c>
      <c r="B88" s="64" t="s">
        <v>252</v>
      </c>
      <c r="C88" s="64"/>
      <c r="D88" s="64"/>
      <c r="E88" s="64"/>
      <c r="F88" s="64"/>
      <c r="G88" s="64"/>
      <c r="H88" s="5"/>
      <c r="I88" s="80"/>
      <c r="J88" s="80"/>
    </row>
    <row r="89" spans="1:10">
      <c r="B89" s="63"/>
      <c r="C89" s="83"/>
      <c r="D89" s="65" t="s">
        <v>257</v>
      </c>
      <c r="E89" s="85"/>
      <c r="F89" s="63"/>
      <c r="G89" s="63"/>
      <c r="I89" s="80"/>
      <c r="J89" s="80"/>
    </row>
    <row r="90" spans="1:10" ht="15.75" thickBot="1">
      <c r="B90" s="63"/>
      <c r="C90" s="87"/>
      <c r="D90" s="62">
        <f>D62/100*32*D67</f>
        <v>3.4870400000000004</v>
      </c>
      <c r="E90" s="89"/>
      <c r="F90" s="63"/>
      <c r="G90" s="63"/>
      <c r="I90" s="80"/>
      <c r="J90" s="80"/>
    </row>
    <row r="91" spans="1:10" ht="15.75" thickBot="1">
      <c r="A91" s="5" t="s">
        <v>124</v>
      </c>
      <c r="B91" s="64" t="s">
        <v>253</v>
      </c>
      <c r="C91" s="64"/>
      <c r="D91" s="64"/>
      <c r="E91" s="64"/>
      <c r="F91" s="64"/>
      <c r="G91" s="64"/>
      <c r="H91" s="5"/>
      <c r="I91" s="80"/>
      <c r="J91" s="80"/>
    </row>
    <row r="92" spans="1:10">
      <c r="B92" s="63"/>
      <c r="C92" s="83"/>
      <c r="D92" s="65" t="s">
        <v>274</v>
      </c>
      <c r="E92" s="85"/>
      <c r="F92" s="63"/>
      <c r="G92" s="63"/>
      <c r="I92" s="80"/>
      <c r="J92" s="80"/>
    </row>
    <row r="93" spans="1:10" ht="15.75" thickBot="1">
      <c r="B93" s="63"/>
      <c r="C93" s="87"/>
      <c r="D93" s="66">
        <f>F67/100*32*D62</f>
        <v>252.14400000000001</v>
      </c>
      <c r="E93" s="89"/>
      <c r="F93" s="63"/>
      <c r="G93" s="63"/>
      <c r="I93" s="80"/>
      <c r="J93" s="80"/>
    </row>
    <row r="95" spans="1:10">
      <c r="A95" s="4" t="s">
        <v>45</v>
      </c>
      <c r="B95" s="4" t="s">
        <v>46</v>
      </c>
      <c r="C95" s="4"/>
      <c r="D95" s="4"/>
      <c r="E95" s="4"/>
      <c r="F95" s="4"/>
      <c r="G95" s="4"/>
      <c r="H95" s="4"/>
      <c r="I95" s="4"/>
    </row>
    <row r="96" spans="1:10">
      <c r="A96" s="5" t="s">
        <v>126</v>
      </c>
      <c r="B96" s="5" t="s">
        <v>47</v>
      </c>
      <c r="C96" s="5"/>
      <c r="D96" s="5"/>
      <c r="E96" s="5"/>
      <c r="F96" s="5"/>
      <c r="G96" s="5"/>
      <c r="H96" s="5"/>
      <c r="I96" s="5"/>
    </row>
    <row r="97" spans="1:13" ht="15.75" thickBot="1">
      <c r="B97" t="s">
        <v>51</v>
      </c>
      <c r="C97" s="18">
        <f>D56</f>
        <v>21</v>
      </c>
      <c r="D97" t="s">
        <v>260</v>
      </c>
      <c r="F97" t="s">
        <v>52</v>
      </c>
      <c r="G97" s="18">
        <f>C97*3.6/32</f>
        <v>2.3625000000000003</v>
      </c>
      <c r="H97" s="17" t="s">
        <v>49</v>
      </c>
      <c r="L97" s="78"/>
      <c r="M97" s="78"/>
    </row>
    <row r="98" spans="1:13">
      <c r="D98" s="6" t="s">
        <v>258</v>
      </c>
      <c r="E98" s="15"/>
      <c r="G98" s="6"/>
      <c r="H98" s="7" t="s">
        <v>259</v>
      </c>
      <c r="I98" s="7"/>
      <c r="J98" s="7" t="s">
        <v>60</v>
      </c>
      <c r="K98" s="15"/>
      <c r="L98" s="78"/>
      <c r="M98" s="78"/>
    </row>
    <row r="99" spans="1:13">
      <c r="D99" s="81">
        <f>D76</f>
        <v>1.6285709241232729</v>
      </c>
      <c r="E99" s="11" t="s">
        <v>56</v>
      </c>
      <c r="F99" s="73"/>
      <c r="G99" s="9" t="s">
        <v>53</v>
      </c>
      <c r="H99" s="74">
        <v>0</v>
      </c>
      <c r="I99" s="10" t="s">
        <v>57</v>
      </c>
      <c r="J99" s="75">
        <f>H99/D80</f>
        <v>0</v>
      </c>
      <c r="K99" s="11"/>
      <c r="L99" s="78"/>
      <c r="M99" s="78"/>
    </row>
    <row r="100" spans="1:13" ht="15.75" thickBot="1">
      <c r="D100" s="82"/>
      <c r="E100" s="23"/>
      <c r="F100" s="73"/>
      <c r="G100" s="12" t="s">
        <v>54</v>
      </c>
      <c r="H100" s="76">
        <f>D80-H99</f>
        <v>131.45848246546228</v>
      </c>
      <c r="I100" s="13" t="s">
        <v>57</v>
      </c>
      <c r="J100" s="77">
        <f>1-J99</f>
        <v>1</v>
      </c>
      <c r="K100" s="14"/>
      <c r="L100" s="78"/>
      <c r="M100" s="78"/>
    </row>
    <row r="101" spans="1:13">
      <c r="L101" s="78"/>
      <c r="M101" s="78"/>
    </row>
    <row r="102" spans="1:13">
      <c r="A102" s="5" t="s">
        <v>59</v>
      </c>
      <c r="B102" s="5" t="s">
        <v>58</v>
      </c>
      <c r="C102" s="5"/>
      <c r="D102" s="5"/>
      <c r="E102" s="5"/>
      <c r="F102" s="5"/>
      <c r="G102" s="5"/>
      <c r="H102" s="5"/>
      <c r="L102" s="78"/>
      <c r="M102" s="78"/>
    </row>
    <row r="103" spans="1:13" ht="15.75" thickBot="1">
      <c r="B103" t="s">
        <v>51</v>
      </c>
      <c r="C103" s="19">
        <f>D59*H59+(1-H59)*F59*32/3.6</f>
        <v>39.111111111111114</v>
      </c>
      <c r="D103" t="s">
        <v>48</v>
      </c>
      <c r="F103" t="s">
        <v>52</v>
      </c>
      <c r="G103" s="18">
        <f>C103*3.6/32</f>
        <v>4.4000000000000004</v>
      </c>
      <c r="H103" s="17" t="s">
        <v>49</v>
      </c>
      <c r="L103" s="78"/>
      <c r="M103" s="78"/>
    </row>
    <row r="104" spans="1:13">
      <c r="D104" s="6" t="s">
        <v>258</v>
      </c>
      <c r="E104" s="15"/>
      <c r="F104" s="20"/>
      <c r="G104" s="6"/>
      <c r="H104" s="7" t="s">
        <v>259</v>
      </c>
      <c r="I104" s="7"/>
      <c r="J104" s="7"/>
      <c r="K104" s="15"/>
      <c r="L104" s="78"/>
      <c r="M104" s="78"/>
    </row>
    <row r="105" spans="1:13">
      <c r="D105" s="81">
        <f>D83</f>
        <v>2.0562479710945802</v>
      </c>
      <c r="E105" s="11" t="s">
        <v>56</v>
      </c>
      <c r="F105" s="73"/>
      <c r="G105" s="9"/>
      <c r="H105" s="74">
        <f>F59*32*67.91*(1-H59)/100</f>
        <v>76.059200000000004</v>
      </c>
      <c r="I105" s="10" t="s">
        <v>57</v>
      </c>
      <c r="J105" s="75">
        <f>H105/D87</f>
        <v>0.49420083754582828</v>
      </c>
      <c r="K105" s="11"/>
      <c r="L105" s="78"/>
      <c r="M105" s="78"/>
    </row>
    <row r="106" spans="1:13" ht="15.75" thickBot="1">
      <c r="D106" s="82"/>
      <c r="E106" s="14"/>
      <c r="F106" s="73"/>
      <c r="G106" s="12"/>
      <c r="H106" s="76">
        <f>D87-H105</f>
        <v>77.84422189160469</v>
      </c>
      <c r="I106" s="13" t="s">
        <v>57</v>
      </c>
      <c r="J106" s="77">
        <f>1-J105</f>
        <v>0.50579916245417178</v>
      </c>
      <c r="K106" s="14"/>
      <c r="L106" s="78"/>
      <c r="M106" s="78"/>
    </row>
  </sheetData>
  <mergeCells count="1">
    <mergeCell ref="I72:J87"/>
  </mergeCells>
  <phoneticPr fontId="2" type="noConversion"/>
  <pageMargins left="0.70866141732283472" right="0.70866141732283472" top="0.74803149606299213" bottom="0.74803149606299213" header="0.31496062992125984" footer="0.31496062992125984"/>
  <pageSetup paperSize="9"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topLeftCell="A70" zoomScaleNormal="100" workbookViewId="0">
      <selection activeCell="D77" sqref="D77"/>
    </sheetView>
  </sheetViews>
  <sheetFormatPr defaultRowHeight="15"/>
  <cols>
    <col min="2" max="2" width="23.140625" customWidth="1"/>
    <col min="3" max="3" width="22.5703125" bestFit="1" customWidth="1"/>
    <col min="4" max="4" width="24.28515625" bestFit="1" customWidth="1"/>
    <col min="6" max="6" width="27.7109375" bestFit="1" customWidth="1"/>
  </cols>
  <sheetData>
    <row r="1" spans="1:9">
      <c r="A1" s="3" t="s">
        <v>15</v>
      </c>
      <c r="B1" t="s">
        <v>17</v>
      </c>
      <c r="C1" s="1"/>
      <c r="E1" t="s">
        <v>28</v>
      </c>
      <c r="F1" s="16"/>
    </row>
    <row r="2" spans="1:9">
      <c r="B2" t="s">
        <v>16</v>
      </c>
      <c r="C2" s="2"/>
      <c r="E2" t="s">
        <v>50</v>
      </c>
      <c r="F2" s="18"/>
    </row>
    <row r="5" spans="1:9">
      <c r="A5" s="4" t="s">
        <v>0</v>
      </c>
      <c r="B5" s="4" t="s">
        <v>73</v>
      </c>
      <c r="C5" s="4"/>
      <c r="D5" s="4"/>
      <c r="E5" s="4"/>
      <c r="F5" s="4"/>
      <c r="G5" s="4"/>
      <c r="H5" s="4"/>
      <c r="I5" s="4"/>
    </row>
    <row r="6" spans="1:9" ht="15.75" thickBot="1">
      <c r="A6" s="5" t="s">
        <v>3</v>
      </c>
      <c r="B6" s="5" t="s">
        <v>64</v>
      </c>
      <c r="C6" s="5"/>
      <c r="D6" s="5"/>
      <c r="E6" s="5"/>
      <c r="F6" s="5"/>
      <c r="G6" s="5"/>
      <c r="H6" s="5"/>
      <c r="I6" s="16" t="s">
        <v>62</v>
      </c>
    </row>
    <row r="7" spans="1:9">
      <c r="B7" s="6" t="s">
        <v>2</v>
      </c>
      <c r="C7" s="7"/>
      <c r="D7" s="8" t="s">
        <v>18</v>
      </c>
      <c r="E7" s="7"/>
      <c r="F7" s="7"/>
      <c r="G7" s="7"/>
      <c r="H7" s="15"/>
      <c r="I7" s="16"/>
    </row>
    <row r="8" spans="1:9" s="20" customFormat="1">
      <c r="B8" s="9" t="s">
        <v>100</v>
      </c>
      <c r="C8" s="25"/>
      <c r="D8" s="52">
        <f>'Source Data'!D3</f>
        <v>2.8465699999999998</v>
      </c>
      <c r="E8" s="25"/>
      <c r="F8" s="25"/>
      <c r="G8" s="25"/>
      <c r="H8" s="26"/>
      <c r="I8" s="16" t="s">
        <v>74</v>
      </c>
    </row>
    <row r="9" spans="1:9" s="20" customFormat="1">
      <c r="B9" s="9" t="s">
        <v>261</v>
      </c>
      <c r="C9" s="25"/>
      <c r="D9" s="52">
        <f>'Source Data'!D4</f>
        <v>3.3013699999999999</v>
      </c>
      <c r="E9" s="25"/>
      <c r="F9" s="25"/>
      <c r="G9" s="25"/>
      <c r="H9" s="26"/>
      <c r="I9" s="16" t="s">
        <v>75</v>
      </c>
    </row>
    <row r="10" spans="1:9" s="20" customFormat="1" ht="15.75" thickBot="1">
      <c r="B10" s="12" t="s">
        <v>102</v>
      </c>
      <c r="C10" s="25"/>
      <c r="D10" s="52">
        <f>'Source Data'!D5</f>
        <v>2.46</v>
      </c>
      <c r="E10" s="25"/>
      <c r="F10" s="25"/>
      <c r="G10" s="25"/>
      <c r="H10" s="26"/>
    </row>
    <row r="11" spans="1:9">
      <c r="B11" s="9" t="s">
        <v>23</v>
      </c>
      <c r="C11" s="10"/>
      <c r="D11" s="52">
        <f>'Source Data'!D6</f>
        <v>0</v>
      </c>
      <c r="E11" s="10"/>
      <c r="F11" s="10"/>
      <c r="G11" s="10"/>
      <c r="H11" s="11"/>
    </row>
    <row r="12" spans="1:9">
      <c r="B12" s="9" t="s">
        <v>24</v>
      </c>
      <c r="C12" s="10"/>
      <c r="D12" s="52">
        <f>'Source Data'!D7</f>
        <v>0</v>
      </c>
      <c r="E12" s="10"/>
      <c r="F12" s="10"/>
      <c r="G12" s="10"/>
      <c r="H12" s="11"/>
    </row>
    <row r="13" spans="1:9">
      <c r="B13" s="9" t="s">
        <v>25</v>
      </c>
      <c r="C13" s="10"/>
      <c r="D13" s="52">
        <f>'Source Data'!D8</f>
        <v>0</v>
      </c>
      <c r="E13" s="10"/>
      <c r="F13" s="10"/>
      <c r="G13" s="10"/>
      <c r="H13" s="11"/>
    </row>
    <row r="14" spans="1:9">
      <c r="B14" s="9" t="s">
        <v>27</v>
      </c>
      <c r="C14" s="10"/>
      <c r="D14" s="52">
        <f>'Source Data'!D9</f>
        <v>0</v>
      </c>
      <c r="E14" s="10"/>
      <c r="F14" s="10"/>
      <c r="G14" s="10"/>
      <c r="H14" s="11"/>
    </row>
    <row r="15" spans="1:9" s="20" customFormat="1">
      <c r="B15" s="24" t="s">
        <v>69</v>
      </c>
      <c r="C15" s="25"/>
      <c r="D15" s="52">
        <f>'Source Data'!D10</f>
        <v>0</v>
      </c>
      <c r="E15" s="25"/>
      <c r="F15" s="25"/>
      <c r="G15" s="25"/>
      <c r="H15" s="26"/>
    </row>
    <row r="16" spans="1:9" s="20" customFormat="1">
      <c r="B16" s="24" t="s">
        <v>70</v>
      </c>
      <c r="C16" s="25"/>
      <c r="D16" s="52">
        <f>'Source Data'!D11</f>
        <v>0</v>
      </c>
      <c r="E16" s="25"/>
      <c r="F16" s="25"/>
      <c r="G16" s="25"/>
      <c r="H16" s="26"/>
    </row>
    <row r="17" spans="1:9" ht="15.75" thickBot="1">
      <c r="B17" s="12" t="s">
        <v>26</v>
      </c>
      <c r="C17" s="13"/>
      <c r="D17" s="53">
        <f>'Source Data'!D12</f>
        <v>0</v>
      </c>
      <c r="E17" s="13"/>
      <c r="F17" s="13"/>
      <c r="G17" s="13"/>
      <c r="H17" s="14"/>
    </row>
    <row r="18" spans="1:9" ht="15.75" thickBot="1"/>
    <row r="19" spans="1:9">
      <c r="B19" s="6" t="s">
        <v>218</v>
      </c>
      <c r="C19" s="7"/>
      <c r="D19" s="8" t="s">
        <v>234</v>
      </c>
      <c r="E19" s="7"/>
      <c r="F19" s="7"/>
      <c r="G19" s="7"/>
      <c r="H19" s="15"/>
    </row>
    <row r="20" spans="1:9">
      <c r="B20" s="9" t="s">
        <v>100</v>
      </c>
      <c r="C20" s="25"/>
      <c r="D20" s="52">
        <f>'Source Data'!D15</f>
        <v>274.41095890410958</v>
      </c>
      <c r="E20" s="25"/>
      <c r="F20" s="25"/>
      <c r="G20" s="25"/>
      <c r="H20" s="26"/>
    </row>
    <row r="21" spans="1:9">
      <c r="B21" s="9" t="s">
        <v>261</v>
      </c>
      <c r="C21" s="25"/>
      <c r="D21" s="52">
        <f>'Source Data'!D16</f>
        <v>254.05</v>
      </c>
      <c r="E21" s="25"/>
      <c r="F21" s="25"/>
      <c r="G21" s="25"/>
      <c r="H21" s="26"/>
    </row>
    <row r="22" spans="1:9" ht="15.75" thickBot="1">
      <c r="B22" s="12" t="s">
        <v>102</v>
      </c>
      <c r="C22" s="25"/>
      <c r="D22" s="52">
        <f>'Source Data'!D17</f>
        <v>150.19999999999999</v>
      </c>
      <c r="E22" s="25"/>
      <c r="F22" s="25"/>
      <c r="G22" s="25"/>
      <c r="H22" s="26"/>
    </row>
    <row r="23" spans="1:9">
      <c r="B23" s="9" t="s">
        <v>223</v>
      </c>
      <c r="C23" s="10"/>
      <c r="D23" s="52">
        <f>'Source Data'!D18</f>
        <v>2.81</v>
      </c>
      <c r="E23" s="10"/>
      <c r="F23" s="10"/>
      <c r="G23" s="10"/>
      <c r="H23" s="11"/>
    </row>
    <row r="24" spans="1:9">
      <c r="B24" s="9" t="s">
        <v>224</v>
      </c>
      <c r="C24" s="10"/>
      <c r="D24" s="52">
        <f>'Source Data'!D19</f>
        <v>3.31</v>
      </c>
      <c r="E24" s="10"/>
      <c r="F24" s="10"/>
      <c r="G24" s="10"/>
      <c r="H24" s="11"/>
    </row>
    <row r="25" spans="1:9">
      <c r="B25" s="9" t="s">
        <v>225</v>
      </c>
      <c r="C25" s="10"/>
      <c r="D25" s="52">
        <f>'Source Data'!D20</f>
        <v>15.69</v>
      </c>
      <c r="E25" s="10"/>
      <c r="F25" s="10"/>
      <c r="G25" s="10"/>
      <c r="H25" s="11"/>
    </row>
    <row r="26" spans="1:9">
      <c r="B26" s="9" t="s">
        <v>226</v>
      </c>
      <c r="C26" s="10"/>
      <c r="D26" s="52">
        <f>'Source Data'!D21</f>
        <v>5</v>
      </c>
      <c r="E26" s="10"/>
      <c r="F26" s="10"/>
      <c r="G26" s="10"/>
      <c r="H26" s="11"/>
    </row>
    <row r="27" spans="1:9">
      <c r="B27" s="24" t="s">
        <v>227</v>
      </c>
      <c r="C27" s="25"/>
      <c r="D27" s="52">
        <f>'Source Data'!D22</f>
        <v>5</v>
      </c>
      <c r="E27" s="25"/>
      <c r="F27" s="25"/>
      <c r="G27" s="25"/>
      <c r="H27" s="26"/>
    </row>
    <row r="28" spans="1:9">
      <c r="B28" s="24" t="s">
        <v>228</v>
      </c>
      <c r="C28" s="25"/>
      <c r="D28" s="52">
        <f>'Source Data'!D23</f>
        <v>10</v>
      </c>
      <c r="E28" s="25"/>
      <c r="F28" s="25"/>
      <c r="G28" s="25"/>
      <c r="H28" s="26"/>
    </row>
    <row r="29" spans="1:9" ht="15.75" thickBot="1">
      <c r="B29" s="12" t="s">
        <v>229</v>
      </c>
      <c r="C29" s="13"/>
      <c r="D29" s="53">
        <f>'Source Data'!D24</f>
        <v>5</v>
      </c>
      <c r="E29" s="13"/>
      <c r="F29" s="13"/>
      <c r="G29" s="13"/>
      <c r="H29" s="14"/>
    </row>
    <row r="32" spans="1:9" ht="15.75" thickBot="1">
      <c r="A32" s="4" t="s">
        <v>4</v>
      </c>
      <c r="B32" s="4" t="s">
        <v>65</v>
      </c>
      <c r="C32" s="4"/>
      <c r="D32" s="4"/>
      <c r="E32" s="4"/>
      <c r="F32" s="4"/>
      <c r="G32" s="4"/>
      <c r="H32" s="4"/>
      <c r="I32" s="4"/>
    </row>
    <row r="33" spans="1:9">
      <c r="B33" s="6" t="s">
        <v>2</v>
      </c>
      <c r="C33" s="7"/>
      <c r="D33" s="8" t="s">
        <v>1</v>
      </c>
      <c r="E33" s="7"/>
      <c r="F33" s="15"/>
      <c r="I33" s="16" t="s">
        <v>127</v>
      </c>
    </row>
    <row r="34" spans="1:9">
      <c r="B34" s="9" t="s">
        <v>20</v>
      </c>
      <c r="C34" s="10"/>
      <c r="D34" s="50">
        <f>'Source Data'!D27</f>
        <v>70.5</v>
      </c>
      <c r="E34" s="10"/>
      <c r="F34" s="11"/>
    </row>
    <row r="35" spans="1:9">
      <c r="B35" s="9" t="s">
        <v>21</v>
      </c>
      <c r="C35" s="10"/>
      <c r="D35" s="50">
        <f>'Source Data'!D28</f>
        <v>0.1</v>
      </c>
      <c r="E35" s="10"/>
      <c r="F35" s="11"/>
    </row>
    <row r="36" spans="1:9" ht="15.75" thickBot="1">
      <c r="B36" s="12" t="s">
        <v>22</v>
      </c>
      <c r="C36" s="10"/>
      <c r="D36" s="50">
        <f>'Source Data'!D29</f>
        <v>2.4</v>
      </c>
      <c r="E36" s="10"/>
      <c r="F36" s="11"/>
    </row>
    <row r="37" spans="1:9">
      <c r="B37" s="9" t="s">
        <v>23</v>
      </c>
      <c r="C37" s="10"/>
      <c r="D37" s="50">
        <f>'Source Data'!D30</f>
        <v>18.899999999999999</v>
      </c>
      <c r="E37" s="10"/>
      <c r="F37" s="11"/>
    </row>
    <row r="38" spans="1:9">
      <c r="B38" s="9" t="s">
        <v>24</v>
      </c>
      <c r="C38" s="10"/>
      <c r="D38" s="50">
        <f>'Source Data'!D31</f>
        <v>2.4</v>
      </c>
      <c r="E38" s="10"/>
      <c r="F38" s="11"/>
    </row>
    <row r="39" spans="1:9">
      <c r="B39" s="9" t="s">
        <v>25</v>
      </c>
      <c r="C39" s="10"/>
      <c r="D39" s="50">
        <f>'Source Data'!D32</f>
        <v>0.4</v>
      </c>
      <c r="E39" s="10"/>
      <c r="F39" s="11"/>
    </row>
    <row r="40" spans="1:9">
      <c r="B40" s="9" t="s">
        <v>27</v>
      </c>
      <c r="C40" s="10"/>
      <c r="D40" s="50">
        <f>'Source Data'!D33</f>
        <v>2.9</v>
      </c>
      <c r="E40" s="10"/>
      <c r="F40" s="11"/>
    </row>
    <row r="41" spans="1:9" s="20" customFormat="1">
      <c r="B41" s="24" t="s">
        <v>69</v>
      </c>
      <c r="C41" s="25"/>
      <c r="D41" s="50">
        <f>'Source Data'!D34</f>
        <v>0</v>
      </c>
      <c r="E41" s="25"/>
      <c r="F41" s="26"/>
    </row>
    <row r="42" spans="1:9" s="20" customFormat="1">
      <c r="B42" s="24" t="s">
        <v>70</v>
      </c>
      <c r="C42" s="25"/>
      <c r="D42" s="50">
        <f>'Source Data'!D35</f>
        <v>0</v>
      </c>
      <c r="E42" s="25"/>
      <c r="F42" s="26"/>
    </row>
    <row r="43" spans="1:9" s="20" customFormat="1" ht="15.75" thickBot="1">
      <c r="B43" s="21" t="s">
        <v>26</v>
      </c>
      <c r="C43" s="22"/>
      <c r="D43" s="51">
        <f>'Source Data'!D36</f>
        <v>2.4</v>
      </c>
      <c r="E43" s="22"/>
      <c r="F43" s="23"/>
    </row>
    <row r="45" spans="1:9" ht="15.75" thickBot="1">
      <c r="A45" s="4" t="s">
        <v>5</v>
      </c>
      <c r="B45" s="4" t="s">
        <v>6</v>
      </c>
      <c r="C45" s="4"/>
      <c r="D45" s="4"/>
      <c r="E45" s="4"/>
      <c r="F45" s="4"/>
      <c r="G45" s="4"/>
      <c r="H45" s="4"/>
      <c r="I45" s="4"/>
    </row>
    <row r="46" spans="1:9">
      <c r="C46" s="6"/>
      <c r="D46" s="8" t="s">
        <v>1</v>
      </c>
      <c r="E46" s="15"/>
      <c r="I46" s="16" t="s">
        <v>128</v>
      </c>
    </row>
    <row r="47" spans="1:9" ht="15.75" thickBot="1">
      <c r="C47" s="12"/>
      <c r="D47" s="49">
        <f>'Source Data'!D40</f>
        <v>6.6</v>
      </c>
      <c r="E47" s="14"/>
    </row>
    <row r="49" spans="1:9">
      <c r="A49" s="4" t="s">
        <v>7</v>
      </c>
      <c r="B49" s="4" t="s">
        <v>8</v>
      </c>
      <c r="C49" s="4"/>
      <c r="D49" s="4"/>
      <c r="E49" s="4"/>
      <c r="F49" s="4"/>
      <c r="G49" s="4"/>
      <c r="H49" s="4"/>
      <c r="I49" s="4"/>
    </row>
    <row r="50" spans="1:9" ht="15.75" thickBot="1">
      <c r="A50" s="5" t="s">
        <v>9</v>
      </c>
      <c r="B50" s="5" t="s">
        <v>10</v>
      </c>
      <c r="C50" s="5"/>
      <c r="D50" s="5"/>
      <c r="E50" s="5"/>
      <c r="F50" s="5"/>
      <c r="G50" s="5"/>
      <c r="H50" s="5"/>
      <c r="I50" s="16" t="s">
        <v>61</v>
      </c>
    </row>
    <row r="51" spans="1:9">
      <c r="C51" s="6"/>
      <c r="D51" s="8" t="s">
        <v>1</v>
      </c>
      <c r="E51" s="15"/>
    </row>
    <row r="52" spans="1:9" ht="15.75" thickBot="1">
      <c r="C52" s="12"/>
      <c r="D52" s="49">
        <f>'Source Data'!D43</f>
        <v>90</v>
      </c>
      <c r="E52" s="14"/>
    </row>
    <row r="54" spans="1:9" ht="15.75" thickBot="1">
      <c r="A54" s="5" t="s">
        <v>33</v>
      </c>
      <c r="B54" s="5" t="s">
        <v>66</v>
      </c>
      <c r="C54" s="4"/>
      <c r="D54" s="4"/>
      <c r="E54" s="4"/>
      <c r="F54" s="4"/>
      <c r="G54" s="4"/>
      <c r="H54" s="4"/>
      <c r="I54" s="4"/>
    </row>
    <row r="55" spans="1:9">
      <c r="C55" s="6"/>
      <c r="D55" s="7" t="s">
        <v>12</v>
      </c>
      <c r="E55" s="15"/>
      <c r="I55" s="16" t="s">
        <v>61</v>
      </c>
    </row>
    <row r="56" spans="1:9" ht="15.75" thickBot="1">
      <c r="C56" s="12"/>
      <c r="D56" s="22">
        <f>Analysis!F3</f>
        <v>21</v>
      </c>
      <c r="E56" s="14"/>
    </row>
    <row r="57" spans="1:9" ht="15.75" thickBot="1">
      <c r="A57" s="5" t="s">
        <v>34</v>
      </c>
      <c r="B57" s="5" t="s">
        <v>35</v>
      </c>
      <c r="C57" s="4"/>
      <c r="D57" s="4"/>
      <c r="E57" s="4"/>
      <c r="F57" s="4"/>
      <c r="G57" s="4"/>
      <c r="H57" s="4"/>
      <c r="I57" s="16" t="s">
        <v>61</v>
      </c>
    </row>
    <row r="58" spans="1:9">
      <c r="C58" s="6"/>
      <c r="D58" s="7" t="s">
        <v>12</v>
      </c>
      <c r="E58" s="15"/>
      <c r="F58" s="7" t="s">
        <v>68</v>
      </c>
      <c r="H58" s="7" t="s">
        <v>67</v>
      </c>
    </row>
    <row r="59" spans="1:9" ht="15.75" thickBot="1">
      <c r="C59" s="12"/>
      <c r="D59" s="22">
        <f>Analysis!F4</f>
        <v>16</v>
      </c>
      <c r="E59" s="14"/>
      <c r="F59" s="22">
        <f>Analysis!F5</f>
        <v>7</v>
      </c>
      <c r="H59" s="48">
        <f>Analysis!F6</f>
        <v>0.5</v>
      </c>
    </row>
    <row r="60" spans="1:9" ht="15.75" thickBot="1">
      <c r="A60" s="5" t="s">
        <v>249</v>
      </c>
      <c r="B60" s="64" t="s">
        <v>250</v>
      </c>
      <c r="C60" s="64"/>
      <c r="D60" s="64"/>
      <c r="E60" s="64"/>
      <c r="F60" s="64"/>
      <c r="G60" s="64"/>
      <c r="H60" s="5"/>
      <c r="I60" s="16" t="s">
        <v>255</v>
      </c>
    </row>
    <row r="61" spans="1:9">
      <c r="B61" s="63"/>
      <c r="C61" s="83"/>
      <c r="D61" s="84" t="s">
        <v>246</v>
      </c>
      <c r="E61" s="85"/>
      <c r="F61" s="86"/>
      <c r="G61" s="63"/>
      <c r="H61" s="71"/>
    </row>
    <row r="62" spans="1:9" ht="15.75" thickBot="1">
      <c r="B62" s="63"/>
      <c r="C62" s="87"/>
      <c r="D62" s="88">
        <f>Analysis!F7</f>
        <v>8.5</v>
      </c>
      <c r="E62" s="89"/>
      <c r="F62" s="86"/>
      <c r="G62" s="63"/>
      <c r="H62" s="71"/>
    </row>
    <row r="63" spans="1:9">
      <c r="B63" s="63"/>
      <c r="C63" s="63"/>
      <c r="D63" s="63"/>
      <c r="E63" s="63"/>
      <c r="F63" s="63"/>
      <c r="G63" s="63"/>
    </row>
    <row r="64" spans="1:9">
      <c r="A64" s="4" t="s">
        <v>13</v>
      </c>
      <c r="B64" s="90" t="s">
        <v>37</v>
      </c>
      <c r="C64" s="90"/>
      <c r="D64" s="90"/>
      <c r="E64" s="90"/>
      <c r="F64" s="90"/>
      <c r="G64" s="90"/>
      <c r="H64" s="4"/>
      <c r="I64" s="4"/>
    </row>
    <row r="65" spans="1:10" ht="15.75" thickBot="1">
      <c r="A65" s="5" t="s">
        <v>14</v>
      </c>
      <c r="B65" s="64" t="s">
        <v>268</v>
      </c>
      <c r="C65" s="64"/>
      <c r="D65" s="64"/>
      <c r="E65" s="64"/>
      <c r="F65" s="64"/>
      <c r="G65" s="64"/>
      <c r="H65" s="5"/>
      <c r="I65" s="5"/>
    </row>
    <row r="66" spans="1:10">
      <c r="B66" s="83"/>
      <c r="C66" s="84"/>
      <c r="D66" s="65" t="s">
        <v>269</v>
      </c>
      <c r="E66" s="84"/>
      <c r="F66" s="91" t="s">
        <v>270</v>
      </c>
      <c r="G66" s="63"/>
    </row>
    <row r="67" spans="1:10">
      <c r="B67" s="92" t="s">
        <v>38</v>
      </c>
      <c r="C67" s="93"/>
      <c r="D67" s="86">
        <f>Analysis!F9</f>
        <v>1.282</v>
      </c>
      <c r="E67" s="86"/>
      <c r="F67" s="86">
        <f>Analysis!F10</f>
        <v>92.7</v>
      </c>
      <c r="G67" s="63"/>
      <c r="I67" s="16" t="s">
        <v>62</v>
      </c>
    </row>
    <row r="68" spans="1:10">
      <c r="B68" s="93"/>
      <c r="C68" s="93"/>
      <c r="D68" s="63"/>
      <c r="E68" s="93"/>
      <c r="F68" s="63"/>
      <c r="G68" s="63"/>
    </row>
    <row r="69" spans="1:10">
      <c r="A69" s="4" t="s">
        <v>36</v>
      </c>
      <c r="B69" s="90" t="s">
        <v>19</v>
      </c>
      <c r="C69" s="90"/>
      <c r="D69" s="90"/>
      <c r="E69" s="90"/>
      <c r="F69" s="90"/>
      <c r="G69" s="90"/>
      <c r="H69" s="4"/>
      <c r="I69" s="4"/>
    </row>
    <row r="70" spans="1:10" ht="15.75" thickBot="1">
      <c r="A70" s="5" t="s">
        <v>39</v>
      </c>
      <c r="B70" s="64" t="s">
        <v>271</v>
      </c>
      <c r="C70" s="64"/>
      <c r="D70" s="64"/>
      <c r="E70" s="64"/>
      <c r="F70" s="64"/>
      <c r="G70" s="64"/>
      <c r="H70" s="5"/>
      <c r="I70" s="5"/>
    </row>
    <row r="71" spans="1:10">
      <c r="B71" s="63"/>
      <c r="C71" s="63"/>
      <c r="D71" s="65" t="s">
        <v>269</v>
      </c>
      <c r="E71" s="84"/>
      <c r="F71" s="91" t="s">
        <v>270</v>
      </c>
      <c r="G71" s="63"/>
    </row>
    <row r="72" spans="1:10" ht="15.75" thickBot="1">
      <c r="B72" s="63" t="s">
        <v>40</v>
      </c>
      <c r="C72" s="63"/>
      <c r="D72" s="62">
        <f>1/(1-D47/100)*(D34/100*D8+D35/100*D9+D36/100*D10+D37/100*D11+D38/100*D12+D39/100*D13+D40/100*D14*+D43/100*D17+D41/100*D15+D42/100*D16)</f>
        <v>2.2153888865096358</v>
      </c>
      <c r="E72" s="93"/>
      <c r="F72" s="62">
        <f>1/(1-D47/100)*(D34/100*D20+D35/100*D21+D36/100*D22+D37/100*D23+D38/100*D24+D39/100*D25+D40/100*D26+D43/100*D29+D41/100*D27+D42/100*D28)</f>
        <v>212.26645184946176</v>
      </c>
      <c r="G72" s="94">
        <f>F72*3.6</f>
        <v>764.15922665806238</v>
      </c>
      <c r="I72" s="102" t="s">
        <v>63</v>
      </c>
      <c r="J72" s="102"/>
    </row>
    <row r="73" spans="1:10">
      <c r="B73" s="63"/>
      <c r="C73" s="63"/>
      <c r="D73" s="63"/>
      <c r="E73" s="63"/>
      <c r="F73" s="63"/>
      <c r="G73" s="63"/>
      <c r="I73" s="102"/>
      <c r="J73" s="102"/>
    </row>
    <row r="74" spans="1:10" ht="15.75" thickBot="1">
      <c r="A74" s="5" t="s">
        <v>43</v>
      </c>
      <c r="B74" s="64" t="s">
        <v>29</v>
      </c>
      <c r="C74" s="64"/>
      <c r="D74" s="64"/>
      <c r="E74" s="64"/>
      <c r="F74" s="64"/>
      <c r="G74" s="64"/>
      <c r="H74" s="5"/>
      <c r="I74" s="102"/>
      <c r="J74" s="102"/>
    </row>
    <row r="75" spans="1:10">
      <c r="B75" s="63"/>
      <c r="C75" s="83"/>
      <c r="D75" s="65" t="s">
        <v>273</v>
      </c>
      <c r="E75" s="85"/>
      <c r="F75" s="63"/>
      <c r="G75" s="63"/>
      <c r="I75" s="102"/>
      <c r="J75" s="102"/>
    </row>
    <row r="76" spans="1:10" ht="15.75" thickBot="1">
      <c r="B76" s="63"/>
      <c r="C76" s="87"/>
      <c r="D76" s="62">
        <f>3.6*D56/D52*D72</f>
        <v>1.8609266646680942</v>
      </c>
      <c r="E76" s="89"/>
      <c r="F76" s="63"/>
      <c r="G76" s="63"/>
      <c r="I76" s="102"/>
      <c r="J76" s="102"/>
    </row>
    <row r="77" spans="1:10">
      <c r="B77" s="63"/>
      <c r="C77" s="63"/>
      <c r="D77" s="63"/>
      <c r="E77" s="63"/>
      <c r="F77" s="63"/>
      <c r="G77" s="63"/>
      <c r="I77" s="102"/>
      <c r="J77" s="102"/>
    </row>
    <row r="78" spans="1:10" ht="15.75" thickBot="1">
      <c r="A78" s="5" t="s">
        <v>44</v>
      </c>
      <c r="B78" s="64" t="s">
        <v>30</v>
      </c>
      <c r="C78" s="64"/>
      <c r="D78" s="64"/>
      <c r="E78" s="64"/>
      <c r="F78" s="64"/>
      <c r="G78" s="64"/>
      <c r="H78" s="5"/>
      <c r="I78" s="102"/>
      <c r="J78" s="102"/>
    </row>
    <row r="79" spans="1:10">
      <c r="B79" s="63"/>
      <c r="C79" s="83"/>
      <c r="D79" s="65" t="s">
        <v>274</v>
      </c>
      <c r="E79" s="85"/>
      <c r="F79" s="63"/>
      <c r="G79" s="63"/>
      <c r="I79" s="102"/>
      <c r="J79" s="102"/>
    </row>
    <row r="80" spans="1:10" ht="15.75" thickBot="1">
      <c r="B80" s="63"/>
      <c r="C80" s="87"/>
      <c r="D80" s="66">
        <f>3.6*D56/D52*F72</f>
        <v>178.3038195535479</v>
      </c>
      <c r="E80" s="89"/>
      <c r="F80" s="63"/>
      <c r="G80" s="63"/>
      <c r="I80" s="102"/>
      <c r="J80" s="102"/>
    </row>
    <row r="81" spans="1:10" ht="15.75" thickBot="1">
      <c r="A81" s="5" t="s">
        <v>41</v>
      </c>
      <c r="B81" s="64" t="s">
        <v>31</v>
      </c>
      <c r="C81" s="64"/>
      <c r="D81" s="64"/>
      <c r="E81" s="64"/>
      <c r="F81" s="64"/>
      <c r="G81" s="64"/>
      <c r="H81" s="5"/>
      <c r="I81" s="102"/>
      <c r="J81" s="102"/>
    </row>
    <row r="82" spans="1:10">
      <c r="B82" s="63"/>
      <c r="C82" s="83"/>
      <c r="D82" s="65" t="s">
        <v>273</v>
      </c>
      <c r="E82" s="85"/>
      <c r="F82" s="63"/>
      <c r="G82" s="63"/>
      <c r="I82" s="102"/>
      <c r="J82" s="102"/>
    </row>
    <row r="83" spans="1:10" ht="15.75" thickBot="1">
      <c r="B83" s="63"/>
      <c r="C83" s="87"/>
      <c r="D83" s="62">
        <f>3.6*D59/D52*D72*H59+F59/100*32*D67*(1-H59)</f>
        <v>2.1447644436830835</v>
      </c>
      <c r="E83" s="89"/>
      <c r="F83" s="63"/>
      <c r="G83" s="63"/>
      <c r="I83" s="102"/>
      <c r="J83" s="102"/>
    </row>
    <row r="84" spans="1:10">
      <c r="B84" s="63"/>
      <c r="C84" s="63"/>
      <c r="D84" s="63"/>
      <c r="E84" s="63"/>
      <c r="F84" s="63"/>
      <c r="G84" s="63"/>
      <c r="I84" s="102"/>
      <c r="J84" s="102"/>
    </row>
    <row r="85" spans="1:10" ht="15.75" thickBot="1">
      <c r="A85" s="5" t="s">
        <v>42</v>
      </c>
      <c r="B85" s="64" t="s">
        <v>32</v>
      </c>
      <c r="C85" s="64"/>
      <c r="D85" s="64"/>
      <c r="E85" s="64"/>
      <c r="F85" s="64"/>
      <c r="G85" s="64"/>
      <c r="H85" s="5"/>
      <c r="I85" s="102"/>
      <c r="J85" s="102"/>
    </row>
    <row r="86" spans="1:10">
      <c r="B86" s="63"/>
      <c r="C86" s="83"/>
      <c r="D86" s="65" t="s">
        <v>274</v>
      </c>
      <c r="E86" s="85"/>
      <c r="F86" s="63"/>
      <c r="G86" s="63"/>
      <c r="I86" s="102"/>
      <c r="J86" s="102"/>
    </row>
    <row r="87" spans="1:10" ht="15.75" thickBot="1">
      <c r="B87" s="63"/>
      <c r="C87" s="87"/>
      <c r="D87" s="66">
        <f>3.6*D59/D52*F72*H59+F59/100*32*F67*(1-H59)</f>
        <v>171.7492645918278</v>
      </c>
      <c r="E87" s="89"/>
      <c r="F87" s="63"/>
      <c r="G87" s="63"/>
      <c r="I87" s="102"/>
      <c r="J87" s="102"/>
    </row>
    <row r="88" spans="1:10" ht="15.75" thickBot="1">
      <c r="A88" s="5" t="s">
        <v>124</v>
      </c>
      <c r="B88" s="64" t="s">
        <v>252</v>
      </c>
      <c r="C88" s="64"/>
      <c r="D88" s="64"/>
      <c r="E88" s="64"/>
      <c r="F88" s="64"/>
      <c r="G88" s="64"/>
      <c r="H88" s="5"/>
      <c r="I88" s="80"/>
      <c r="J88" s="80"/>
    </row>
    <row r="89" spans="1:10">
      <c r="B89" s="63"/>
      <c r="C89" s="83"/>
      <c r="D89" s="65" t="s">
        <v>257</v>
      </c>
      <c r="E89" s="85"/>
      <c r="F89" s="63"/>
      <c r="G89" s="63"/>
      <c r="I89" s="80"/>
      <c r="J89" s="80"/>
    </row>
    <row r="90" spans="1:10" ht="15.75" thickBot="1">
      <c r="B90" s="63"/>
      <c r="C90" s="87"/>
      <c r="D90" s="62">
        <f>D62/100*32*D67</f>
        <v>3.4870400000000004</v>
      </c>
      <c r="E90" s="89"/>
      <c r="F90" s="63"/>
      <c r="G90" s="63"/>
      <c r="I90" s="80"/>
      <c r="J90" s="80"/>
    </row>
    <row r="91" spans="1:10" ht="15.75" thickBot="1">
      <c r="A91" s="5" t="s">
        <v>124</v>
      </c>
      <c r="B91" s="64" t="s">
        <v>253</v>
      </c>
      <c r="C91" s="64"/>
      <c r="D91" s="64"/>
      <c r="E91" s="64"/>
      <c r="F91" s="64"/>
      <c r="G91" s="64"/>
      <c r="H91" s="5"/>
      <c r="I91" s="80"/>
      <c r="J91" s="80"/>
    </row>
    <row r="92" spans="1:10">
      <c r="B92" s="63"/>
      <c r="C92" s="83"/>
      <c r="D92" s="65" t="s">
        <v>274</v>
      </c>
      <c r="E92" s="85"/>
      <c r="F92" s="63"/>
      <c r="G92" s="63"/>
      <c r="I92" s="80"/>
      <c r="J92" s="80"/>
    </row>
    <row r="93" spans="1:10" ht="15.75" thickBot="1">
      <c r="B93" s="63"/>
      <c r="C93" s="87"/>
      <c r="D93" s="66">
        <f>F67/100*32*D62</f>
        <v>252.14400000000001</v>
      </c>
      <c r="E93" s="89"/>
      <c r="F93" s="63"/>
      <c r="G93" s="63"/>
      <c r="I93" s="80"/>
      <c r="J93" s="80"/>
    </row>
    <row r="95" spans="1:10">
      <c r="A95" s="4" t="s">
        <v>45</v>
      </c>
      <c r="B95" s="4" t="s">
        <v>46</v>
      </c>
      <c r="C95" s="4"/>
      <c r="D95" s="4"/>
      <c r="E95" s="4"/>
      <c r="F95" s="4"/>
      <c r="G95" s="4"/>
      <c r="H95" s="4"/>
      <c r="I95" s="4"/>
    </row>
    <row r="96" spans="1:10">
      <c r="A96" s="5" t="s">
        <v>126</v>
      </c>
      <c r="B96" s="5" t="s">
        <v>47</v>
      </c>
      <c r="C96" s="5"/>
      <c r="D96" s="5"/>
      <c r="E96" s="5"/>
      <c r="F96" s="5"/>
      <c r="G96" s="5"/>
      <c r="H96" s="5"/>
      <c r="I96" s="5"/>
    </row>
    <row r="97" spans="1:13" ht="15.75" thickBot="1">
      <c r="B97" t="s">
        <v>51</v>
      </c>
      <c r="C97" s="18">
        <f>D56</f>
        <v>21</v>
      </c>
      <c r="D97" t="s">
        <v>260</v>
      </c>
      <c r="F97" t="s">
        <v>52</v>
      </c>
      <c r="G97" s="18">
        <f>C97*3.6/32</f>
        <v>2.3625000000000003</v>
      </c>
      <c r="H97" s="17" t="s">
        <v>49</v>
      </c>
      <c r="L97" s="78"/>
      <c r="M97" s="78"/>
    </row>
    <row r="98" spans="1:13">
      <c r="D98" s="6" t="s">
        <v>258</v>
      </c>
      <c r="E98" s="15"/>
      <c r="G98" s="6"/>
      <c r="H98" s="7" t="s">
        <v>259</v>
      </c>
      <c r="I98" s="7"/>
      <c r="J98" s="7" t="s">
        <v>60</v>
      </c>
      <c r="K98" s="15"/>
      <c r="L98" s="78"/>
      <c r="M98" s="78"/>
    </row>
    <row r="99" spans="1:13">
      <c r="D99" s="81">
        <f>D76</f>
        <v>1.8609266646680942</v>
      </c>
      <c r="E99" s="11" t="s">
        <v>56</v>
      </c>
      <c r="F99" s="73"/>
      <c r="G99" s="9" t="s">
        <v>53</v>
      </c>
      <c r="H99" s="74">
        <v>0</v>
      </c>
      <c r="I99" s="10" t="s">
        <v>57</v>
      </c>
      <c r="J99" s="75">
        <f>H99/D80</f>
        <v>0</v>
      </c>
      <c r="K99" s="11"/>
      <c r="L99" s="78"/>
      <c r="M99" s="78"/>
    </row>
    <row r="100" spans="1:13" ht="15.75" thickBot="1">
      <c r="D100" s="82"/>
      <c r="E100" s="23"/>
      <c r="F100" s="73"/>
      <c r="G100" s="12" t="s">
        <v>54</v>
      </c>
      <c r="H100" s="76">
        <f>D80-H99</f>
        <v>178.3038195535479</v>
      </c>
      <c r="I100" s="13" t="s">
        <v>57</v>
      </c>
      <c r="J100" s="77">
        <f>1-J99</f>
        <v>1</v>
      </c>
      <c r="K100" s="14"/>
      <c r="L100" s="78"/>
      <c r="M100" s="78"/>
    </row>
    <row r="101" spans="1:13">
      <c r="L101" s="78"/>
      <c r="M101" s="78"/>
    </row>
    <row r="102" spans="1:13">
      <c r="A102" s="5" t="s">
        <v>59</v>
      </c>
      <c r="B102" s="5" t="s">
        <v>58</v>
      </c>
      <c r="C102" s="5"/>
      <c r="D102" s="5"/>
      <c r="E102" s="5"/>
      <c r="F102" s="5"/>
      <c r="G102" s="5"/>
      <c r="H102" s="5"/>
      <c r="L102" s="78"/>
      <c r="M102" s="78"/>
    </row>
    <row r="103" spans="1:13" ht="15.75" thickBot="1">
      <c r="B103" t="s">
        <v>51</v>
      </c>
      <c r="C103" s="19">
        <f>D59*H59+(1-H59)*F59*32/3.6</f>
        <v>39.111111111111114</v>
      </c>
      <c r="D103" t="s">
        <v>48</v>
      </c>
      <c r="F103" t="s">
        <v>52</v>
      </c>
      <c r="G103" s="18">
        <f>C103*3.6/32</f>
        <v>4.4000000000000004</v>
      </c>
      <c r="H103" s="17" t="s">
        <v>49</v>
      </c>
      <c r="L103" s="78"/>
      <c r="M103" s="78"/>
    </row>
    <row r="104" spans="1:13">
      <c r="D104" s="6" t="s">
        <v>258</v>
      </c>
      <c r="E104" s="15"/>
      <c r="F104" s="20"/>
      <c r="G104" s="6"/>
      <c r="H104" s="7" t="s">
        <v>259</v>
      </c>
      <c r="I104" s="7"/>
      <c r="J104" s="7"/>
      <c r="K104" s="15"/>
      <c r="L104" s="78"/>
      <c r="M104" s="78"/>
    </row>
    <row r="105" spans="1:13">
      <c r="D105" s="81">
        <f>D83</f>
        <v>2.1447644436830835</v>
      </c>
      <c r="E105" s="11" t="s">
        <v>56</v>
      </c>
      <c r="F105" s="73"/>
      <c r="G105" s="9"/>
      <c r="H105" s="74">
        <f>F59*32*67.91*(1-H59)/100</f>
        <v>76.059200000000004</v>
      </c>
      <c r="I105" s="10" t="s">
        <v>57</v>
      </c>
      <c r="J105" s="75">
        <f>H105/D87</f>
        <v>0.44285022227465809</v>
      </c>
      <c r="K105" s="11"/>
      <c r="L105" s="78"/>
      <c r="M105" s="78"/>
    </row>
    <row r="106" spans="1:13" ht="15.75" thickBot="1">
      <c r="D106" s="82"/>
      <c r="E106" s="14"/>
      <c r="F106" s="73"/>
      <c r="G106" s="12"/>
      <c r="H106" s="76">
        <f>D87-H105</f>
        <v>95.690064591827792</v>
      </c>
      <c r="I106" s="13" t="s">
        <v>57</v>
      </c>
      <c r="J106" s="77">
        <f>1-J105</f>
        <v>0.55714977772534191</v>
      </c>
      <c r="K106" s="14"/>
      <c r="L106" s="78"/>
      <c r="M106" s="78"/>
    </row>
  </sheetData>
  <mergeCells count="1">
    <mergeCell ref="I72:J87"/>
  </mergeCells>
  <phoneticPr fontId="2" type="noConversion"/>
  <pageMargins left="0.70866141732283472" right="0.70866141732283472" top="0.74803149606299213" bottom="0.74803149606299213" header="0.31496062992125984" footer="0.31496062992125984"/>
  <pageSetup paperSize="9"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zoomScale="80" zoomScaleNormal="80" workbookViewId="0">
      <selection activeCell="D77" sqref="D77"/>
    </sheetView>
  </sheetViews>
  <sheetFormatPr defaultRowHeight="15"/>
  <cols>
    <col min="2" max="2" width="23.140625" customWidth="1"/>
    <col min="3" max="3" width="22.5703125" bestFit="1" customWidth="1"/>
    <col min="4" max="4" width="75.28515625" bestFit="1" customWidth="1"/>
    <col min="6" max="6" width="27.7109375" bestFit="1" customWidth="1"/>
    <col min="7" max="7" width="17.42578125" customWidth="1"/>
  </cols>
  <sheetData>
    <row r="1" spans="1:9">
      <c r="A1" s="3" t="s">
        <v>129</v>
      </c>
      <c r="B1" t="s">
        <v>130</v>
      </c>
      <c r="C1" s="1"/>
      <c r="E1" t="s">
        <v>131</v>
      </c>
      <c r="F1" s="16"/>
    </row>
    <row r="2" spans="1:9">
      <c r="B2" t="s">
        <v>132</v>
      </c>
      <c r="C2" s="2"/>
      <c r="E2" t="s">
        <v>133</v>
      </c>
      <c r="F2" s="18"/>
    </row>
    <row r="5" spans="1:9">
      <c r="A5" s="4" t="s">
        <v>0</v>
      </c>
      <c r="B5" s="4" t="s">
        <v>73</v>
      </c>
      <c r="C5" s="4"/>
      <c r="D5" s="4"/>
      <c r="E5" s="4"/>
      <c r="F5" s="4"/>
      <c r="G5" s="4"/>
      <c r="H5" s="4"/>
      <c r="I5" s="4"/>
    </row>
    <row r="6" spans="1:9" ht="15.75" thickBot="1">
      <c r="A6" s="5" t="s">
        <v>134</v>
      </c>
      <c r="B6" s="5" t="s">
        <v>135</v>
      </c>
      <c r="C6" s="5"/>
      <c r="D6" s="5"/>
      <c r="E6" s="5"/>
      <c r="F6" s="5"/>
      <c r="G6" s="5"/>
      <c r="H6" s="5"/>
      <c r="I6" s="16" t="s">
        <v>136</v>
      </c>
    </row>
    <row r="7" spans="1:9">
      <c r="B7" s="6" t="s">
        <v>137</v>
      </c>
      <c r="C7" s="7"/>
      <c r="D7" s="8" t="s">
        <v>138</v>
      </c>
      <c r="E7" s="7"/>
      <c r="F7" s="7"/>
      <c r="G7" s="7"/>
      <c r="H7" s="15"/>
      <c r="I7" s="16"/>
    </row>
    <row r="8" spans="1:9" s="20" customFormat="1">
      <c r="B8" s="9" t="s">
        <v>100</v>
      </c>
      <c r="C8" s="25"/>
      <c r="D8" s="52">
        <f>'Source Data'!E3</f>
        <v>2.8465699999999998</v>
      </c>
      <c r="E8" s="25"/>
      <c r="F8" s="25"/>
      <c r="G8" s="25"/>
      <c r="H8" s="26"/>
      <c r="I8" s="16" t="s">
        <v>139</v>
      </c>
    </row>
    <row r="9" spans="1:9" s="20" customFormat="1">
      <c r="B9" s="9" t="s">
        <v>261</v>
      </c>
      <c r="C9" s="25"/>
      <c r="D9" s="52">
        <f>'Source Data'!E4</f>
        <v>3.3013699999999999</v>
      </c>
      <c r="E9" s="25"/>
      <c r="F9" s="25"/>
      <c r="G9" s="25"/>
      <c r="H9" s="26"/>
      <c r="I9" s="16" t="s">
        <v>140</v>
      </c>
    </row>
    <row r="10" spans="1:9" s="20" customFormat="1" ht="15.75" thickBot="1">
      <c r="B10" s="12" t="s">
        <v>102</v>
      </c>
      <c r="C10" s="25"/>
      <c r="D10" s="52">
        <f>'Source Data'!E5</f>
        <v>2.46</v>
      </c>
      <c r="E10" s="25"/>
      <c r="F10" s="25"/>
      <c r="G10" s="25"/>
      <c r="H10" s="26"/>
    </row>
    <row r="11" spans="1:9">
      <c r="B11" s="9" t="s">
        <v>141</v>
      </c>
      <c r="C11" s="10"/>
      <c r="D11" s="52">
        <f>'Source Data'!E6</f>
        <v>0</v>
      </c>
      <c r="E11" s="10"/>
      <c r="F11" s="10"/>
      <c r="G11" s="10"/>
      <c r="H11" s="11"/>
    </row>
    <row r="12" spans="1:9">
      <c r="B12" s="9" t="s">
        <v>142</v>
      </c>
      <c r="C12" s="10"/>
      <c r="D12" s="52">
        <f>'Source Data'!E7</f>
        <v>0</v>
      </c>
      <c r="E12" s="10"/>
      <c r="F12" s="10"/>
      <c r="G12" s="10"/>
      <c r="H12" s="11"/>
    </row>
    <row r="13" spans="1:9">
      <c r="B13" s="9" t="s">
        <v>143</v>
      </c>
      <c r="C13" s="10"/>
      <c r="D13" s="52">
        <f>'Source Data'!E8</f>
        <v>0</v>
      </c>
      <c r="E13" s="10"/>
      <c r="F13" s="10"/>
      <c r="G13" s="10"/>
      <c r="H13" s="11"/>
    </row>
    <row r="14" spans="1:9">
      <c r="B14" s="9" t="s">
        <v>144</v>
      </c>
      <c r="C14" s="10"/>
      <c r="D14" s="52">
        <f>'Source Data'!E9</f>
        <v>0</v>
      </c>
      <c r="E14" s="10"/>
      <c r="F14" s="10"/>
      <c r="G14" s="10"/>
      <c r="H14" s="11"/>
    </row>
    <row r="15" spans="1:9" s="20" customFormat="1">
      <c r="B15" s="24" t="s">
        <v>145</v>
      </c>
      <c r="C15" s="25"/>
      <c r="D15" s="52">
        <f>'Source Data'!E10</f>
        <v>0</v>
      </c>
      <c r="E15" s="25"/>
      <c r="F15" s="25"/>
      <c r="G15" s="25"/>
      <c r="H15" s="26"/>
    </row>
    <row r="16" spans="1:9" s="20" customFormat="1">
      <c r="B16" s="24" t="s">
        <v>146</v>
      </c>
      <c r="C16" s="25"/>
      <c r="D16" s="52">
        <f>'Source Data'!E11</f>
        <v>0</v>
      </c>
      <c r="E16" s="25"/>
      <c r="F16" s="25"/>
      <c r="G16" s="25"/>
      <c r="H16" s="26"/>
    </row>
    <row r="17" spans="1:9" ht="15.75" thickBot="1">
      <c r="B17" s="12" t="s">
        <v>147</v>
      </c>
      <c r="C17" s="13"/>
      <c r="D17" s="53">
        <f>'Source Data'!E12</f>
        <v>0</v>
      </c>
      <c r="E17" s="13"/>
      <c r="F17" s="13"/>
      <c r="G17" s="13"/>
      <c r="H17" s="14"/>
    </row>
    <row r="18" spans="1:9" ht="15.75" thickBot="1"/>
    <row r="19" spans="1:9">
      <c r="B19" s="6" t="s">
        <v>218</v>
      </c>
      <c r="C19" s="7"/>
      <c r="D19" s="8" t="s">
        <v>235</v>
      </c>
      <c r="E19" s="7"/>
      <c r="F19" s="7"/>
      <c r="G19" s="7"/>
      <c r="H19" s="15"/>
    </row>
    <row r="20" spans="1:9">
      <c r="B20" s="9" t="s">
        <v>100</v>
      </c>
      <c r="C20" s="25"/>
      <c r="D20" s="52">
        <f>'Source Data'!E15</f>
        <v>193.8</v>
      </c>
      <c r="E20" s="25"/>
      <c r="F20" s="25"/>
      <c r="G20" s="25"/>
      <c r="H20" s="26"/>
    </row>
    <row r="21" spans="1:9">
      <c r="B21" s="9" t="s">
        <v>261</v>
      </c>
      <c r="C21" s="25"/>
      <c r="D21" s="52">
        <f>'Source Data'!E16</f>
        <v>236.9</v>
      </c>
      <c r="E21" s="25"/>
      <c r="F21" s="25"/>
      <c r="G21" s="25"/>
      <c r="H21" s="26"/>
    </row>
    <row r="22" spans="1:9" ht="15.75" thickBot="1">
      <c r="B22" s="12" t="s">
        <v>102</v>
      </c>
      <c r="C22" s="25"/>
      <c r="D22" s="52">
        <f>'Source Data'!E17</f>
        <v>103.6</v>
      </c>
      <c r="E22" s="25"/>
      <c r="F22" s="25"/>
      <c r="G22" s="25"/>
      <c r="H22" s="26"/>
    </row>
    <row r="23" spans="1:9">
      <c r="B23" s="9" t="s">
        <v>223</v>
      </c>
      <c r="C23" s="10"/>
      <c r="D23" s="52">
        <f>'Source Data'!E18</f>
        <v>3.4</v>
      </c>
      <c r="E23" s="10"/>
      <c r="F23" s="10"/>
      <c r="G23" s="10"/>
      <c r="H23" s="11"/>
    </row>
    <row r="24" spans="1:9">
      <c r="B24" s="9" t="s">
        <v>224</v>
      </c>
      <c r="C24" s="10"/>
      <c r="D24" s="52">
        <f>'Source Data'!E19</f>
        <v>3.4</v>
      </c>
      <c r="E24" s="10"/>
      <c r="F24" s="10"/>
      <c r="G24" s="10"/>
      <c r="H24" s="11"/>
    </row>
    <row r="25" spans="1:9">
      <c r="B25" s="9" t="s">
        <v>225</v>
      </c>
      <c r="C25" s="10"/>
      <c r="D25" s="52">
        <f>'Source Data'!E20</f>
        <v>14.8</v>
      </c>
      <c r="E25" s="10"/>
      <c r="F25" s="10"/>
      <c r="G25" s="10"/>
      <c r="H25" s="11"/>
    </row>
    <row r="26" spans="1:9">
      <c r="B26" s="9" t="s">
        <v>226</v>
      </c>
      <c r="C26" s="10"/>
      <c r="D26" s="52">
        <f>'Source Data'!E21</f>
        <v>2.5</v>
      </c>
      <c r="E26" s="10"/>
      <c r="F26" s="10"/>
      <c r="G26" s="10"/>
      <c r="H26" s="11"/>
    </row>
    <row r="27" spans="1:9">
      <c r="B27" s="24" t="s">
        <v>227</v>
      </c>
      <c r="C27" s="25"/>
      <c r="D27" s="52">
        <f>'Source Data'!E22</f>
        <v>5</v>
      </c>
      <c r="E27" s="25"/>
      <c r="F27" s="25"/>
      <c r="G27" s="25"/>
      <c r="H27" s="26"/>
    </row>
    <row r="28" spans="1:9">
      <c r="B28" s="24" t="s">
        <v>228</v>
      </c>
      <c r="C28" s="25"/>
      <c r="D28" s="52">
        <f>'Source Data'!E23</f>
        <v>7.9</v>
      </c>
      <c r="E28" s="25"/>
      <c r="F28" s="25"/>
      <c r="G28" s="25"/>
      <c r="H28" s="26"/>
    </row>
    <row r="29" spans="1:9" ht="15.75" thickBot="1">
      <c r="B29" s="12" t="s">
        <v>229</v>
      </c>
      <c r="C29" s="13"/>
      <c r="D29" s="53">
        <f>'Source Data'!E24</f>
        <v>5</v>
      </c>
      <c r="E29" s="13"/>
      <c r="F29" s="13"/>
      <c r="G29" s="13"/>
      <c r="H29" s="14"/>
    </row>
    <row r="32" spans="1:9" ht="15.75" thickBot="1">
      <c r="A32" s="4" t="s">
        <v>148</v>
      </c>
      <c r="B32" s="4" t="s">
        <v>149</v>
      </c>
      <c r="C32" s="4"/>
      <c r="D32" s="4"/>
      <c r="E32" s="4"/>
      <c r="F32" s="4"/>
      <c r="G32" s="4"/>
      <c r="H32" s="4"/>
      <c r="I32" s="4"/>
    </row>
    <row r="33" spans="1:9">
      <c r="B33" s="6" t="s">
        <v>137</v>
      </c>
      <c r="C33" s="7"/>
      <c r="D33" s="8" t="s">
        <v>1</v>
      </c>
      <c r="E33" s="7"/>
      <c r="F33" s="15"/>
      <c r="I33" s="16" t="s">
        <v>150</v>
      </c>
    </row>
    <row r="34" spans="1:9">
      <c r="B34" s="9" t="s">
        <v>151</v>
      </c>
      <c r="C34" s="10"/>
      <c r="D34" s="50">
        <f>'Source Data'!E27</f>
        <v>27.7</v>
      </c>
      <c r="E34" s="10"/>
      <c r="F34" s="11"/>
    </row>
    <row r="35" spans="1:9">
      <c r="B35" s="9" t="s">
        <v>152</v>
      </c>
      <c r="C35" s="10"/>
      <c r="D35" s="50">
        <f>'Source Data'!E28</f>
        <v>1.9</v>
      </c>
      <c r="E35" s="10"/>
      <c r="F35" s="11"/>
    </row>
    <row r="36" spans="1:9" ht="15.75" thickBot="1">
      <c r="B36" s="12" t="s">
        <v>153</v>
      </c>
      <c r="C36" s="10"/>
      <c r="D36" s="50">
        <f>'Source Data'!E29</f>
        <v>15.6</v>
      </c>
      <c r="E36" s="10"/>
      <c r="F36" s="11"/>
    </row>
    <row r="37" spans="1:9">
      <c r="B37" s="9" t="s">
        <v>141</v>
      </c>
      <c r="C37" s="10"/>
      <c r="D37" s="50">
        <f>'Source Data'!E30</f>
        <v>12.3</v>
      </c>
      <c r="E37" s="10"/>
      <c r="F37" s="11"/>
    </row>
    <row r="38" spans="1:9">
      <c r="B38" s="9" t="s">
        <v>142</v>
      </c>
      <c r="C38" s="10"/>
      <c r="D38" s="50">
        <f>'Source Data'!E31</f>
        <v>26.9</v>
      </c>
      <c r="E38" s="10"/>
      <c r="F38" s="11"/>
    </row>
    <row r="39" spans="1:9">
      <c r="B39" s="9" t="s">
        <v>143</v>
      </c>
      <c r="C39" s="10"/>
      <c r="D39" s="50">
        <f>'Source Data'!E32</f>
        <v>2.5</v>
      </c>
      <c r="E39" s="10"/>
      <c r="F39" s="11"/>
    </row>
    <row r="40" spans="1:9">
      <c r="B40" s="9" t="s">
        <v>144</v>
      </c>
      <c r="C40" s="10"/>
      <c r="D40" s="50">
        <f>'Source Data'!E33</f>
        <v>7.2</v>
      </c>
      <c r="E40" s="10"/>
      <c r="F40" s="11"/>
    </row>
    <row r="41" spans="1:9" s="20" customFormat="1">
      <c r="B41" s="24" t="s">
        <v>145</v>
      </c>
      <c r="C41" s="25"/>
      <c r="D41" s="50">
        <f>'Source Data'!E34</f>
        <v>4.3</v>
      </c>
      <c r="E41" s="25"/>
      <c r="F41" s="26"/>
    </row>
    <row r="42" spans="1:9" s="20" customFormat="1">
      <c r="B42" s="24" t="s">
        <v>146</v>
      </c>
      <c r="C42" s="25"/>
      <c r="D42" s="50">
        <f>'Source Data'!E35</f>
        <v>0.2</v>
      </c>
      <c r="E42" s="25"/>
      <c r="F42" s="26"/>
    </row>
    <row r="43" spans="1:9" s="20" customFormat="1" ht="15.75" thickBot="1">
      <c r="B43" s="21" t="s">
        <v>147</v>
      </c>
      <c r="C43" s="22"/>
      <c r="D43" s="51">
        <f>'Source Data'!E36</f>
        <v>1.5</v>
      </c>
      <c r="E43" s="22"/>
      <c r="F43" s="23"/>
    </row>
    <row r="45" spans="1:9" ht="15.75" thickBot="1">
      <c r="A45" s="4" t="s">
        <v>154</v>
      </c>
      <c r="B45" s="4" t="s">
        <v>155</v>
      </c>
      <c r="C45" s="4"/>
      <c r="D45" s="4"/>
      <c r="E45" s="4"/>
      <c r="F45" s="4"/>
      <c r="G45" s="4"/>
      <c r="H45" s="4"/>
      <c r="I45" s="4"/>
    </row>
    <row r="46" spans="1:9">
      <c r="C46" s="6"/>
      <c r="D46" s="8" t="s">
        <v>1</v>
      </c>
      <c r="E46" s="15"/>
      <c r="I46" s="16" t="s">
        <v>150</v>
      </c>
    </row>
    <row r="47" spans="1:9" ht="15.75" thickBot="1">
      <c r="C47" s="12"/>
      <c r="D47" s="49">
        <f>'Source Data'!E40</f>
        <v>6.4</v>
      </c>
      <c r="E47" s="14"/>
    </row>
    <row r="49" spans="1:9">
      <c r="A49" s="4" t="s">
        <v>156</v>
      </c>
      <c r="B49" s="4" t="s">
        <v>157</v>
      </c>
      <c r="C49" s="4"/>
      <c r="D49" s="4"/>
      <c r="E49" s="4"/>
      <c r="F49" s="4"/>
      <c r="G49" s="4"/>
      <c r="H49" s="4"/>
      <c r="I49" s="4"/>
    </row>
    <row r="50" spans="1:9" ht="15.75" thickBot="1">
      <c r="A50" s="5" t="s">
        <v>158</v>
      </c>
      <c r="B50" s="5" t="s">
        <v>159</v>
      </c>
      <c r="C50" s="5"/>
      <c r="D50" s="5"/>
      <c r="E50" s="5"/>
      <c r="F50" s="5"/>
      <c r="G50" s="5"/>
      <c r="H50" s="5"/>
      <c r="I50" s="16" t="s">
        <v>160</v>
      </c>
    </row>
    <row r="51" spans="1:9">
      <c r="C51" s="6"/>
      <c r="D51" s="8" t="s">
        <v>1</v>
      </c>
      <c r="E51" s="15"/>
    </row>
    <row r="52" spans="1:9" ht="15.75" thickBot="1">
      <c r="C52" s="12"/>
      <c r="D52" s="49">
        <f>'Source Data'!E43</f>
        <v>90</v>
      </c>
      <c r="E52" s="14"/>
    </row>
    <row r="54" spans="1:9" ht="15.75" thickBot="1">
      <c r="A54" s="5" t="s">
        <v>161</v>
      </c>
      <c r="B54" s="5" t="s">
        <v>162</v>
      </c>
      <c r="C54" s="4"/>
      <c r="D54" s="4"/>
      <c r="E54" s="4"/>
      <c r="F54" s="4"/>
      <c r="G54" s="4"/>
      <c r="H54" s="4"/>
      <c r="I54" s="4"/>
    </row>
    <row r="55" spans="1:9">
      <c r="C55" s="6"/>
      <c r="D55" s="7" t="s">
        <v>12</v>
      </c>
      <c r="E55" s="15"/>
      <c r="I55" s="16" t="s">
        <v>160</v>
      </c>
    </row>
    <row r="56" spans="1:9" ht="15.75" thickBot="1">
      <c r="C56" s="12"/>
      <c r="D56" s="22">
        <f>Analysis!H3</f>
        <v>21</v>
      </c>
      <c r="E56" s="14"/>
    </row>
    <row r="57" spans="1:9" ht="15.75" thickBot="1">
      <c r="A57" s="5" t="s">
        <v>163</v>
      </c>
      <c r="B57" s="5" t="s">
        <v>164</v>
      </c>
      <c r="C57" s="4"/>
      <c r="D57" s="4"/>
      <c r="E57" s="4"/>
      <c r="F57" s="4"/>
      <c r="G57" s="4"/>
      <c r="H57" s="4"/>
      <c r="I57" s="16" t="s">
        <v>165</v>
      </c>
    </row>
    <row r="58" spans="1:9">
      <c r="C58" s="6"/>
      <c r="D58" s="7" t="s">
        <v>12</v>
      </c>
      <c r="E58" s="15"/>
      <c r="F58" s="7" t="s">
        <v>68</v>
      </c>
      <c r="H58" s="7" t="s">
        <v>67</v>
      </c>
    </row>
    <row r="59" spans="1:9" ht="15.75" thickBot="1">
      <c r="C59" s="12"/>
      <c r="D59" s="22">
        <f>Analysis!H4</f>
        <v>16</v>
      </c>
      <c r="E59" s="14"/>
      <c r="F59" s="22">
        <f>Analysis!H5</f>
        <v>7</v>
      </c>
      <c r="H59" s="48">
        <f>Analysis!H6</f>
        <v>0.5</v>
      </c>
    </row>
    <row r="60" spans="1:9" ht="15.75" thickBot="1">
      <c r="A60" s="5" t="s">
        <v>249</v>
      </c>
      <c r="B60" s="64" t="s">
        <v>250</v>
      </c>
      <c r="C60" s="64"/>
      <c r="D60" s="64"/>
      <c r="E60" s="64"/>
      <c r="F60" s="64"/>
      <c r="G60" s="64"/>
      <c r="H60" s="5"/>
      <c r="I60" s="16" t="s">
        <v>255</v>
      </c>
    </row>
    <row r="61" spans="1:9">
      <c r="B61" s="63"/>
      <c r="C61" s="83"/>
      <c r="D61" s="84" t="s">
        <v>246</v>
      </c>
      <c r="E61" s="85"/>
      <c r="F61" s="86"/>
      <c r="G61" s="63"/>
      <c r="H61" s="71"/>
    </row>
    <row r="62" spans="1:9" ht="15.75" thickBot="1">
      <c r="B62" s="63"/>
      <c r="C62" s="87"/>
      <c r="D62" s="88">
        <f>Analysis!H7</f>
        <v>8.5</v>
      </c>
      <c r="E62" s="89"/>
      <c r="F62" s="86"/>
      <c r="G62" s="63"/>
      <c r="H62" s="71"/>
    </row>
    <row r="63" spans="1:9">
      <c r="B63" s="63"/>
      <c r="C63" s="63"/>
      <c r="D63" s="63"/>
      <c r="E63" s="63"/>
      <c r="F63" s="63"/>
      <c r="G63" s="63"/>
    </row>
    <row r="64" spans="1:9">
      <c r="A64" s="4" t="s">
        <v>166</v>
      </c>
      <c r="B64" s="90" t="s">
        <v>167</v>
      </c>
      <c r="C64" s="90"/>
      <c r="D64" s="90"/>
      <c r="E64" s="90"/>
      <c r="F64" s="90"/>
      <c r="G64" s="90"/>
      <c r="H64" s="4"/>
      <c r="I64" s="4"/>
    </row>
    <row r="65" spans="1:10" ht="15.75" thickBot="1">
      <c r="A65" s="5" t="s">
        <v>168</v>
      </c>
      <c r="B65" s="64" t="s">
        <v>268</v>
      </c>
      <c r="C65" s="64"/>
      <c r="D65" s="64"/>
      <c r="E65" s="64"/>
      <c r="F65" s="64"/>
      <c r="G65" s="64"/>
      <c r="H65" s="5"/>
      <c r="I65" s="5"/>
    </row>
    <row r="66" spans="1:10">
      <c r="B66" s="83"/>
      <c r="C66" s="84"/>
      <c r="D66" s="65" t="s">
        <v>269</v>
      </c>
      <c r="E66" s="84"/>
      <c r="F66" s="91" t="s">
        <v>270</v>
      </c>
      <c r="G66" s="63"/>
    </row>
    <row r="67" spans="1:10">
      <c r="B67" s="92" t="s">
        <v>169</v>
      </c>
      <c r="C67" s="93"/>
      <c r="D67" s="86">
        <f>Analysis!H9</f>
        <v>1.282</v>
      </c>
      <c r="E67" s="86"/>
      <c r="F67" s="86">
        <f>Analysis!H10</f>
        <v>92.7</v>
      </c>
      <c r="G67" s="63"/>
      <c r="I67" s="16" t="s">
        <v>170</v>
      </c>
    </row>
    <row r="68" spans="1:10">
      <c r="B68" s="93"/>
      <c r="C68" s="93"/>
      <c r="D68" s="63"/>
      <c r="E68" s="93"/>
      <c r="F68" s="63"/>
      <c r="G68" s="63"/>
    </row>
    <row r="69" spans="1:10">
      <c r="A69" s="4" t="s">
        <v>171</v>
      </c>
      <c r="B69" s="90" t="s">
        <v>172</v>
      </c>
      <c r="C69" s="90"/>
      <c r="D69" s="90"/>
      <c r="E69" s="90"/>
      <c r="F69" s="90"/>
      <c r="G69" s="90"/>
      <c r="H69" s="4"/>
      <c r="I69" s="4"/>
    </row>
    <row r="70" spans="1:10" ht="15.75" thickBot="1">
      <c r="A70" s="5" t="s">
        <v>173</v>
      </c>
      <c r="B70" s="64" t="s">
        <v>271</v>
      </c>
      <c r="C70" s="64"/>
      <c r="D70" s="64"/>
      <c r="E70" s="64"/>
      <c r="F70" s="64"/>
      <c r="G70" s="64"/>
      <c r="H70" s="5"/>
      <c r="I70" s="5"/>
    </row>
    <row r="71" spans="1:10">
      <c r="B71" s="63"/>
      <c r="C71" s="63"/>
      <c r="D71" s="65" t="s">
        <v>269</v>
      </c>
      <c r="E71" s="84"/>
      <c r="F71" s="91" t="s">
        <v>270</v>
      </c>
      <c r="G71" s="91" t="s">
        <v>272</v>
      </c>
    </row>
    <row r="72" spans="1:10" ht="15.75" thickBot="1">
      <c r="B72" s="63" t="s">
        <v>40</v>
      </c>
      <c r="C72" s="63"/>
      <c r="D72" s="62">
        <f>1/(1-D47/100)*(D34/100*D8+D35/100*D9+D36/100*D10+D37/100*D11+D38/100*D12+D39/100*D13+D40/100*D14*+D43/100*D17+D41/100*D15+D42/100*D16)</f>
        <v>1.3194294017094015</v>
      </c>
      <c r="E72" s="93"/>
      <c r="F72" s="62">
        <f>1/(1-D47/100)*(D34/100*D20+D35/100*D21+D36/100*D22+D37/100*D23+D38/100*D24+D39/100*D25+D40/100*D26+D43/100*D29+D41/100*D27+D42/100*D28)</f>
        <v>81.766987179487174</v>
      </c>
      <c r="G72" s="94">
        <f>F72*3.6</f>
        <v>294.36115384615385</v>
      </c>
      <c r="I72" s="102" t="s">
        <v>63</v>
      </c>
      <c r="J72" s="102"/>
    </row>
    <row r="73" spans="1:10">
      <c r="B73" s="63"/>
      <c r="C73" s="63"/>
      <c r="D73" s="63"/>
      <c r="E73" s="63"/>
      <c r="F73" s="63"/>
      <c r="G73" s="63"/>
      <c r="I73" s="102"/>
      <c r="J73" s="102"/>
    </row>
    <row r="74" spans="1:10" ht="15.75" thickBot="1">
      <c r="A74" s="5" t="s">
        <v>175</v>
      </c>
      <c r="B74" s="64" t="s">
        <v>29</v>
      </c>
      <c r="C74" s="64"/>
      <c r="D74" s="64"/>
      <c r="E74" s="64"/>
      <c r="F74" s="64"/>
      <c r="G74" s="64"/>
      <c r="H74" s="5"/>
      <c r="I74" s="102"/>
      <c r="J74" s="102"/>
    </row>
    <row r="75" spans="1:10">
      <c r="B75" s="63"/>
      <c r="C75" s="83"/>
      <c r="D75" s="65" t="s">
        <v>273</v>
      </c>
      <c r="E75" s="85"/>
      <c r="F75" s="63"/>
      <c r="G75" s="63"/>
      <c r="I75" s="102"/>
      <c r="J75" s="102"/>
    </row>
    <row r="76" spans="1:10" ht="15.75" thickBot="1">
      <c r="B76" s="63"/>
      <c r="C76" s="87"/>
      <c r="D76" s="62">
        <f>3.6*D56/D52*D72</f>
        <v>1.1083206974358975</v>
      </c>
      <c r="E76" s="89"/>
      <c r="F76" s="63"/>
      <c r="G76" s="63"/>
      <c r="I76" s="102"/>
      <c r="J76" s="102"/>
    </row>
    <row r="77" spans="1:10">
      <c r="B77" s="63"/>
      <c r="C77" s="63"/>
      <c r="D77" s="63"/>
      <c r="E77" s="63"/>
      <c r="F77" s="63"/>
      <c r="G77" s="63"/>
      <c r="I77" s="102"/>
      <c r="J77" s="102"/>
    </row>
    <row r="78" spans="1:10" ht="15.75" thickBot="1">
      <c r="A78" s="5" t="s">
        <v>177</v>
      </c>
      <c r="B78" s="64" t="s">
        <v>30</v>
      </c>
      <c r="C78" s="64"/>
      <c r="D78" s="64"/>
      <c r="E78" s="64"/>
      <c r="F78" s="64"/>
      <c r="G78" s="64"/>
      <c r="H78" s="5"/>
      <c r="I78" s="102"/>
      <c r="J78" s="102"/>
    </row>
    <row r="79" spans="1:10">
      <c r="B79" s="63"/>
      <c r="C79" s="83"/>
      <c r="D79" s="65" t="s">
        <v>274</v>
      </c>
      <c r="E79" s="85"/>
      <c r="F79" s="63"/>
      <c r="G79" s="63"/>
      <c r="I79" s="102"/>
      <c r="J79" s="102"/>
    </row>
    <row r="80" spans="1:10" ht="15.75" thickBot="1">
      <c r="B80" s="63"/>
      <c r="C80" s="87"/>
      <c r="D80" s="66">
        <f>3.6*D56/D52*F72</f>
        <v>68.684269230769232</v>
      </c>
      <c r="E80" s="89"/>
      <c r="F80" s="63"/>
      <c r="G80" s="63"/>
      <c r="I80" s="102"/>
      <c r="J80" s="102"/>
    </row>
    <row r="81" spans="1:10" ht="15.75" thickBot="1">
      <c r="A81" s="5" t="s">
        <v>179</v>
      </c>
      <c r="B81" s="64" t="s">
        <v>31</v>
      </c>
      <c r="C81" s="64"/>
      <c r="D81" s="64"/>
      <c r="E81" s="64"/>
      <c r="F81" s="64"/>
      <c r="G81" s="64"/>
      <c r="H81" s="5"/>
      <c r="I81" s="102"/>
      <c r="J81" s="102"/>
    </row>
    <row r="82" spans="1:10">
      <c r="B82" s="63"/>
      <c r="C82" s="83"/>
      <c r="D82" s="65" t="s">
        <v>273</v>
      </c>
      <c r="E82" s="85"/>
      <c r="F82" s="63"/>
      <c r="G82" s="63"/>
      <c r="I82" s="102"/>
      <c r="J82" s="102"/>
    </row>
    <row r="83" spans="1:10" ht="15.75" thickBot="1">
      <c r="B83" s="63"/>
      <c r="C83" s="87"/>
      <c r="D83" s="62">
        <f>3.6*D59/D52*D72*H59+F59/100*32*D67*(1-H59)</f>
        <v>1.8580574085470087</v>
      </c>
      <c r="E83" s="89"/>
      <c r="F83" s="63"/>
      <c r="G83" s="63"/>
      <c r="I83" s="102"/>
      <c r="J83" s="102"/>
    </row>
    <row r="84" spans="1:10">
      <c r="B84" s="63"/>
      <c r="C84" s="63"/>
      <c r="D84" s="63"/>
      <c r="E84" s="63"/>
      <c r="F84" s="63"/>
      <c r="G84" s="63"/>
      <c r="I84" s="102"/>
      <c r="J84" s="102"/>
    </row>
    <row r="85" spans="1:10" ht="15.75" thickBot="1">
      <c r="A85" s="5" t="s">
        <v>181</v>
      </c>
      <c r="B85" s="64" t="s">
        <v>32</v>
      </c>
      <c r="C85" s="64"/>
      <c r="D85" s="64"/>
      <c r="E85" s="64"/>
      <c r="F85" s="64"/>
      <c r="G85" s="64"/>
      <c r="H85" s="5"/>
      <c r="I85" s="102"/>
      <c r="J85" s="102"/>
    </row>
    <row r="86" spans="1:10">
      <c r="B86" s="63"/>
      <c r="C86" s="83"/>
      <c r="D86" s="65" t="s">
        <v>274</v>
      </c>
      <c r="E86" s="85"/>
      <c r="F86" s="63"/>
      <c r="G86" s="63"/>
      <c r="I86" s="102"/>
      <c r="J86" s="102"/>
    </row>
    <row r="87" spans="1:10" ht="15.75" thickBot="1">
      <c r="B87" s="63"/>
      <c r="C87" s="87"/>
      <c r="D87" s="66">
        <f>3.6*D59/D52*F72*H59+F59/100*32*F67*(1-H59)</f>
        <v>129.9894358974359</v>
      </c>
      <c r="E87" s="89"/>
      <c r="F87" s="63"/>
      <c r="G87" s="63"/>
      <c r="I87" s="102"/>
      <c r="J87" s="102"/>
    </row>
    <row r="88" spans="1:10" ht="15.75" thickBot="1">
      <c r="A88" s="5" t="s">
        <v>124</v>
      </c>
      <c r="B88" s="64" t="s">
        <v>252</v>
      </c>
      <c r="C88" s="64"/>
      <c r="D88" s="64"/>
      <c r="E88" s="64"/>
      <c r="F88" s="64"/>
      <c r="G88" s="64"/>
      <c r="H88" s="5"/>
      <c r="I88" s="80"/>
      <c r="J88" s="80"/>
    </row>
    <row r="89" spans="1:10">
      <c r="B89" s="63"/>
      <c r="C89" s="83"/>
      <c r="D89" s="65" t="s">
        <v>257</v>
      </c>
      <c r="E89" s="85"/>
      <c r="F89" s="63"/>
      <c r="G89" s="63"/>
      <c r="I89" s="80"/>
      <c r="J89" s="80"/>
    </row>
    <row r="90" spans="1:10" ht="15.75" thickBot="1">
      <c r="B90" s="63"/>
      <c r="C90" s="87"/>
      <c r="D90" s="62">
        <f>D62/100*32*D67</f>
        <v>3.4870400000000004</v>
      </c>
      <c r="E90" s="89"/>
      <c r="F90" s="63"/>
      <c r="G90" s="63"/>
      <c r="I90" s="80"/>
      <c r="J90" s="80"/>
    </row>
    <row r="91" spans="1:10" ht="15.75" thickBot="1">
      <c r="A91" s="5" t="s">
        <v>124</v>
      </c>
      <c r="B91" s="64" t="s">
        <v>253</v>
      </c>
      <c r="C91" s="64"/>
      <c r="D91" s="64"/>
      <c r="E91" s="64"/>
      <c r="F91" s="64"/>
      <c r="G91" s="64"/>
      <c r="H91" s="5"/>
      <c r="I91" s="80"/>
      <c r="J91" s="80"/>
    </row>
    <row r="92" spans="1:10">
      <c r="B92" s="63"/>
      <c r="C92" s="83"/>
      <c r="D92" s="65" t="s">
        <v>274</v>
      </c>
      <c r="E92" s="85"/>
      <c r="F92" s="63"/>
      <c r="G92" s="63"/>
      <c r="I92" s="80"/>
      <c r="J92" s="80"/>
    </row>
    <row r="93" spans="1:10" ht="15.75" thickBot="1">
      <c r="B93" s="63"/>
      <c r="C93" s="87"/>
      <c r="D93" s="66">
        <f>F67/100*32*D62</f>
        <v>252.14400000000001</v>
      </c>
      <c r="E93" s="89"/>
      <c r="F93" s="63"/>
      <c r="G93" s="63"/>
      <c r="I93" s="80"/>
      <c r="J93" s="80"/>
    </row>
    <row r="95" spans="1:10">
      <c r="A95" s="4" t="s">
        <v>183</v>
      </c>
      <c r="B95" s="4" t="s">
        <v>46</v>
      </c>
      <c r="C95" s="4"/>
      <c r="D95" s="4"/>
      <c r="E95" s="4"/>
      <c r="F95" s="4"/>
      <c r="G95" s="4"/>
      <c r="H95" s="4"/>
      <c r="I95" s="4"/>
    </row>
    <row r="96" spans="1:10">
      <c r="A96" s="5" t="s">
        <v>126</v>
      </c>
      <c r="B96" s="5" t="s">
        <v>47</v>
      </c>
      <c r="C96" s="5"/>
      <c r="D96" s="5"/>
      <c r="E96" s="5"/>
      <c r="F96" s="5"/>
      <c r="G96" s="5"/>
      <c r="H96" s="5"/>
      <c r="I96" s="5"/>
    </row>
    <row r="97" spans="1:13" ht="15.75" thickBot="1">
      <c r="B97" t="s">
        <v>51</v>
      </c>
      <c r="C97" s="18">
        <f>D56</f>
        <v>21</v>
      </c>
      <c r="D97" t="s">
        <v>260</v>
      </c>
      <c r="F97" t="s">
        <v>52</v>
      </c>
      <c r="G97" s="18">
        <f>C97*3.6/32</f>
        <v>2.3625000000000003</v>
      </c>
      <c r="H97" s="17" t="s">
        <v>49</v>
      </c>
      <c r="L97" s="78"/>
      <c r="M97" s="78"/>
    </row>
    <row r="98" spans="1:13">
      <c r="D98" s="6" t="s">
        <v>258</v>
      </c>
      <c r="E98" s="15"/>
      <c r="G98" s="6"/>
      <c r="H98" s="7" t="s">
        <v>259</v>
      </c>
      <c r="I98" s="7"/>
      <c r="J98" s="7" t="s">
        <v>60</v>
      </c>
      <c r="K98" s="15"/>
      <c r="L98" s="78"/>
      <c r="M98" s="78"/>
    </row>
    <row r="99" spans="1:13">
      <c r="D99" s="81">
        <f>D76</f>
        <v>1.1083206974358975</v>
      </c>
      <c r="E99" s="11" t="s">
        <v>56</v>
      </c>
      <c r="F99" s="73"/>
      <c r="G99" s="9" t="s">
        <v>53</v>
      </c>
      <c r="H99" s="74">
        <v>0</v>
      </c>
      <c r="I99" s="10" t="s">
        <v>57</v>
      </c>
      <c r="J99" s="75">
        <f>H99/D80</f>
        <v>0</v>
      </c>
      <c r="K99" s="11"/>
      <c r="L99" s="78"/>
      <c r="M99" s="78"/>
    </row>
    <row r="100" spans="1:13" ht="15.75" thickBot="1">
      <c r="D100" s="82"/>
      <c r="E100" s="23"/>
      <c r="F100" s="73"/>
      <c r="G100" s="12" t="s">
        <v>54</v>
      </c>
      <c r="H100" s="76">
        <f>D80-H99</f>
        <v>68.684269230769232</v>
      </c>
      <c r="I100" s="13" t="s">
        <v>57</v>
      </c>
      <c r="J100" s="77">
        <f>1-J99</f>
        <v>1</v>
      </c>
      <c r="K100" s="14"/>
      <c r="L100" s="78"/>
      <c r="M100" s="78"/>
    </row>
    <row r="101" spans="1:13">
      <c r="L101" s="78"/>
      <c r="M101" s="78"/>
    </row>
    <row r="102" spans="1:13">
      <c r="A102" s="5" t="s">
        <v>59</v>
      </c>
      <c r="B102" s="5" t="s">
        <v>58</v>
      </c>
      <c r="C102" s="5"/>
      <c r="D102" s="5"/>
      <c r="E102" s="5"/>
      <c r="F102" s="5"/>
      <c r="G102" s="5"/>
      <c r="H102" s="5"/>
      <c r="L102" s="78"/>
      <c r="M102" s="78"/>
    </row>
    <row r="103" spans="1:13" ht="15.75" thickBot="1">
      <c r="B103" t="s">
        <v>51</v>
      </c>
      <c r="C103" s="19">
        <f>D59*H59+(1-H59)*F59*32/3.6</f>
        <v>39.111111111111114</v>
      </c>
      <c r="D103" t="s">
        <v>48</v>
      </c>
      <c r="F103" t="s">
        <v>52</v>
      </c>
      <c r="G103" s="18">
        <f>C103*3.6/32</f>
        <v>4.4000000000000004</v>
      </c>
      <c r="H103" s="17" t="s">
        <v>49</v>
      </c>
      <c r="L103" s="78"/>
      <c r="M103" s="78"/>
    </row>
    <row r="104" spans="1:13">
      <c r="D104" s="6" t="s">
        <v>258</v>
      </c>
      <c r="E104" s="15"/>
      <c r="F104" s="20"/>
      <c r="G104" s="6"/>
      <c r="H104" s="7" t="s">
        <v>259</v>
      </c>
      <c r="I104" s="7"/>
      <c r="J104" s="7"/>
      <c r="K104" s="15"/>
      <c r="L104" s="78"/>
      <c r="M104" s="78"/>
    </row>
    <row r="105" spans="1:13">
      <c r="D105" s="81">
        <f>D83</f>
        <v>1.8580574085470087</v>
      </c>
      <c r="E105" s="11" t="s">
        <v>56</v>
      </c>
      <c r="F105" s="73"/>
      <c r="G105" s="9"/>
      <c r="H105" s="74">
        <f>F59*32*67.91*(1-H59)/100</f>
        <v>76.059200000000004</v>
      </c>
      <c r="I105" s="10" t="s">
        <v>57</v>
      </c>
      <c r="J105" s="75">
        <f>H105/D87</f>
        <v>0.58511831730704744</v>
      </c>
      <c r="K105" s="11"/>
      <c r="L105" s="78"/>
      <c r="M105" s="78"/>
    </row>
    <row r="106" spans="1:13" ht="15.75" thickBot="1">
      <c r="D106" s="82"/>
      <c r="E106" s="14"/>
      <c r="F106" s="73"/>
      <c r="G106" s="12"/>
      <c r="H106" s="76">
        <f>D87-H105</f>
        <v>53.930235897435892</v>
      </c>
      <c r="I106" s="13" t="s">
        <v>57</v>
      </c>
      <c r="J106" s="77">
        <f>1-J105</f>
        <v>0.41488168269295256</v>
      </c>
      <c r="K106" s="14"/>
      <c r="L106" s="78"/>
      <c r="M106" s="78"/>
    </row>
  </sheetData>
  <mergeCells count="1">
    <mergeCell ref="I72:J87"/>
  </mergeCells>
  <phoneticPr fontId="2" type="noConversion"/>
  <pageMargins left="0.70866141732283472" right="0.70866141732283472" top="0.74803149606299213" bottom="0.74803149606299213" header="0.31496062992125984" footer="0.31496062992125984"/>
  <pageSetup paperSize="9" scale="2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6"/>
  <sheetViews>
    <sheetView tabSelected="1" topLeftCell="C64" zoomScale="80" zoomScaleNormal="80" workbookViewId="0">
      <selection activeCell="D77" sqref="D77"/>
    </sheetView>
  </sheetViews>
  <sheetFormatPr defaultRowHeight="15"/>
  <cols>
    <col min="2" max="2" width="23.140625" customWidth="1"/>
    <col min="3" max="3" width="22.5703125" bestFit="1" customWidth="1"/>
    <col min="4" max="4" width="75.28515625" bestFit="1" customWidth="1"/>
    <col min="6" max="6" width="27.7109375" bestFit="1" customWidth="1"/>
    <col min="7" max="7" width="17.42578125" customWidth="1"/>
  </cols>
  <sheetData>
    <row r="1" spans="1:9">
      <c r="A1" s="3" t="s">
        <v>129</v>
      </c>
      <c r="B1" t="s">
        <v>130</v>
      </c>
      <c r="C1" s="1"/>
      <c r="E1" t="s">
        <v>131</v>
      </c>
      <c r="F1" s="16"/>
    </row>
    <row r="2" spans="1:9">
      <c r="B2" t="s">
        <v>132</v>
      </c>
      <c r="C2" s="2"/>
      <c r="E2" t="s">
        <v>133</v>
      </c>
      <c r="F2" s="18"/>
    </row>
    <row r="5" spans="1:9">
      <c r="A5" s="4" t="s">
        <v>0</v>
      </c>
      <c r="B5" s="4" t="s">
        <v>73</v>
      </c>
      <c r="C5" s="4"/>
      <c r="D5" s="4"/>
      <c r="E5" s="4"/>
      <c r="F5" s="4"/>
      <c r="G5" s="4"/>
      <c r="H5" s="4"/>
      <c r="I5" s="4"/>
    </row>
    <row r="6" spans="1:9" ht="15.75" thickBot="1">
      <c r="A6" s="5" t="s">
        <v>134</v>
      </c>
      <c r="B6" s="5" t="s">
        <v>135</v>
      </c>
      <c r="C6" s="5"/>
      <c r="D6" s="5"/>
      <c r="E6" s="5"/>
      <c r="F6" s="5"/>
      <c r="G6" s="5"/>
      <c r="H6" s="5"/>
      <c r="I6" s="16" t="s">
        <v>184</v>
      </c>
    </row>
    <row r="7" spans="1:9">
      <c r="B7" s="6" t="s">
        <v>137</v>
      </c>
      <c r="C7" s="7"/>
      <c r="D7" s="8" t="s">
        <v>138</v>
      </c>
      <c r="E7" s="7"/>
      <c r="F7" s="7"/>
      <c r="G7" s="7"/>
      <c r="H7" s="15"/>
      <c r="I7" s="16"/>
    </row>
    <row r="8" spans="1:9" s="20" customFormat="1">
      <c r="B8" s="9" t="s">
        <v>100</v>
      </c>
      <c r="C8" s="25"/>
      <c r="D8" s="52">
        <f>'Source Data'!F3</f>
        <v>2.8465699999999998</v>
      </c>
      <c r="E8" s="25"/>
      <c r="F8" s="25"/>
      <c r="G8" s="25"/>
      <c r="H8" s="26"/>
      <c r="I8" s="16" t="s">
        <v>139</v>
      </c>
    </row>
    <row r="9" spans="1:9" s="20" customFormat="1">
      <c r="B9" s="9" t="s">
        <v>261</v>
      </c>
      <c r="C9" s="25"/>
      <c r="D9" s="52">
        <f>'Source Data'!F4</f>
        <v>3.3013699999999999</v>
      </c>
      <c r="E9" s="25"/>
      <c r="F9" s="25"/>
      <c r="G9" s="25"/>
      <c r="H9" s="26"/>
      <c r="I9" s="16" t="s">
        <v>140</v>
      </c>
    </row>
    <row r="10" spans="1:9" s="20" customFormat="1" ht="15.75" thickBot="1">
      <c r="B10" s="12" t="s">
        <v>102</v>
      </c>
      <c r="C10" s="25"/>
      <c r="D10" s="52">
        <f>'Source Data'!F5</f>
        <v>2.46</v>
      </c>
      <c r="E10" s="25"/>
      <c r="F10" s="25"/>
      <c r="G10" s="25"/>
      <c r="H10" s="26"/>
    </row>
    <row r="11" spans="1:9">
      <c r="B11" s="9" t="s">
        <v>141</v>
      </c>
      <c r="C11" s="10"/>
      <c r="D11" s="52">
        <f>'Source Data'!F6</f>
        <v>0</v>
      </c>
      <c r="E11" s="10"/>
      <c r="F11" s="10"/>
      <c r="G11" s="10"/>
      <c r="H11" s="11"/>
    </row>
    <row r="12" spans="1:9">
      <c r="B12" s="9" t="s">
        <v>142</v>
      </c>
      <c r="C12" s="10"/>
      <c r="D12" s="52">
        <f>'Source Data'!F7</f>
        <v>0</v>
      </c>
      <c r="E12" s="10"/>
      <c r="F12" s="10"/>
      <c r="G12" s="10"/>
      <c r="H12" s="11"/>
    </row>
    <row r="13" spans="1:9">
      <c r="B13" s="9" t="s">
        <v>143</v>
      </c>
      <c r="C13" s="10"/>
      <c r="D13" s="52">
        <f>'Source Data'!F8</f>
        <v>0</v>
      </c>
      <c r="E13" s="10"/>
      <c r="F13" s="10"/>
      <c r="G13" s="10"/>
      <c r="H13" s="11"/>
    </row>
    <row r="14" spans="1:9">
      <c r="B14" s="9" t="s">
        <v>144</v>
      </c>
      <c r="C14" s="10"/>
      <c r="D14" s="52">
        <f>'Source Data'!F9</f>
        <v>0</v>
      </c>
      <c r="E14" s="10"/>
      <c r="F14" s="10"/>
      <c r="G14" s="10"/>
      <c r="H14" s="11"/>
    </row>
    <row r="15" spans="1:9" s="20" customFormat="1">
      <c r="B15" s="24" t="s">
        <v>145</v>
      </c>
      <c r="C15" s="25"/>
      <c r="D15" s="52">
        <f>'Source Data'!F10</f>
        <v>0</v>
      </c>
      <c r="E15" s="25"/>
      <c r="F15" s="25"/>
      <c r="G15" s="25"/>
      <c r="H15" s="26"/>
    </row>
    <row r="16" spans="1:9" s="20" customFormat="1">
      <c r="B16" s="24" t="s">
        <v>146</v>
      </c>
      <c r="C16" s="25"/>
      <c r="D16" s="52">
        <f>'Source Data'!F11</f>
        <v>0</v>
      </c>
      <c r="E16" s="25"/>
      <c r="F16" s="25"/>
      <c r="G16" s="25"/>
      <c r="H16" s="26"/>
    </row>
    <row r="17" spans="1:9" ht="15.75" thickBot="1">
      <c r="B17" s="12" t="s">
        <v>147</v>
      </c>
      <c r="C17" s="13"/>
      <c r="D17" s="53">
        <f>'Source Data'!F12</f>
        <v>0</v>
      </c>
      <c r="E17" s="13"/>
      <c r="F17" s="13"/>
      <c r="G17" s="13"/>
      <c r="H17" s="14"/>
    </row>
    <row r="18" spans="1:9" ht="15.75" thickBot="1"/>
    <row r="19" spans="1:9">
      <c r="B19" s="6" t="s">
        <v>218</v>
      </c>
      <c r="C19" s="7"/>
      <c r="D19" s="8" t="s">
        <v>236</v>
      </c>
      <c r="E19" s="7"/>
      <c r="F19" s="7"/>
      <c r="G19" s="7"/>
      <c r="H19" s="15"/>
    </row>
    <row r="20" spans="1:9">
      <c r="B20" s="9" t="s">
        <v>100</v>
      </c>
      <c r="C20" s="25"/>
      <c r="D20" s="52">
        <f>'Source Data'!F15</f>
        <v>270.8</v>
      </c>
      <c r="E20" s="25"/>
      <c r="F20" s="25"/>
      <c r="G20" s="25"/>
      <c r="H20" s="26"/>
    </row>
    <row r="21" spans="1:9">
      <c r="B21" s="9" t="s">
        <v>261</v>
      </c>
      <c r="C21" s="25"/>
      <c r="D21" s="52">
        <f>'Source Data'!F16</f>
        <v>206.1</v>
      </c>
      <c r="E21" s="25"/>
      <c r="F21" s="25"/>
      <c r="G21" s="25"/>
      <c r="H21" s="26"/>
    </row>
    <row r="22" spans="1:9" ht="15.75" thickBot="1">
      <c r="B22" s="12" t="s">
        <v>102</v>
      </c>
      <c r="C22" s="25"/>
      <c r="D22" s="52">
        <f>'Source Data'!F17</f>
        <v>156.5</v>
      </c>
      <c r="E22" s="25"/>
      <c r="F22" s="25"/>
      <c r="G22" s="25"/>
      <c r="H22" s="26"/>
    </row>
    <row r="23" spans="1:9">
      <c r="B23" s="9" t="s">
        <v>223</v>
      </c>
      <c r="C23" s="10"/>
      <c r="D23" s="52">
        <f>'Source Data'!F18</f>
        <v>3.1</v>
      </c>
      <c r="E23" s="10"/>
      <c r="F23" s="10"/>
      <c r="G23" s="10"/>
      <c r="H23" s="11"/>
    </row>
    <row r="24" spans="1:9">
      <c r="B24" s="9" t="s">
        <v>224</v>
      </c>
      <c r="C24" s="10"/>
      <c r="D24" s="52">
        <f>'Source Data'!F19</f>
        <v>6.5</v>
      </c>
      <c r="E24" s="10"/>
      <c r="F24" s="10"/>
      <c r="G24" s="10"/>
      <c r="H24" s="11"/>
    </row>
    <row r="25" spans="1:9">
      <c r="B25" s="9" t="s">
        <v>225</v>
      </c>
      <c r="C25" s="10"/>
      <c r="D25" s="52">
        <f>'Source Data'!F20</f>
        <v>14.7</v>
      </c>
      <c r="E25" s="10"/>
      <c r="F25" s="10"/>
      <c r="G25" s="10"/>
      <c r="H25" s="11"/>
    </row>
    <row r="26" spans="1:9">
      <c r="B26" s="9" t="s">
        <v>226</v>
      </c>
      <c r="C26" s="10"/>
      <c r="D26" s="52">
        <f>'Source Data'!F21</f>
        <v>8.1</v>
      </c>
      <c r="E26" s="10"/>
      <c r="F26" s="10"/>
      <c r="G26" s="10"/>
      <c r="H26" s="11"/>
    </row>
    <row r="27" spans="1:9">
      <c r="B27" s="24" t="s">
        <v>227</v>
      </c>
      <c r="C27" s="25"/>
      <c r="D27" s="52">
        <f>'Source Data'!F22</f>
        <v>5</v>
      </c>
      <c r="E27" s="25"/>
      <c r="F27" s="25"/>
      <c r="G27" s="25"/>
      <c r="H27" s="26"/>
    </row>
    <row r="28" spans="1:9">
      <c r="B28" s="24" t="s">
        <v>228</v>
      </c>
      <c r="C28" s="25"/>
      <c r="D28" s="52">
        <f>'Source Data'!F23</f>
        <v>4.2</v>
      </c>
      <c r="E28" s="25"/>
      <c r="F28" s="25"/>
      <c r="G28" s="25"/>
      <c r="H28" s="26"/>
    </row>
    <row r="29" spans="1:9" ht="15.75" thickBot="1">
      <c r="B29" s="12" t="s">
        <v>229</v>
      </c>
      <c r="C29" s="13"/>
      <c r="D29" s="53">
        <f>'Source Data'!F24</f>
        <v>5</v>
      </c>
      <c r="E29" s="13"/>
      <c r="F29" s="13"/>
      <c r="G29" s="13"/>
      <c r="H29" s="14"/>
    </row>
    <row r="32" spans="1:9" ht="15.75" thickBot="1">
      <c r="A32" s="4" t="s">
        <v>148</v>
      </c>
      <c r="B32" s="4" t="s">
        <v>149</v>
      </c>
      <c r="C32" s="4"/>
      <c r="D32" s="4"/>
      <c r="E32" s="4"/>
      <c r="F32" s="4"/>
      <c r="G32" s="4"/>
      <c r="H32" s="4"/>
      <c r="I32" s="4"/>
    </row>
    <row r="33" spans="1:9">
      <c r="B33" s="6" t="s">
        <v>137</v>
      </c>
      <c r="C33" s="7"/>
      <c r="D33" s="8" t="s">
        <v>1</v>
      </c>
      <c r="E33" s="7"/>
      <c r="F33" s="15"/>
      <c r="I33" s="16" t="s">
        <v>150</v>
      </c>
    </row>
    <row r="34" spans="1:9">
      <c r="B34" s="9" t="s">
        <v>151</v>
      </c>
      <c r="C34" s="10"/>
      <c r="D34" s="50">
        <f>'Source Data'!F27</f>
        <v>32.200000000000003</v>
      </c>
      <c r="E34" s="10"/>
      <c r="F34" s="11"/>
    </row>
    <row r="35" spans="1:9">
      <c r="B35" s="9" t="s">
        <v>152</v>
      </c>
      <c r="C35" s="10"/>
      <c r="D35" s="50">
        <f>'Source Data'!F28</f>
        <v>14.3</v>
      </c>
      <c r="E35" s="10"/>
      <c r="F35" s="11"/>
    </row>
    <row r="36" spans="1:9" ht="15.75" thickBot="1">
      <c r="B36" s="12" t="s">
        <v>153</v>
      </c>
      <c r="C36" s="10"/>
      <c r="D36" s="50">
        <f>'Source Data'!F29</f>
        <v>38.4</v>
      </c>
      <c r="E36" s="10"/>
      <c r="F36" s="11"/>
    </row>
    <row r="37" spans="1:9">
      <c r="B37" s="9" t="s">
        <v>141</v>
      </c>
      <c r="C37" s="10"/>
      <c r="D37" s="50">
        <f>'Source Data'!F30</f>
        <v>8.1</v>
      </c>
      <c r="E37" s="10"/>
      <c r="F37" s="11"/>
    </row>
    <row r="38" spans="1:9">
      <c r="B38" s="9" t="s">
        <v>142</v>
      </c>
      <c r="C38" s="10"/>
      <c r="D38" s="50">
        <f>'Source Data'!F31</f>
        <v>0.9</v>
      </c>
      <c r="E38" s="10"/>
      <c r="F38" s="11"/>
    </row>
    <row r="39" spans="1:9">
      <c r="B39" s="9" t="s">
        <v>143</v>
      </c>
      <c r="C39" s="10"/>
      <c r="D39" s="50">
        <f>'Source Data'!F32</f>
        <v>1.4</v>
      </c>
      <c r="E39" s="10"/>
      <c r="F39" s="11"/>
    </row>
    <row r="40" spans="1:9">
      <c r="B40" s="9" t="s">
        <v>144</v>
      </c>
      <c r="C40" s="10"/>
      <c r="D40" s="50">
        <f>'Source Data'!F33</f>
        <v>0.5</v>
      </c>
      <c r="E40" s="10"/>
      <c r="F40" s="11"/>
    </row>
    <row r="41" spans="1:9" s="20" customFormat="1">
      <c r="B41" s="24" t="s">
        <v>145</v>
      </c>
      <c r="C41" s="25"/>
      <c r="D41" s="50">
        <f>'Source Data'!F34</f>
        <v>3.1</v>
      </c>
      <c r="E41" s="25"/>
      <c r="F41" s="26"/>
    </row>
    <row r="42" spans="1:9" s="20" customFormat="1">
      <c r="B42" s="24" t="s">
        <v>146</v>
      </c>
      <c r="C42" s="25"/>
      <c r="D42" s="50">
        <f>'Source Data'!F35</f>
        <v>0.3</v>
      </c>
      <c r="E42" s="25"/>
      <c r="F42" s="26"/>
    </row>
    <row r="43" spans="1:9" s="20" customFormat="1" ht="15.75" thickBot="1">
      <c r="B43" s="21" t="s">
        <v>147</v>
      </c>
      <c r="C43" s="22"/>
      <c r="D43" s="51">
        <f>'Source Data'!F36</f>
        <v>0.8</v>
      </c>
      <c r="E43" s="22"/>
      <c r="F43" s="23"/>
    </row>
    <row r="45" spans="1:9" ht="15.75" thickBot="1">
      <c r="A45" s="4" t="s">
        <v>154</v>
      </c>
      <c r="B45" s="4" t="s">
        <v>155</v>
      </c>
      <c r="C45" s="4"/>
      <c r="D45" s="4"/>
      <c r="E45" s="4"/>
      <c r="F45" s="4"/>
      <c r="G45" s="4"/>
      <c r="H45" s="4"/>
      <c r="I45" s="4"/>
    </row>
    <row r="46" spans="1:9">
      <c r="C46" s="6"/>
      <c r="D46" s="8" t="s">
        <v>1</v>
      </c>
      <c r="E46" s="15"/>
      <c r="I46" s="16" t="s">
        <v>150</v>
      </c>
    </row>
    <row r="47" spans="1:9" ht="15.75" thickBot="1">
      <c r="C47" s="12"/>
      <c r="D47" s="49">
        <f>'Source Data'!F40</f>
        <v>4.5999999999999996</v>
      </c>
      <c r="E47" s="14"/>
    </row>
    <row r="49" spans="1:9">
      <c r="A49" s="4" t="s">
        <v>156</v>
      </c>
      <c r="B49" s="4" t="s">
        <v>157</v>
      </c>
      <c r="C49" s="4"/>
      <c r="D49" s="4"/>
      <c r="E49" s="4"/>
      <c r="F49" s="4"/>
      <c r="G49" s="4"/>
      <c r="H49" s="4"/>
      <c r="I49" s="4"/>
    </row>
    <row r="50" spans="1:9" ht="15.75" thickBot="1">
      <c r="A50" s="5" t="s">
        <v>158</v>
      </c>
      <c r="B50" s="5" t="s">
        <v>159</v>
      </c>
      <c r="C50" s="5"/>
      <c r="D50" s="5"/>
      <c r="E50" s="5"/>
      <c r="F50" s="5"/>
      <c r="G50" s="5"/>
      <c r="H50" s="5"/>
      <c r="I50" s="16" t="s">
        <v>160</v>
      </c>
    </row>
    <row r="51" spans="1:9">
      <c r="C51" s="6"/>
      <c r="D51" s="8" t="s">
        <v>1</v>
      </c>
      <c r="E51" s="15"/>
    </row>
    <row r="52" spans="1:9" ht="15.75" thickBot="1">
      <c r="C52" s="12"/>
      <c r="D52" s="49">
        <f>'Source Data'!F43</f>
        <v>90</v>
      </c>
      <c r="E52" s="14"/>
    </row>
    <row r="54" spans="1:9" ht="15.75" thickBot="1">
      <c r="A54" s="5" t="s">
        <v>161</v>
      </c>
      <c r="B54" s="5" t="s">
        <v>162</v>
      </c>
      <c r="C54" s="4"/>
      <c r="D54" s="4"/>
      <c r="E54" s="4"/>
      <c r="F54" s="4"/>
      <c r="G54" s="4"/>
      <c r="H54" s="4"/>
      <c r="I54" s="4"/>
    </row>
    <row r="55" spans="1:9">
      <c r="C55" s="6"/>
      <c r="D55" s="7" t="s">
        <v>12</v>
      </c>
      <c r="E55" s="15"/>
      <c r="I55" s="16" t="s">
        <v>160</v>
      </c>
    </row>
    <row r="56" spans="1:9" ht="15.75" thickBot="1">
      <c r="C56" s="12"/>
      <c r="D56" s="22">
        <f>Analysis!G3</f>
        <v>21</v>
      </c>
      <c r="E56" s="14"/>
    </row>
    <row r="57" spans="1:9" ht="15.75" thickBot="1">
      <c r="A57" s="5" t="s">
        <v>163</v>
      </c>
      <c r="B57" s="5" t="s">
        <v>164</v>
      </c>
      <c r="C57" s="4"/>
      <c r="D57" s="4"/>
      <c r="E57" s="4"/>
      <c r="F57" s="4"/>
      <c r="G57" s="4"/>
      <c r="H57" s="4"/>
      <c r="I57" s="16" t="s">
        <v>165</v>
      </c>
    </row>
    <row r="58" spans="1:9">
      <c r="C58" s="6"/>
      <c r="D58" s="7" t="s">
        <v>12</v>
      </c>
      <c r="E58" s="15"/>
      <c r="F58" s="7" t="s">
        <v>68</v>
      </c>
      <c r="H58" s="7" t="s">
        <v>67</v>
      </c>
    </row>
    <row r="59" spans="1:9" ht="15.75" thickBot="1">
      <c r="C59" s="12"/>
      <c r="D59" s="22">
        <f>Analysis!G4</f>
        <v>16</v>
      </c>
      <c r="E59" s="14"/>
      <c r="F59" s="22">
        <f>Analysis!G5</f>
        <v>7</v>
      </c>
      <c r="H59" s="48">
        <f>Analysis!G6</f>
        <v>0.5</v>
      </c>
    </row>
    <row r="60" spans="1:9" ht="15.75" thickBot="1">
      <c r="A60" s="5" t="s">
        <v>249</v>
      </c>
      <c r="B60" s="64" t="s">
        <v>250</v>
      </c>
      <c r="C60" s="64"/>
      <c r="D60" s="64"/>
      <c r="E60" s="64"/>
      <c r="F60" s="64"/>
      <c r="G60" s="64"/>
      <c r="H60" s="5"/>
      <c r="I60" s="16" t="s">
        <v>255</v>
      </c>
    </row>
    <row r="61" spans="1:9">
      <c r="B61" s="63"/>
      <c r="C61" s="83"/>
      <c r="D61" s="84" t="s">
        <v>246</v>
      </c>
      <c r="E61" s="85"/>
      <c r="F61" s="86"/>
      <c r="G61" s="63"/>
      <c r="H61" s="71"/>
    </row>
    <row r="62" spans="1:9" ht="15.75" thickBot="1">
      <c r="B62" s="63"/>
      <c r="C62" s="87"/>
      <c r="D62" s="88">
        <f>Analysis!G7</f>
        <v>8.5</v>
      </c>
      <c r="E62" s="89"/>
      <c r="F62" s="86"/>
      <c r="G62" s="63"/>
      <c r="H62" s="71"/>
    </row>
    <row r="63" spans="1:9">
      <c r="B63" s="63"/>
      <c r="C63" s="63"/>
      <c r="D63" s="63"/>
      <c r="E63" s="63"/>
      <c r="F63" s="63"/>
      <c r="G63" s="63"/>
    </row>
    <row r="64" spans="1:9">
      <c r="A64" s="4" t="s">
        <v>166</v>
      </c>
      <c r="B64" s="90" t="s">
        <v>167</v>
      </c>
      <c r="C64" s="90"/>
      <c r="D64" s="90"/>
      <c r="E64" s="90"/>
      <c r="F64" s="90"/>
      <c r="G64" s="90"/>
      <c r="H64" s="4"/>
      <c r="I64" s="4"/>
    </row>
    <row r="65" spans="1:10" ht="15.75" thickBot="1">
      <c r="A65" s="5" t="s">
        <v>168</v>
      </c>
      <c r="B65" s="64" t="s">
        <v>268</v>
      </c>
      <c r="C65" s="64"/>
      <c r="D65" s="64"/>
      <c r="E65" s="64"/>
      <c r="F65" s="64"/>
      <c r="G65" s="64"/>
      <c r="H65" s="5"/>
      <c r="I65" s="5"/>
    </row>
    <row r="66" spans="1:10">
      <c r="B66" s="83"/>
      <c r="C66" s="84"/>
      <c r="D66" s="65" t="s">
        <v>269</v>
      </c>
      <c r="E66" s="84"/>
      <c r="F66" s="91" t="s">
        <v>270</v>
      </c>
      <c r="G66" s="63"/>
    </row>
    <row r="67" spans="1:10">
      <c r="B67" s="92" t="s">
        <v>169</v>
      </c>
      <c r="C67" s="93"/>
      <c r="D67" s="86">
        <f>Analysis!G9</f>
        <v>1.282</v>
      </c>
      <c r="E67" s="86"/>
      <c r="F67" s="86">
        <f>Analysis!G10</f>
        <v>92.7</v>
      </c>
      <c r="G67" s="63"/>
      <c r="I67" s="16" t="s">
        <v>170</v>
      </c>
    </row>
    <row r="68" spans="1:10">
      <c r="B68" s="93"/>
      <c r="C68" s="93"/>
      <c r="D68" s="63"/>
      <c r="E68" s="93"/>
      <c r="F68" s="63"/>
      <c r="G68" s="63"/>
    </row>
    <row r="69" spans="1:10">
      <c r="A69" s="4" t="s">
        <v>171</v>
      </c>
      <c r="B69" s="90" t="s">
        <v>172</v>
      </c>
      <c r="C69" s="90"/>
      <c r="D69" s="90"/>
      <c r="E69" s="90"/>
      <c r="F69" s="90"/>
      <c r="G69" s="90"/>
      <c r="H69" s="4"/>
      <c r="I69" s="4"/>
    </row>
    <row r="70" spans="1:10" ht="15.75" thickBot="1">
      <c r="A70" s="5" t="s">
        <v>173</v>
      </c>
      <c r="B70" s="64" t="s">
        <v>271</v>
      </c>
      <c r="C70" s="64"/>
      <c r="D70" s="64"/>
      <c r="E70" s="64"/>
      <c r="F70" s="64"/>
      <c r="G70" s="64"/>
      <c r="H70" s="5"/>
      <c r="I70" s="5"/>
    </row>
    <row r="71" spans="1:10">
      <c r="B71" s="63"/>
      <c r="C71" s="63"/>
      <c r="D71" s="65" t="s">
        <v>269</v>
      </c>
      <c r="E71" s="84"/>
      <c r="F71" s="91" t="s">
        <v>270</v>
      </c>
      <c r="G71" s="91" t="s">
        <v>272</v>
      </c>
    </row>
    <row r="72" spans="1:10" ht="15.75" thickBot="1">
      <c r="B72" s="63" t="s">
        <v>40</v>
      </c>
      <c r="C72" s="63"/>
      <c r="D72" s="62">
        <f>1/(1-D47/100)*(D34/100*D8+D35/100*D9+D36/100*D10+D37/100*D11+D38/100*D12+D39/100*D13+D40/100*D14*+D43/100*D17+D41/100*D15+D42/100*D16)</f>
        <v>2.4458400943396228</v>
      </c>
      <c r="E72" s="93"/>
      <c r="F72" s="62">
        <f>1/(1-D47/100)*(D34/100*D20+D35/100*D21+D36/100*D22+D37/100*D23+D38/100*D24+D39/100*D25+D40/100*D26+D43/100*D29+D41/100*D27+D42/100*D28)</f>
        <v>186.08951781970654</v>
      </c>
      <c r="G72" s="94">
        <f>F72*3.6</f>
        <v>669.92226415094353</v>
      </c>
      <c r="I72" s="102" t="s">
        <v>63</v>
      </c>
      <c r="J72" s="102"/>
    </row>
    <row r="73" spans="1:10">
      <c r="B73" s="63"/>
      <c r="C73" s="63"/>
      <c r="D73" s="63"/>
      <c r="E73" s="63"/>
      <c r="F73" s="63"/>
      <c r="G73" s="63"/>
      <c r="I73" s="102"/>
      <c r="J73" s="102"/>
    </row>
    <row r="74" spans="1:10" ht="15.75" thickBot="1">
      <c r="A74" s="5" t="s">
        <v>175</v>
      </c>
      <c r="B74" s="64" t="s">
        <v>29</v>
      </c>
      <c r="C74" s="64"/>
      <c r="D74" s="64"/>
      <c r="E74" s="64"/>
      <c r="F74" s="64"/>
      <c r="G74" s="64"/>
      <c r="H74" s="5"/>
      <c r="I74" s="102"/>
      <c r="J74" s="102"/>
    </row>
    <row r="75" spans="1:10">
      <c r="B75" s="63"/>
      <c r="C75" s="83"/>
      <c r="D75" s="65" t="s">
        <v>273</v>
      </c>
      <c r="E75" s="85"/>
      <c r="F75" s="63"/>
      <c r="G75" s="63"/>
      <c r="I75" s="102"/>
      <c r="J75" s="102"/>
    </row>
    <row r="76" spans="1:10" ht="15.75" thickBot="1">
      <c r="B76" s="63"/>
      <c r="C76" s="87"/>
      <c r="D76" s="62">
        <f>3.6*D56/D52*D72</f>
        <v>2.0545056792452834</v>
      </c>
      <c r="E76" s="89"/>
      <c r="F76" s="63"/>
      <c r="G76" s="63"/>
      <c r="I76" s="102"/>
      <c r="J76" s="102"/>
    </row>
    <row r="77" spans="1:10">
      <c r="B77" s="63"/>
      <c r="C77" s="63"/>
      <c r="D77" s="63"/>
      <c r="E77" s="63"/>
      <c r="F77" s="63"/>
      <c r="G77" s="63"/>
      <c r="I77" s="102"/>
      <c r="J77" s="102"/>
    </row>
    <row r="78" spans="1:10" ht="15.75" thickBot="1">
      <c r="A78" s="5" t="s">
        <v>177</v>
      </c>
      <c r="B78" s="64" t="s">
        <v>30</v>
      </c>
      <c r="C78" s="64"/>
      <c r="D78" s="64"/>
      <c r="E78" s="64"/>
      <c r="F78" s="64"/>
      <c r="G78" s="64"/>
      <c r="H78" s="5"/>
      <c r="I78" s="102"/>
      <c r="J78" s="102"/>
    </row>
    <row r="79" spans="1:10">
      <c r="B79" s="63"/>
      <c r="C79" s="83"/>
      <c r="D79" s="65" t="s">
        <v>274</v>
      </c>
      <c r="E79" s="85"/>
      <c r="F79" s="63"/>
      <c r="G79" s="63"/>
      <c r="I79" s="102"/>
      <c r="J79" s="102"/>
    </row>
    <row r="80" spans="1:10" ht="15.75" thickBot="1">
      <c r="B80" s="63"/>
      <c r="C80" s="87"/>
      <c r="D80" s="66">
        <f>3.6*D56/D52*F72</f>
        <v>156.3151949685535</v>
      </c>
      <c r="E80" s="89"/>
      <c r="F80" s="63"/>
      <c r="G80" s="63"/>
      <c r="I80" s="102"/>
      <c r="J80" s="102"/>
    </row>
    <row r="81" spans="1:10" ht="15.75" thickBot="1">
      <c r="A81" s="5" t="s">
        <v>179</v>
      </c>
      <c r="B81" s="64" t="s">
        <v>31</v>
      </c>
      <c r="C81" s="64"/>
      <c r="D81" s="64"/>
      <c r="E81" s="64"/>
      <c r="F81" s="64"/>
      <c r="G81" s="64"/>
      <c r="H81" s="5"/>
      <c r="I81" s="102"/>
      <c r="J81" s="102"/>
    </row>
    <row r="82" spans="1:10">
      <c r="B82" s="63"/>
      <c r="C82" s="83"/>
      <c r="D82" s="65" t="s">
        <v>273</v>
      </c>
      <c r="E82" s="85"/>
      <c r="F82" s="63"/>
      <c r="G82" s="63"/>
      <c r="I82" s="102"/>
      <c r="J82" s="102"/>
    </row>
    <row r="83" spans="1:10" ht="15.75" thickBot="1">
      <c r="B83" s="63"/>
      <c r="C83" s="87"/>
      <c r="D83" s="62">
        <f>3.6*D59/D52*D72*H59+F59/100*32*D67*(1-H59)</f>
        <v>2.2185088301886795</v>
      </c>
      <c r="E83" s="89"/>
      <c r="F83" s="63"/>
      <c r="G83" s="63"/>
      <c r="I83" s="102"/>
      <c r="J83" s="102"/>
    </row>
    <row r="84" spans="1:10">
      <c r="B84" s="63"/>
      <c r="C84" s="63"/>
      <c r="D84" s="63"/>
      <c r="E84" s="63"/>
      <c r="F84" s="63"/>
      <c r="G84" s="63"/>
      <c r="I84" s="102"/>
      <c r="J84" s="102"/>
    </row>
    <row r="85" spans="1:10" ht="15.75" thickBot="1">
      <c r="A85" s="5" t="s">
        <v>181</v>
      </c>
      <c r="B85" s="64" t="s">
        <v>32</v>
      </c>
      <c r="C85" s="64"/>
      <c r="D85" s="64"/>
      <c r="E85" s="64"/>
      <c r="F85" s="64"/>
      <c r="G85" s="64"/>
      <c r="H85" s="5"/>
      <c r="I85" s="102"/>
      <c r="J85" s="102"/>
    </row>
    <row r="86" spans="1:10">
      <c r="B86" s="63"/>
      <c r="C86" s="83"/>
      <c r="D86" s="65" t="s">
        <v>274</v>
      </c>
      <c r="E86" s="85"/>
      <c r="F86" s="63"/>
      <c r="G86" s="63"/>
      <c r="I86" s="102"/>
      <c r="J86" s="102"/>
    </row>
    <row r="87" spans="1:10" ht="15.75" thickBot="1">
      <c r="B87" s="63"/>
      <c r="C87" s="87"/>
      <c r="D87" s="66">
        <f>3.6*D59/D52*F72*H59+F59/100*32*F67*(1-H59)</f>
        <v>163.3726457023061</v>
      </c>
      <c r="E87" s="89"/>
      <c r="F87" s="63"/>
      <c r="G87" s="63"/>
      <c r="I87" s="102"/>
      <c r="J87" s="102"/>
    </row>
    <row r="88" spans="1:10" ht="15.75" thickBot="1">
      <c r="A88" s="5" t="s">
        <v>124</v>
      </c>
      <c r="B88" s="64" t="s">
        <v>252</v>
      </c>
      <c r="C88" s="64"/>
      <c r="D88" s="64"/>
      <c r="E88" s="64"/>
      <c r="F88" s="64"/>
      <c r="G88" s="64"/>
      <c r="H88" s="5"/>
      <c r="I88" s="80"/>
      <c r="J88" s="80"/>
    </row>
    <row r="89" spans="1:10">
      <c r="B89" s="63"/>
      <c r="C89" s="83"/>
      <c r="D89" s="65" t="s">
        <v>257</v>
      </c>
      <c r="E89" s="85"/>
      <c r="F89" s="63"/>
      <c r="G89" s="63"/>
      <c r="I89" s="80"/>
      <c r="J89" s="80"/>
    </row>
    <row r="90" spans="1:10" ht="15.75" thickBot="1">
      <c r="B90" s="63"/>
      <c r="C90" s="87"/>
      <c r="D90" s="62">
        <f>D62/100*32*D67</f>
        <v>3.4870400000000004</v>
      </c>
      <c r="E90" s="89"/>
      <c r="F90" s="63"/>
      <c r="G90" s="63"/>
      <c r="I90" s="80"/>
      <c r="J90" s="80"/>
    </row>
    <row r="91" spans="1:10" ht="15.75" thickBot="1">
      <c r="A91" s="5" t="s">
        <v>124</v>
      </c>
      <c r="B91" s="64" t="s">
        <v>253</v>
      </c>
      <c r="C91" s="64"/>
      <c r="D91" s="64"/>
      <c r="E91" s="64"/>
      <c r="F91" s="64"/>
      <c r="G91" s="64"/>
      <c r="H91" s="5"/>
      <c r="I91" s="80"/>
      <c r="J91" s="80"/>
    </row>
    <row r="92" spans="1:10">
      <c r="B92" s="63"/>
      <c r="C92" s="83"/>
      <c r="D92" s="65" t="s">
        <v>274</v>
      </c>
      <c r="E92" s="85"/>
      <c r="F92" s="63"/>
      <c r="G92" s="63"/>
      <c r="I92" s="80"/>
      <c r="J92" s="80"/>
    </row>
    <row r="93" spans="1:10" ht="15.75" thickBot="1">
      <c r="B93" s="63"/>
      <c r="C93" s="87"/>
      <c r="D93" s="66">
        <f>F67/100*32*D62</f>
        <v>252.14400000000001</v>
      </c>
      <c r="E93" s="89"/>
      <c r="F93" s="63"/>
      <c r="G93" s="63"/>
      <c r="I93" s="80"/>
      <c r="J93" s="80"/>
    </row>
    <row r="95" spans="1:10">
      <c r="A95" s="4" t="s">
        <v>183</v>
      </c>
      <c r="B95" s="4" t="s">
        <v>46</v>
      </c>
      <c r="C95" s="4"/>
      <c r="D95" s="4"/>
      <c r="E95" s="4"/>
      <c r="F95" s="4"/>
      <c r="G95" s="4"/>
      <c r="H95" s="4"/>
      <c r="I95" s="4"/>
    </row>
    <row r="96" spans="1:10">
      <c r="A96" s="5" t="s">
        <v>126</v>
      </c>
      <c r="B96" s="5" t="s">
        <v>47</v>
      </c>
      <c r="C96" s="5"/>
      <c r="D96" s="5"/>
      <c r="E96" s="5"/>
      <c r="F96" s="5"/>
      <c r="G96" s="5"/>
      <c r="H96" s="5"/>
      <c r="I96" s="5"/>
    </row>
    <row r="97" spans="1:13" ht="15.75" thickBot="1">
      <c r="B97" t="s">
        <v>51</v>
      </c>
      <c r="C97" s="18">
        <f>D56</f>
        <v>21</v>
      </c>
      <c r="D97" t="s">
        <v>260</v>
      </c>
      <c r="F97" t="s">
        <v>52</v>
      </c>
      <c r="G97" s="18">
        <f>C97*3.6/32</f>
        <v>2.3625000000000003</v>
      </c>
      <c r="H97" s="17" t="s">
        <v>49</v>
      </c>
      <c r="L97" s="78"/>
      <c r="M97" s="78"/>
    </row>
    <row r="98" spans="1:13">
      <c r="D98" s="6" t="s">
        <v>258</v>
      </c>
      <c r="E98" s="15"/>
      <c r="G98" s="6"/>
      <c r="H98" s="7" t="s">
        <v>259</v>
      </c>
      <c r="I98" s="7"/>
      <c r="J98" s="7" t="s">
        <v>60</v>
      </c>
      <c r="K98" s="15"/>
      <c r="L98" s="78"/>
      <c r="M98" s="78"/>
    </row>
    <row r="99" spans="1:13">
      <c r="D99" s="81">
        <f>D76</f>
        <v>2.0545056792452834</v>
      </c>
      <c r="E99" s="11" t="s">
        <v>56</v>
      </c>
      <c r="F99" s="73"/>
      <c r="G99" s="9" t="s">
        <v>53</v>
      </c>
      <c r="H99" s="74">
        <v>0</v>
      </c>
      <c r="I99" s="10" t="s">
        <v>57</v>
      </c>
      <c r="J99" s="75">
        <f>H99/D80</f>
        <v>0</v>
      </c>
      <c r="K99" s="11"/>
      <c r="L99" s="78"/>
      <c r="M99" s="78"/>
    </row>
    <row r="100" spans="1:13" ht="15.75" thickBot="1">
      <c r="D100" s="82"/>
      <c r="E100" s="23"/>
      <c r="F100" s="73"/>
      <c r="G100" s="12" t="s">
        <v>54</v>
      </c>
      <c r="H100" s="76">
        <f>D80-H99</f>
        <v>156.3151949685535</v>
      </c>
      <c r="I100" s="13" t="s">
        <v>57</v>
      </c>
      <c r="J100" s="77">
        <f>1-J99</f>
        <v>1</v>
      </c>
      <c r="K100" s="14"/>
      <c r="L100" s="78"/>
      <c r="M100" s="78"/>
    </row>
    <row r="101" spans="1:13">
      <c r="L101" s="78"/>
      <c r="M101" s="78"/>
    </row>
    <row r="102" spans="1:13">
      <c r="A102" s="5" t="s">
        <v>59</v>
      </c>
      <c r="B102" s="5" t="s">
        <v>58</v>
      </c>
      <c r="C102" s="5"/>
      <c r="D102" s="5"/>
      <c r="E102" s="5"/>
      <c r="F102" s="5"/>
      <c r="G102" s="5"/>
      <c r="H102" s="5"/>
      <c r="L102" s="78"/>
      <c r="M102" s="78"/>
    </row>
    <row r="103" spans="1:13" ht="15.75" thickBot="1">
      <c r="B103" t="s">
        <v>51</v>
      </c>
      <c r="C103" s="19">
        <f>D59*H59+(1-H59)*F59*32/3.6</f>
        <v>39.111111111111114</v>
      </c>
      <c r="D103" t="s">
        <v>48</v>
      </c>
      <c r="F103" t="s">
        <v>52</v>
      </c>
      <c r="G103" s="18">
        <f>C103*3.6/32</f>
        <v>4.4000000000000004</v>
      </c>
      <c r="H103" s="17" t="s">
        <v>49</v>
      </c>
      <c r="L103" s="78"/>
      <c r="M103" s="78"/>
    </row>
    <row r="104" spans="1:13">
      <c r="D104" s="6" t="s">
        <v>258</v>
      </c>
      <c r="E104" s="15"/>
      <c r="F104" s="20"/>
      <c r="G104" s="6"/>
      <c r="H104" s="7" t="s">
        <v>259</v>
      </c>
      <c r="I104" s="7"/>
      <c r="J104" s="7"/>
      <c r="K104" s="15"/>
      <c r="L104" s="78"/>
      <c r="M104" s="78"/>
    </row>
    <row r="105" spans="1:13">
      <c r="D105" s="81">
        <f>D83</f>
        <v>2.2185088301886795</v>
      </c>
      <c r="E105" s="11" t="s">
        <v>56</v>
      </c>
      <c r="F105" s="73"/>
      <c r="G105" s="9"/>
      <c r="H105" s="74">
        <f>F59*32*67.91*(1-H59)/100</f>
        <v>76.059200000000004</v>
      </c>
      <c r="I105" s="10" t="s">
        <v>57</v>
      </c>
      <c r="J105" s="75">
        <f>H105/D87</f>
        <v>0.46555651757389876</v>
      </c>
      <c r="K105" s="11"/>
      <c r="L105" s="78"/>
      <c r="M105" s="78"/>
    </row>
    <row r="106" spans="1:13" ht="15.75" thickBot="1">
      <c r="D106" s="82"/>
      <c r="E106" s="14"/>
      <c r="F106" s="73"/>
      <c r="G106" s="12"/>
      <c r="H106" s="76">
        <f>D87-H105</f>
        <v>87.313445702306097</v>
      </c>
      <c r="I106" s="13" t="s">
        <v>57</v>
      </c>
      <c r="J106" s="77">
        <f>1-J105</f>
        <v>0.53444348242610129</v>
      </c>
      <c r="K106" s="14"/>
      <c r="L106" s="78"/>
      <c r="M106" s="78"/>
    </row>
  </sheetData>
  <mergeCells count="1">
    <mergeCell ref="I72:J87"/>
  </mergeCells>
  <phoneticPr fontId="2" type="noConversion"/>
  <pageMargins left="0.70866141732283472" right="0.70866141732283472" top="0.74803149606299213" bottom="0.74803149606299213" header="0.31496062992125984" footer="0.31496062992125984"/>
  <pageSetup paperSize="9" scale="2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topLeftCell="A60" zoomScale="90" zoomScaleNormal="90" workbookViewId="0">
      <selection activeCell="D77" sqref="D77"/>
    </sheetView>
  </sheetViews>
  <sheetFormatPr defaultRowHeight="15"/>
  <cols>
    <col min="2" max="2" width="23.140625" customWidth="1"/>
    <col min="3" max="3" width="22.5703125" bestFit="1" customWidth="1"/>
    <col min="4" max="4" width="75.28515625" bestFit="1" customWidth="1"/>
    <col min="6" max="6" width="27.7109375" bestFit="1" customWidth="1"/>
    <col min="7" max="7" width="17.42578125" customWidth="1"/>
  </cols>
  <sheetData>
    <row r="1" spans="1:9">
      <c r="A1" s="3" t="s">
        <v>79</v>
      </c>
      <c r="B1" t="s">
        <v>80</v>
      </c>
      <c r="C1" s="1"/>
      <c r="E1" t="s">
        <v>81</v>
      </c>
      <c r="F1" s="16"/>
    </row>
    <row r="2" spans="1:9">
      <c r="B2" t="s">
        <v>82</v>
      </c>
      <c r="C2" s="2"/>
      <c r="E2" t="s">
        <v>83</v>
      </c>
      <c r="F2" s="18"/>
    </row>
    <row r="5" spans="1:9">
      <c r="A5" s="4" t="s">
        <v>0</v>
      </c>
      <c r="B5" s="4" t="s">
        <v>73</v>
      </c>
      <c r="C5" s="4"/>
      <c r="D5" s="4"/>
      <c r="E5" s="4"/>
      <c r="F5" s="4"/>
      <c r="G5" s="4"/>
      <c r="H5" s="4"/>
      <c r="I5" s="4"/>
    </row>
    <row r="6" spans="1:9" ht="15.75" thickBot="1">
      <c r="A6" s="5" t="s">
        <v>84</v>
      </c>
      <c r="B6" s="5" t="s">
        <v>85</v>
      </c>
      <c r="C6" s="5"/>
      <c r="D6" s="5"/>
      <c r="E6" s="5"/>
      <c r="F6" s="5"/>
      <c r="G6" s="5"/>
      <c r="H6" s="5"/>
      <c r="I6" s="16" t="s">
        <v>86</v>
      </c>
    </row>
    <row r="7" spans="1:9">
      <c r="B7" s="6" t="s">
        <v>87</v>
      </c>
      <c r="C7" s="7"/>
      <c r="D7" s="8" t="s">
        <v>88</v>
      </c>
      <c r="E7" s="7"/>
      <c r="F7" s="7"/>
      <c r="G7" s="7"/>
      <c r="H7" s="15"/>
      <c r="I7" s="16"/>
    </row>
    <row r="8" spans="1:9" s="20" customFormat="1">
      <c r="B8" s="9" t="s">
        <v>100</v>
      </c>
      <c r="C8" s="25"/>
      <c r="D8" s="52">
        <f>'Source Data'!G3</f>
        <v>2.8465699999999998</v>
      </c>
      <c r="E8" s="25"/>
      <c r="F8" s="25"/>
      <c r="G8" s="25"/>
      <c r="H8" s="26"/>
      <c r="I8" s="16" t="s">
        <v>89</v>
      </c>
    </row>
    <row r="9" spans="1:9" s="20" customFormat="1">
      <c r="B9" s="9" t="s">
        <v>261</v>
      </c>
      <c r="C9" s="25"/>
      <c r="D9" s="52">
        <f>'Source Data'!G4</f>
        <v>3.3013699999999999</v>
      </c>
      <c r="E9" s="25"/>
      <c r="F9" s="25"/>
      <c r="G9" s="25"/>
      <c r="H9" s="26"/>
      <c r="I9" s="16" t="s">
        <v>90</v>
      </c>
    </row>
    <row r="10" spans="1:9" s="20" customFormat="1" ht="15.75" thickBot="1">
      <c r="B10" s="12" t="s">
        <v>102</v>
      </c>
      <c r="C10" s="25"/>
      <c r="D10" s="52">
        <f>'Source Data'!G5</f>
        <v>2.46</v>
      </c>
      <c r="E10" s="25"/>
      <c r="F10" s="25"/>
      <c r="G10" s="25"/>
      <c r="H10" s="26"/>
    </row>
    <row r="11" spans="1:9">
      <c r="B11" s="9" t="s">
        <v>91</v>
      </c>
      <c r="C11" s="10"/>
      <c r="D11" s="52">
        <f>'Source Data'!G6</f>
        <v>0</v>
      </c>
      <c r="E11" s="10"/>
      <c r="F11" s="10"/>
      <c r="G11" s="10"/>
      <c r="H11" s="11"/>
    </row>
    <row r="12" spans="1:9">
      <c r="B12" s="9" t="s">
        <v>92</v>
      </c>
      <c r="C12" s="10"/>
      <c r="D12" s="52">
        <f>'Source Data'!G7</f>
        <v>0</v>
      </c>
      <c r="E12" s="10"/>
      <c r="F12" s="10"/>
      <c r="G12" s="10"/>
      <c r="H12" s="11"/>
    </row>
    <row r="13" spans="1:9">
      <c r="B13" s="9" t="s">
        <v>93</v>
      </c>
      <c r="C13" s="10"/>
      <c r="D13" s="52">
        <f>'Source Data'!G8</f>
        <v>0</v>
      </c>
      <c r="E13" s="10"/>
      <c r="F13" s="10"/>
      <c r="G13" s="10"/>
      <c r="H13" s="11"/>
    </row>
    <row r="14" spans="1:9">
      <c r="B14" s="9" t="s">
        <v>94</v>
      </c>
      <c r="C14" s="10"/>
      <c r="D14" s="52">
        <f>'Source Data'!G9</f>
        <v>0</v>
      </c>
      <c r="E14" s="10"/>
      <c r="F14" s="10"/>
      <c r="G14" s="10"/>
      <c r="H14" s="11"/>
    </row>
    <row r="15" spans="1:9" s="20" customFormat="1">
      <c r="B15" s="24" t="s">
        <v>95</v>
      </c>
      <c r="C15" s="25"/>
      <c r="D15" s="52">
        <f>'Source Data'!G10</f>
        <v>0</v>
      </c>
      <c r="E15" s="25"/>
      <c r="F15" s="25"/>
      <c r="G15" s="25"/>
      <c r="H15" s="26"/>
    </row>
    <row r="16" spans="1:9" s="20" customFormat="1">
      <c r="B16" s="24" t="s">
        <v>96</v>
      </c>
      <c r="C16" s="25"/>
      <c r="D16" s="52">
        <f>'Source Data'!G11</f>
        <v>0</v>
      </c>
      <c r="E16" s="25"/>
      <c r="F16" s="25"/>
      <c r="G16" s="25"/>
      <c r="H16" s="26"/>
    </row>
    <row r="17" spans="1:9" ht="15.75" thickBot="1">
      <c r="B17" s="12" t="s">
        <v>97</v>
      </c>
      <c r="C17" s="13"/>
      <c r="D17" s="53">
        <f>'Source Data'!G12</f>
        <v>0</v>
      </c>
      <c r="E17" s="13"/>
      <c r="F17" s="13"/>
      <c r="G17" s="13"/>
      <c r="H17" s="14"/>
    </row>
    <row r="18" spans="1:9" ht="15.75" thickBot="1"/>
    <row r="19" spans="1:9">
      <c r="B19" s="6" t="s">
        <v>218</v>
      </c>
      <c r="C19" s="7"/>
      <c r="D19" s="8" t="s">
        <v>237</v>
      </c>
      <c r="E19" s="7"/>
      <c r="F19" s="7"/>
      <c r="G19" s="7"/>
      <c r="H19" s="15"/>
    </row>
    <row r="20" spans="1:9">
      <c r="B20" s="9" t="s">
        <v>100</v>
      </c>
      <c r="C20" s="25"/>
      <c r="D20" s="52">
        <f>'Source Data'!G15</f>
        <v>277.2</v>
      </c>
      <c r="E20" s="25"/>
      <c r="F20" s="25"/>
      <c r="G20" s="25"/>
      <c r="H20" s="26"/>
    </row>
    <row r="21" spans="1:9">
      <c r="B21" s="9" t="s">
        <v>261</v>
      </c>
      <c r="C21" s="25"/>
      <c r="D21" s="52">
        <f>'Source Data'!G16</f>
        <v>183.6</v>
      </c>
      <c r="E21" s="25"/>
      <c r="F21" s="25"/>
      <c r="G21" s="25"/>
      <c r="H21" s="26"/>
    </row>
    <row r="22" spans="1:9" ht="15.75" thickBot="1">
      <c r="B22" s="12" t="s">
        <v>102</v>
      </c>
      <c r="C22" s="25"/>
      <c r="D22" s="52">
        <f>'Source Data'!G17</f>
        <v>131.19999999999999</v>
      </c>
      <c r="E22" s="25"/>
      <c r="F22" s="25"/>
      <c r="G22" s="25"/>
      <c r="H22" s="26"/>
    </row>
    <row r="23" spans="1:9">
      <c r="B23" s="9" t="s">
        <v>223</v>
      </c>
      <c r="C23" s="10"/>
      <c r="D23" s="52">
        <f>'Source Data'!G18</f>
        <v>6.1</v>
      </c>
      <c r="E23" s="10"/>
      <c r="F23" s="10"/>
      <c r="G23" s="10"/>
      <c r="H23" s="11"/>
    </row>
    <row r="24" spans="1:9">
      <c r="B24" s="9" t="s">
        <v>224</v>
      </c>
      <c r="C24" s="10"/>
      <c r="D24" s="52">
        <f>'Source Data'!G19</f>
        <v>1.4</v>
      </c>
      <c r="E24" s="10"/>
      <c r="F24" s="10"/>
      <c r="G24" s="10"/>
      <c r="H24" s="11"/>
    </row>
    <row r="25" spans="1:9">
      <c r="B25" s="9" t="s">
        <v>225</v>
      </c>
      <c r="C25" s="10"/>
      <c r="D25" s="52">
        <f>'Source Data'!G20</f>
        <v>14.7</v>
      </c>
      <c r="E25" s="10"/>
      <c r="F25" s="10"/>
      <c r="G25" s="10"/>
      <c r="H25" s="11"/>
    </row>
    <row r="26" spans="1:9">
      <c r="B26" s="9" t="s">
        <v>226</v>
      </c>
      <c r="C26" s="10"/>
      <c r="D26" s="52">
        <f>'Source Data'!G21</f>
        <v>3.1</v>
      </c>
      <c r="E26" s="10"/>
      <c r="F26" s="10"/>
      <c r="G26" s="10"/>
      <c r="H26" s="11"/>
    </row>
    <row r="27" spans="1:9">
      <c r="B27" s="24" t="s">
        <v>227</v>
      </c>
      <c r="C27" s="25"/>
      <c r="D27" s="52">
        <f>'Source Data'!G22</f>
        <v>4.0999999999999996</v>
      </c>
      <c r="E27" s="25"/>
      <c r="F27" s="25"/>
      <c r="G27" s="25"/>
      <c r="H27" s="26"/>
    </row>
    <row r="28" spans="1:9">
      <c r="B28" s="24" t="s">
        <v>228</v>
      </c>
      <c r="C28" s="25"/>
      <c r="D28" s="52">
        <f>'Source Data'!G23</f>
        <v>7.9</v>
      </c>
      <c r="E28" s="25"/>
      <c r="F28" s="25"/>
      <c r="G28" s="25"/>
      <c r="H28" s="26"/>
    </row>
    <row r="29" spans="1:9" ht="15.75" thickBot="1">
      <c r="B29" s="12" t="s">
        <v>229</v>
      </c>
      <c r="C29" s="13"/>
      <c r="D29" s="53">
        <f>'Source Data'!G24</f>
        <v>5</v>
      </c>
      <c r="E29" s="13"/>
      <c r="F29" s="13"/>
      <c r="G29" s="13"/>
      <c r="H29" s="14"/>
    </row>
    <row r="32" spans="1:9" ht="15.75" thickBot="1">
      <c r="A32" s="4" t="s">
        <v>98</v>
      </c>
      <c r="B32" s="4" t="s">
        <v>99</v>
      </c>
      <c r="C32" s="4"/>
      <c r="D32" s="4"/>
      <c r="E32" s="4"/>
      <c r="F32" s="4"/>
      <c r="G32" s="4"/>
      <c r="H32" s="4"/>
      <c r="I32" s="4"/>
    </row>
    <row r="33" spans="1:9">
      <c r="B33" s="6" t="s">
        <v>87</v>
      </c>
      <c r="C33" s="7"/>
      <c r="D33" s="8" t="s">
        <v>1</v>
      </c>
      <c r="E33" s="7"/>
      <c r="F33" s="15"/>
      <c r="I33" s="16" t="s">
        <v>76</v>
      </c>
    </row>
    <row r="34" spans="1:9">
      <c r="B34" s="9" t="s">
        <v>100</v>
      </c>
      <c r="C34" s="10"/>
      <c r="D34" s="50">
        <f>'Source Data'!G27</f>
        <v>9.99</v>
      </c>
      <c r="E34" s="10"/>
      <c r="F34" s="11"/>
    </row>
    <row r="35" spans="1:9">
      <c r="B35" s="9" t="s">
        <v>101</v>
      </c>
      <c r="C35" s="10"/>
      <c r="D35" s="50">
        <f>'Source Data'!G28</f>
        <v>1.1499999999999999</v>
      </c>
      <c r="E35" s="10"/>
      <c r="F35" s="11"/>
    </row>
    <row r="36" spans="1:9" ht="15.75" thickBot="1">
      <c r="B36" s="12" t="s">
        <v>102</v>
      </c>
      <c r="C36" s="10"/>
      <c r="D36" s="50">
        <f>'Source Data'!G29</f>
        <v>10.3</v>
      </c>
      <c r="E36" s="10"/>
      <c r="F36" s="11"/>
    </row>
    <row r="37" spans="1:9">
      <c r="B37" s="9" t="s">
        <v>91</v>
      </c>
      <c r="C37" s="10"/>
      <c r="D37" s="50">
        <f>'Source Data'!G30</f>
        <v>60.11</v>
      </c>
      <c r="E37" s="10"/>
      <c r="F37" s="11"/>
    </row>
    <row r="38" spans="1:9">
      <c r="B38" s="9" t="s">
        <v>92</v>
      </c>
      <c r="C38" s="10"/>
      <c r="D38" s="50">
        <f>'Source Data'!G31</f>
        <v>15.77</v>
      </c>
      <c r="E38" s="10"/>
      <c r="F38" s="11"/>
    </row>
    <row r="39" spans="1:9">
      <c r="B39" s="9" t="s">
        <v>93</v>
      </c>
      <c r="C39" s="10"/>
      <c r="D39" s="50">
        <f>'Source Data'!G32</f>
        <v>0.06</v>
      </c>
      <c r="E39" s="10"/>
      <c r="F39" s="11"/>
    </row>
    <row r="40" spans="1:9">
      <c r="B40" s="9" t="s">
        <v>94</v>
      </c>
      <c r="C40" s="10"/>
      <c r="D40" s="50">
        <f>'Source Data'!G33</f>
        <v>1.78</v>
      </c>
      <c r="E40" s="10"/>
      <c r="F40" s="11"/>
    </row>
    <row r="41" spans="1:9" s="20" customFormat="1">
      <c r="B41" s="24" t="s">
        <v>95</v>
      </c>
      <c r="C41" s="25"/>
      <c r="D41" s="50">
        <f>'Source Data'!G34</f>
        <v>0.8</v>
      </c>
      <c r="E41" s="25"/>
      <c r="F41" s="26"/>
    </row>
    <row r="42" spans="1:9" s="20" customFormat="1">
      <c r="B42" s="24" t="s">
        <v>96</v>
      </c>
      <c r="C42" s="25"/>
      <c r="D42" s="50">
        <f>'Source Data'!G35</f>
        <v>0</v>
      </c>
      <c r="E42" s="25"/>
      <c r="F42" s="26"/>
    </row>
    <row r="43" spans="1:9" s="20" customFormat="1" ht="15.75" thickBot="1">
      <c r="B43" s="21" t="s">
        <v>97</v>
      </c>
      <c r="C43" s="22"/>
      <c r="D43" s="51">
        <f>'Source Data'!G36</f>
        <v>0.04</v>
      </c>
      <c r="E43" s="22"/>
      <c r="F43" s="23"/>
    </row>
    <row r="45" spans="1:9" ht="15.75" thickBot="1">
      <c r="A45" s="4" t="s">
        <v>103</v>
      </c>
      <c r="B45" s="4" t="s">
        <v>104</v>
      </c>
      <c r="C45" s="4"/>
      <c r="D45" s="4"/>
      <c r="E45" s="4"/>
      <c r="F45" s="4"/>
      <c r="G45" s="4"/>
      <c r="H45" s="4"/>
      <c r="I45" s="4"/>
    </row>
    <row r="46" spans="1:9">
      <c r="C46" s="6"/>
      <c r="D46" s="8" t="s">
        <v>1</v>
      </c>
      <c r="E46" s="15"/>
      <c r="I46" s="16" t="s">
        <v>105</v>
      </c>
    </row>
    <row r="47" spans="1:9" ht="15.75" thickBot="1">
      <c r="C47" s="12"/>
      <c r="D47" s="49">
        <f>'Source Data'!G40</f>
        <v>5</v>
      </c>
      <c r="E47" s="14"/>
    </row>
    <row r="49" spans="1:9">
      <c r="A49" s="4" t="s">
        <v>106</v>
      </c>
      <c r="B49" s="4" t="s">
        <v>251</v>
      </c>
      <c r="C49" s="4"/>
      <c r="D49" s="4"/>
      <c r="E49" s="4"/>
      <c r="F49" s="4"/>
      <c r="G49" s="4"/>
      <c r="H49" s="4"/>
      <c r="I49" s="4"/>
    </row>
    <row r="50" spans="1:9" ht="15.75" thickBot="1">
      <c r="A50" s="5" t="s">
        <v>107</v>
      </c>
      <c r="B50" s="5" t="s">
        <v>108</v>
      </c>
      <c r="C50" s="5"/>
      <c r="D50" s="5"/>
      <c r="E50" s="5"/>
      <c r="F50" s="5"/>
      <c r="G50" s="5"/>
      <c r="H50" s="5"/>
      <c r="I50" s="16" t="s">
        <v>109</v>
      </c>
    </row>
    <row r="51" spans="1:9">
      <c r="C51" s="6"/>
      <c r="D51" s="8" t="s">
        <v>1</v>
      </c>
      <c r="E51" s="15"/>
    </row>
    <row r="52" spans="1:9" ht="15.75" thickBot="1">
      <c r="C52" s="12"/>
      <c r="D52" s="49">
        <f>'Source Data'!G43</f>
        <v>90</v>
      </c>
      <c r="E52" s="14"/>
    </row>
    <row r="54" spans="1:9" ht="15.75" thickBot="1">
      <c r="A54" s="5" t="s">
        <v>110</v>
      </c>
      <c r="B54" s="5" t="s">
        <v>111</v>
      </c>
      <c r="C54" s="64"/>
      <c r="D54" s="64"/>
      <c r="E54" s="64"/>
      <c r="F54" s="64"/>
      <c r="G54" s="64"/>
      <c r="H54" s="64"/>
      <c r="I54" s="64"/>
    </row>
    <row r="55" spans="1:9">
      <c r="C55" s="6"/>
      <c r="D55" s="7" t="s">
        <v>12</v>
      </c>
      <c r="E55" s="15"/>
      <c r="I55" s="16" t="s">
        <v>254</v>
      </c>
    </row>
    <row r="56" spans="1:9" ht="15.75" thickBot="1">
      <c r="C56" s="12"/>
      <c r="D56" s="22">
        <f>Analysis!I3</f>
        <v>21</v>
      </c>
      <c r="E56" s="14"/>
    </row>
    <row r="57" spans="1:9" ht="15.75" thickBot="1">
      <c r="A57" s="5" t="s">
        <v>112</v>
      </c>
      <c r="B57" s="5" t="s">
        <v>113</v>
      </c>
      <c r="C57" s="5"/>
      <c r="D57" s="5"/>
      <c r="E57" s="5"/>
      <c r="F57" s="5"/>
      <c r="G57" s="5"/>
      <c r="H57" s="5"/>
      <c r="I57" s="16" t="s">
        <v>254</v>
      </c>
    </row>
    <row r="58" spans="1:9">
      <c r="C58" s="6"/>
      <c r="D58" s="7" t="s">
        <v>12</v>
      </c>
      <c r="E58" s="15"/>
      <c r="F58" s="7" t="s">
        <v>68</v>
      </c>
      <c r="H58" s="7" t="s">
        <v>67</v>
      </c>
    </row>
    <row r="59" spans="1:9" ht="15.75" thickBot="1">
      <c r="C59" s="12"/>
      <c r="D59" s="22">
        <f>Analysis!I4</f>
        <v>16</v>
      </c>
      <c r="E59" s="14"/>
      <c r="F59" s="22">
        <f>Analysis!I5</f>
        <v>7</v>
      </c>
      <c r="H59" s="48">
        <f>Analysis!I6</f>
        <v>0.5</v>
      </c>
    </row>
    <row r="60" spans="1:9" ht="15.75" thickBot="1">
      <c r="A60" s="5" t="s">
        <v>249</v>
      </c>
      <c r="B60" s="64" t="s">
        <v>250</v>
      </c>
      <c r="C60" s="64"/>
      <c r="D60" s="64"/>
      <c r="E60" s="64"/>
      <c r="F60" s="64"/>
      <c r="G60" s="64"/>
      <c r="H60" s="5"/>
      <c r="I60" s="16" t="s">
        <v>255</v>
      </c>
    </row>
    <row r="61" spans="1:9">
      <c r="B61" s="63"/>
      <c r="C61" s="83"/>
      <c r="D61" s="84" t="s">
        <v>246</v>
      </c>
      <c r="E61" s="85"/>
      <c r="F61" s="86"/>
      <c r="G61" s="63"/>
      <c r="H61" s="71"/>
    </row>
    <row r="62" spans="1:9" ht="15.75" thickBot="1">
      <c r="B62" s="63"/>
      <c r="C62" s="87"/>
      <c r="D62" s="88">
        <f>Analysis!I7</f>
        <v>8.5</v>
      </c>
      <c r="E62" s="89"/>
      <c r="F62" s="86"/>
      <c r="G62" s="63"/>
      <c r="H62" s="71"/>
    </row>
    <row r="63" spans="1:9">
      <c r="B63" s="63"/>
      <c r="C63" s="63"/>
      <c r="D63" s="63"/>
      <c r="E63" s="63"/>
      <c r="F63" s="63"/>
      <c r="G63" s="63"/>
    </row>
    <row r="64" spans="1:9">
      <c r="A64" s="4" t="s">
        <v>114</v>
      </c>
      <c r="B64" s="90" t="s">
        <v>115</v>
      </c>
      <c r="C64" s="90"/>
      <c r="D64" s="90"/>
      <c r="E64" s="90"/>
      <c r="F64" s="90"/>
      <c r="G64" s="90"/>
      <c r="H64" s="4"/>
      <c r="I64" s="4"/>
    </row>
    <row r="65" spans="1:10" ht="15.75" thickBot="1">
      <c r="A65" s="5" t="s">
        <v>116</v>
      </c>
      <c r="B65" s="64" t="s">
        <v>268</v>
      </c>
      <c r="C65" s="64"/>
      <c r="D65" s="64"/>
      <c r="E65" s="64"/>
      <c r="F65" s="64"/>
      <c r="G65" s="64"/>
      <c r="H65" s="5"/>
      <c r="I65" s="5"/>
    </row>
    <row r="66" spans="1:10">
      <c r="B66" s="83"/>
      <c r="C66" s="84"/>
      <c r="D66" s="65" t="s">
        <v>269</v>
      </c>
      <c r="E66" s="84"/>
      <c r="F66" s="91" t="s">
        <v>270</v>
      </c>
      <c r="G66" s="63"/>
    </row>
    <row r="67" spans="1:10">
      <c r="B67" s="92" t="s">
        <v>117</v>
      </c>
      <c r="C67" s="93"/>
      <c r="D67" s="86">
        <f>Analysis!I9</f>
        <v>1.282</v>
      </c>
      <c r="E67" s="86"/>
      <c r="F67" s="86">
        <f>Analysis!I10</f>
        <v>92.7</v>
      </c>
      <c r="G67" s="63"/>
      <c r="I67" s="16" t="s">
        <v>62</v>
      </c>
    </row>
    <row r="68" spans="1:10">
      <c r="B68" s="93"/>
      <c r="C68" s="93"/>
      <c r="D68" s="63"/>
      <c r="E68" s="93"/>
      <c r="F68" s="63"/>
      <c r="G68" s="63"/>
    </row>
    <row r="69" spans="1:10">
      <c r="A69" s="4" t="s">
        <v>118</v>
      </c>
      <c r="B69" s="90" t="s">
        <v>119</v>
      </c>
      <c r="C69" s="90"/>
      <c r="D69" s="90"/>
      <c r="E69" s="90"/>
      <c r="F69" s="90"/>
      <c r="G69" s="90"/>
      <c r="H69" s="4"/>
      <c r="I69" s="4"/>
    </row>
    <row r="70" spans="1:10" ht="15.75" thickBot="1">
      <c r="A70" s="5" t="s">
        <v>120</v>
      </c>
      <c r="B70" s="64" t="s">
        <v>271</v>
      </c>
      <c r="C70" s="64"/>
      <c r="D70" s="64"/>
      <c r="E70" s="64"/>
      <c r="F70" s="64"/>
      <c r="G70" s="64"/>
      <c r="H70" s="5"/>
      <c r="I70" s="5"/>
    </row>
    <row r="71" spans="1:10">
      <c r="B71" s="63"/>
      <c r="C71" s="63"/>
      <c r="D71" s="65" t="s">
        <v>269</v>
      </c>
      <c r="E71" s="84"/>
      <c r="F71" s="91" t="s">
        <v>270</v>
      </c>
      <c r="G71" s="91" t="s">
        <v>272</v>
      </c>
    </row>
    <row r="72" spans="1:10" ht="15.75" thickBot="1">
      <c r="B72" s="63" t="s">
        <v>40</v>
      </c>
      <c r="C72" s="63"/>
      <c r="D72" s="62">
        <f>1/(1-D47/100)*(D34/100*D8+D35/100*D9+D36/100*D10+D37/100*D11+D38/100*D12+D39/100*D13+D40/100*D14*+D43/100*D17+D41/100*D15+D42/100*D16)</f>
        <v>0.60601905052631566</v>
      </c>
      <c r="E72" s="93"/>
      <c r="F72" s="62">
        <f>1/(1-D47/100)*(D34/100*D20+D35/100*D21+D36/100*D22+D37/100*D23+D38/100*D24+D39/100*D25+D40/100*D26+D43/100*D29+D41/100*D27+D42/100*D28)</f>
        <v>49.793231578947363</v>
      </c>
      <c r="G72" s="94">
        <f>F72*3.6</f>
        <v>179.25563368421052</v>
      </c>
      <c r="I72" s="102" t="s">
        <v>63</v>
      </c>
      <c r="J72" s="102"/>
    </row>
    <row r="73" spans="1:10">
      <c r="B73" s="63"/>
      <c r="C73" s="63"/>
      <c r="D73" s="63"/>
      <c r="E73" s="63"/>
      <c r="F73" s="63"/>
      <c r="G73" s="63"/>
      <c r="I73" s="102"/>
      <c r="J73" s="102"/>
    </row>
    <row r="74" spans="1:10" ht="15.75" thickBot="1">
      <c r="A74" s="5" t="s">
        <v>121</v>
      </c>
      <c r="B74" s="64" t="s">
        <v>176</v>
      </c>
      <c r="C74" s="64"/>
      <c r="D74" s="64"/>
      <c r="E74" s="64"/>
      <c r="F74" s="64"/>
      <c r="G74" s="64"/>
      <c r="H74" s="5"/>
      <c r="I74" s="102"/>
      <c r="J74" s="102"/>
    </row>
    <row r="75" spans="1:10">
      <c r="B75" s="63"/>
      <c r="C75" s="83"/>
      <c r="D75" s="65" t="s">
        <v>275</v>
      </c>
      <c r="E75" s="85"/>
      <c r="F75" s="63"/>
      <c r="G75" s="63"/>
      <c r="I75" s="102"/>
      <c r="J75" s="102"/>
    </row>
    <row r="76" spans="1:10" ht="15.75" thickBot="1">
      <c r="B76" s="63"/>
      <c r="C76" s="87"/>
      <c r="D76" s="62">
        <f>3.6*D56/D52*D72</f>
        <v>0.50905600244210525</v>
      </c>
      <c r="E76" s="89"/>
      <c r="F76" s="63"/>
      <c r="G76" s="63"/>
      <c r="I76" s="102"/>
      <c r="J76" s="102"/>
    </row>
    <row r="77" spans="1:10">
      <c r="B77" s="63"/>
      <c r="C77" s="63"/>
      <c r="D77" s="63"/>
      <c r="E77" s="63"/>
      <c r="F77" s="63"/>
      <c r="G77" s="63"/>
      <c r="I77" s="102"/>
      <c r="J77" s="102"/>
    </row>
    <row r="78" spans="1:10" ht="15.75" thickBot="1">
      <c r="A78" s="5" t="s">
        <v>122</v>
      </c>
      <c r="B78" s="64" t="s">
        <v>30</v>
      </c>
      <c r="C78" s="64"/>
      <c r="D78" s="64"/>
      <c r="E78" s="64"/>
      <c r="F78" s="64"/>
      <c r="G78" s="64"/>
      <c r="H78" s="5"/>
      <c r="I78" s="102"/>
      <c r="J78" s="102"/>
    </row>
    <row r="79" spans="1:10">
      <c r="B79" s="63"/>
      <c r="C79" s="83"/>
      <c r="D79" s="65" t="s">
        <v>276</v>
      </c>
      <c r="E79" s="85"/>
      <c r="F79" s="63"/>
      <c r="G79" s="63"/>
      <c r="I79" s="102"/>
      <c r="J79" s="102"/>
    </row>
    <row r="80" spans="1:10" ht="15.75" thickBot="1">
      <c r="B80" s="63"/>
      <c r="C80" s="87"/>
      <c r="D80" s="66">
        <f>3.6*D56/D52*F72</f>
        <v>41.826314526315791</v>
      </c>
      <c r="E80" s="89"/>
      <c r="F80" s="63"/>
      <c r="G80" s="63"/>
      <c r="I80" s="102"/>
      <c r="J80" s="102"/>
    </row>
    <row r="81" spans="1:10" ht="15.75" thickBot="1">
      <c r="A81" s="5" t="s">
        <v>123</v>
      </c>
      <c r="B81" s="64" t="s">
        <v>31</v>
      </c>
      <c r="C81" s="64"/>
      <c r="D81" s="64"/>
      <c r="E81" s="64"/>
      <c r="F81" s="64"/>
      <c r="G81" s="64"/>
      <c r="H81" s="5"/>
      <c r="I81" s="102"/>
      <c r="J81" s="102"/>
    </row>
    <row r="82" spans="1:10">
      <c r="B82" s="63"/>
      <c r="C82" s="83"/>
      <c r="D82" s="65" t="s">
        <v>275</v>
      </c>
      <c r="E82" s="85"/>
      <c r="F82" s="63"/>
      <c r="G82" s="63"/>
      <c r="I82" s="102"/>
      <c r="J82" s="102"/>
    </row>
    <row r="83" spans="1:10" ht="15.75" thickBot="1">
      <c r="B83" s="63"/>
      <c r="C83" s="87"/>
      <c r="D83" s="62">
        <f>3.6*D59/D52*D72*H59+F59/100*32*D67*(1-H59)</f>
        <v>1.6297660961684213</v>
      </c>
      <c r="E83" s="89"/>
      <c r="F83" s="63"/>
      <c r="G83" s="63"/>
      <c r="I83" s="102"/>
      <c r="J83" s="102"/>
    </row>
    <row r="84" spans="1:10">
      <c r="B84" s="63"/>
      <c r="C84" s="63"/>
      <c r="D84" s="63"/>
      <c r="E84" s="63"/>
      <c r="F84" s="63"/>
      <c r="G84" s="63"/>
      <c r="I84" s="102"/>
      <c r="J84" s="102"/>
    </row>
    <row r="85" spans="1:10" ht="15.75" thickBot="1">
      <c r="A85" s="5" t="s">
        <v>124</v>
      </c>
      <c r="B85" s="64" t="s">
        <v>32</v>
      </c>
      <c r="C85" s="64"/>
      <c r="D85" s="64"/>
      <c r="E85" s="64"/>
      <c r="F85" s="64"/>
      <c r="G85" s="64"/>
      <c r="H85" s="5"/>
      <c r="I85" s="102"/>
      <c r="J85" s="102"/>
    </row>
    <row r="86" spans="1:10">
      <c r="B86" s="63"/>
      <c r="C86" s="83"/>
      <c r="D86" s="65" t="s">
        <v>276</v>
      </c>
      <c r="E86" s="85"/>
      <c r="F86" s="63"/>
      <c r="G86" s="63"/>
      <c r="I86" s="102"/>
      <c r="J86" s="102"/>
    </row>
    <row r="87" spans="1:10" ht="15.75" thickBot="1">
      <c r="B87" s="63"/>
      <c r="C87" s="87"/>
      <c r="D87" s="66">
        <f>3.6*D59/D52*F72*H59+F59/100*32*F67*(1-H59)</f>
        <v>119.75783410526317</v>
      </c>
      <c r="E87" s="89"/>
      <c r="F87" s="63"/>
      <c r="G87" s="63"/>
      <c r="I87" s="102"/>
      <c r="J87" s="102"/>
    </row>
    <row r="88" spans="1:10" ht="15.75" thickBot="1">
      <c r="A88" s="5" t="s">
        <v>124</v>
      </c>
      <c r="B88" s="64" t="s">
        <v>252</v>
      </c>
      <c r="C88" s="64"/>
      <c r="D88" s="64"/>
      <c r="E88" s="64"/>
      <c r="F88" s="64"/>
      <c r="G88" s="64"/>
      <c r="H88" s="5"/>
      <c r="I88" s="70"/>
      <c r="J88" s="70"/>
    </row>
    <row r="89" spans="1:10">
      <c r="B89" s="63"/>
      <c r="C89" s="83"/>
      <c r="D89" s="65" t="s">
        <v>257</v>
      </c>
      <c r="E89" s="85"/>
      <c r="F89" s="63"/>
      <c r="G89" s="63"/>
      <c r="I89" s="70"/>
      <c r="J89" s="70"/>
    </row>
    <row r="90" spans="1:10" ht="15.75" thickBot="1">
      <c r="B90" s="63"/>
      <c r="C90" s="87"/>
      <c r="D90" s="62">
        <f>D62/100*32*D67</f>
        <v>3.4870400000000004</v>
      </c>
      <c r="E90" s="89"/>
      <c r="F90" s="63"/>
      <c r="G90" s="63"/>
      <c r="I90" s="70"/>
      <c r="J90" s="70"/>
    </row>
    <row r="91" spans="1:10" ht="15.75" thickBot="1">
      <c r="A91" s="5" t="s">
        <v>124</v>
      </c>
      <c r="B91" s="64" t="s">
        <v>253</v>
      </c>
      <c r="C91" s="64"/>
      <c r="D91" s="64"/>
      <c r="E91" s="64"/>
      <c r="F91" s="64"/>
      <c r="G91" s="64"/>
      <c r="H91" s="5"/>
      <c r="I91" s="70"/>
      <c r="J91" s="70"/>
    </row>
    <row r="92" spans="1:10">
      <c r="B92" s="63"/>
      <c r="C92" s="83"/>
      <c r="D92" s="65" t="s">
        <v>276</v>
      </c>
      <c r="E92" s="85"/>
      <c r="F92" s="63"/>
      <c r="G92" s="63"/>
      <c r="I92" s="70"/>
      <c r="J92" s="70"/>
    </row>
    <row r="93" spans="1:10" ht="15.75" thickBot="1">
      <c r="B93" s="63"/>
      <c r="C93" s="87"/>
      <c r="D93" s="66">
        <f>F67/100*32*D62</f>
        <v>252.14400000000001</v>
      </c>
      <c r="E93" s="89"/>
      <c r="F93" s="63"/>
      <c r="G93" s="63"/>
      <c r="I93" s="70"/>
      <c r="J93" s="70"/>
    </row>
    <row r="95" spans="1:10">
      <c r="A95" s="4" t="s">
        <v>125</v>
      </c>
      <c r="B95" s="4" t="s">
        <v>256</v>
      </c>
      <c r="C95" s="4"/>
      <c r="D95" s="4"/>
      <c r="E95" s="4"/>
      <c r="F95" s="4"/>
      <c r="G95" s="4"/>
      <c r="H95" s="4"/>
      <c r="I95" s="4"/>
    </row>
    <row r="96" spans="1:10">
      <c r="A96" s="5" t="s">
        <v>126</v>
      </c>
      <c r="B96" s="5" t="s">
        <v>47</v>
      </c>
      <c r="C96" s="5"/>
      <c r="D96" s="5"/>
      <c r="E96" s="5"/>
      <c r="F96" s="5"/>
      <c r="G96" s="5"/>
      <c r="H96" s="5"/>
      <c r="I96" s="5"/>
    </row>
    <row r="97" spans="1:13" ht="15.75" thickBot="1">
      <c r="B97" t="s">
        <v>51</v>
      </c>
      <c r="C97" s="18">
        <f>D56</f>
        <v>21</v>
      </c>
      <c r="D97" t="s">
        <v>260</v>
      </c>
      <c r="F97" t="s">
        <v>52</v>
      </c>
      <c r="G97" s="18">
        <f>C97*3.6/32</f>
        <v>2.3625000000000003</v>
      </c>
      <c r="H97" s="17" t="s">
        <v>49</v>
      </c>
      <c r="L97" s="78"/>
      <c r="M97" s="78"/>
    </row>
    <row r="98" spans="1:13">
      <c r="D98" s="6" t="s">
        <v>258</v>
      </c>
      <c r="E98" s="15"/>
      <c r="G98" s="6"/>
      <c r="H98" s="7" t="s">
        <v>259</v>
      </c>
      <c r="I98" s="7"/>
      <c r="J98" s="7" t="s">
        <v>60</v>
      </c>
      <c r="K98" s="15"/>
      <c r="L98" s="78"/>
      <c r="M98" s="78"/>
    </row>
    <row r="99" spans="1:13">
      <c r="D99" s="81">
        <f>D76</f>
        <v>0.50905600244210525</v>
      </c>
      <c r="E99" s="11" t="s">
        <v>56</v>
      </c>
      <c r="F99" s="73"/>
      <c r="G99" s="9" t="s">
        <v>53</v>
      </c>
      <c r="H99" s="74">
        <v>0</v>
      </c>
      <c r="I99" s="10" t="s">
        <v>57</v>
      </c>
      <c r="J99" s="75">
        <f>H99/D80</f>
        <v>0</v>
      </c>
      <c r="K99" s="11"/>
      <c r="L99" s="78"/>
      <c r="M99" s="78"/>
    </row>
    <row r="100" spans="1:13" ht="15.75" thickBot="1">
      <c r="D100" s="82"/>
      <c r="E100" s="23"/>
      <c r="F100" s="73"/>
      <c r="G100" s="12" t="s">
        <v>54</v>
      </c>
      <c r="H100" s="76">
        <f>D80-H99</f>
        <v>41.826314526315791</v>
      </c>
      <c r="I100" s="13" t="s">
        <v>57</v>
      </c>
      <c r="J100" s="77">
        <f>1-J99</f>
        <v>1</v>
      </c>
      <c r="K100" s="14"/>
      <c r="L100" s="78"/>
      <c r="M100" s="78"/>
    </row>
    <row r="101" spans="1:13">
      <c r="L101" s="78"/>
      <c r="M101" s="78"/>
    </row>
    <row r="102" spans="1:13">
      <c r="A102" s="5" t="s">
        <v>59</v>
      </c>
      <c r="B102" s="5" t="s">
        <v>58</v>
      </c>
      <c r="C102" s="5"/>
      <c r="D102" s="5"/>
      <c r="E102" s="5"/>
      <c r="F102" s="5"/>
      <c r="G102" s="5"/>
      <c r="H102" s="5"/>
      <c r="L102" s="78"/>
      <c r="M102" s="78"/>
    </row>
    <row r="103" spans="1:13" ht="15.75" thickBot="1">
      <c r="B103" t="s">
        <v>51</v>
      </c>
      <c r="C103" s="19">
        <f>D59*H59+(1-H59)*F59*32/3.6</f>
        <v>39.111111111111114</v>
      </c>
      <c r="D103" t="s">
        <v>48</v>
      </c>
      <c r="F103" t="s">
        <v>52</v>
      </c>
      <c r="G103" s="18">
        <f>C103*3.6/32</f>
        <v>4.4000000000000004</v>
      </c>
      <c r="H103" s="17" t="s">
        <v>49</v>
      </c>
      <c r="L103" s="78"/>
      <c r="M103" s="78"/>
    </row>
    <row r="104" spans="1:13">
      <c r="D104" s="6" t="s">
        <v>258</v>
      </c>
      <c r="E104" s="15"/>
      <c r="F104" s="20"/>
      <c r="G104" s="6"/>
      <c r="H104" s="7" t="s">
        <v>259</v>
      </c>
      <c r="I104" s="7"/>
      <c r="J104" s="7"/>
      <c r="K104" s="15"/>
      <c r="L104" s="78"/>
      <c r="M104" s="78"/>
    </row>
    <row r="105" spans="1:13">
      <c r="D105" s="81">
        <f>D83</f>
        <v>1.6297660961684213</v>
      </c>
      <c r="E105" s="11" t="s">
        <v>56</v>
      </c>
      <c r="F105" s="73"/>
      <c r="G105" s="9"/>
      <c r="H105" s="74">
        <f>F59*32*67.91*(1-H59)/100</f>
        <v>76.059200000000004</v>
      </c>
      <c r="I105" s="10" t="s">
        <v>57</v>
      </c>
      <c r="J105" s="75">
        <f>H105/D87</f>
        <v>0.63510834650822501</v>
      </c>
      <c r="K105" s="11"/>
      <c r="L105" s="78"/>
      <c r="M105" s="78"/>
    </row>
    <row r="106" spans="1:13" ht="15.75" thickBot="1">
      <c r="D106" s="82"/>
      <c r="E106" s="14"/>
      <c r="F106" s="73"/>
      <c r="G106" s="12"/>
      <c r="H106" s="76">
        <f>D87-H105</f>
        <v>43.698634105263167</v>
      </c>
      <c r="I106" s="13" t="s">
        <v>57</v>
      </c>
      <c r="J106" s="77">
        <f>1-J105</f>
        <v>0.36489165349177499</v>
      </c>
      <c r="K106" s="14"/>
      <c r="L106" s="78"/>
      <c r="M106" s="78"/>
    </row>
    <row r="107" spans="1:13">
      <c r="L107" s="20"/>
      <c r="M107" s="20"/>
    </row>
    <row r="108" spans="1:13">
      <c r="C108" s="79"/>
    </row>
  </sheetData>
  <mergeCells count="1">
    <mergeCell ref="I72:J87"/>
  </mergeCells>
  <phoneticPr fontId="2" type="noConversion"/>
  <pageMargins left="0.70866141732283472" right="0.70866141732283472" top="0.74803149606299213" bottom="0.74803149606299213" header="0.31496062992125984" footer="0.31496062992125984"/>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Source Data</vt:lpstr>
      <vt:lpstr>Analysis</vt:lpstr>
      <vt:lpstr>end1</vt:lpstr>
      <vt:lpstr>US</vt:lpstr>
      <vt:lpstr>China</vt:lpstr>
      <vt:lpstr>EU</vt:lpstr>
      <vt:lpstr>Japan</vt:lpstr>
      <vt:lpstr>Canada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2016-11-15T10:57:31Z</dcterms:modified>
</cp:coreProperties>
</file>