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45" activeTab="2"/>
  </bookViews>
  <sheets>
    <sheet name="Diagram1" sheetId="1" r:id="rId1"/>
    <sheet name="Diagram2" sheetId="2" r:id="rId2"/>
    <sheet name="data" sheetId="3" r:id="rId3"/>
  </sheets>
  <externalReferences>
    <externalReference r:id="rId6"/>
    <externalReference r:id="rId7"/>
  </externalReferences>
  <definedNames>
    <definedName name="_2nd">'[1]車両２９'!$T$15</definedName>
    <definedName name="_2ndX">#REF!</definedName>
    <definedName name="_3rd">'[1]車両２９'!$T$16</definedName>
    <definedName name="_3rdX">#REF!</definedName>
    <definedName name="_4th">#REF!</definedName>
    <definedName name="_5th">'[1]車両２９'!$T$18</definedName>
    <definedName name="_5thX">#REF!</definedName>
    <definedName name="A">#REF!</definedName>
    <definedName name="_xlnm.Print_Area" localSheetId="2">'data'!$A$5:$W$61</definedName>
    <definedName name="Record1">[2]!Record1</definedName>
    <definedName name="Record10">[2]!Record10</definedName>
    <definedName name="Record11">[2]!Record11</definedName>
    <definedName name="Record12">[2]!Record12</definedName>
    <definedName name="Record13">[2]!Record13</definedName>
    <definedName name="Record2">[2]!Record2</definedName>
    <definedName name="Record3">[2]!Record3</definedName>
    <definedName name="Record4">[2]!Record4</definedName>
    <definedName name="Record5">[2]!Record5</definedName>
    <definedName name="Record7">[2]!Record7</definedName>
    <definedName name="Record8">[2]!Record8</definedName>
    <definedName name="Record9">[2]!Record9</definedName>
  </definedNames>
  <calcPr fullCalcOnLoad="1"/>
</workbook>
</file>

<file path=xl/sharedStrings.xml><?xml version="1.0" encoding="utf-8"?>
<sst xmlns="http://schemas.openxmlformats.org/spreadsheetml/2006/main" count="118" uniqueCount="77">
  <si>
    <t>KLE500 (KAWASAKI)</t>
  </si>
  <si>
    <t>○</t>
  </si>
  <si>
    <t>No.</t>
  </si>
  <si>
    <t>ASEP_0</t>
  </si>
  <si>
    <t>ASEP_1</t>
  </si>
  <si>
    <t>01</t>
  </si>
  <si>
    <t>02</t>
  </si>
  <si>
    <t>03</t>
  </si>
  <si>
    <t>04</t>
  </si>
  <si>
    <t>ASEP_2</t>
  </si>
  <si>
    <t>ASEP_3</t>
  </si>
  <si>
    <t>ASEP_4</t>
  </si>
  <si>
    <t>NPP'</t>
  </si>
  <si>
    <t>LMAX</t>
  </si>
  <si>
    <t>PMR</t>
  </si>
  <si>
    <t>class</t>
  </si>
  <si>
    <t>model name</t>
  </si>
  <si>
    <t>Ave</t>
  </si>
  <si>
    <t>LHS</t>
  </si>
  <si>
    <t>RHS</t>
  </si>
  <si>
    <t>Lmax
dB(A)</t>
  </si>
  <si>
    <t>nAA'</t>
  </si>
  <si>
    <t>nPP'</t>
  </si>
  <si>
    <t>nBB'</t>
  </si>
  <si>
    <t>vAA'</t>
  </si>
  <si>
    <t>vPP'</t>
  </si>
  <si>
    <t>VBB'</t>
  </si>
  <si>
    <t>gear position</t>
  </si>
  <si>
    <t>Gear i</t>
  </si>
  <si>
    <t>condition</t>
  </si>
  <si>
    <t>MT</t>
  </si>
  <si>
    <t>CVT</t>
  </si>
  <si>
    <t>Gear 4th-3rd-2nd</t>
  </si>
  <si>
    <t>velocity
[km/h]</t>
  </si>
  <si>
    <t>vAA'=30</t>
  </si>
  <si>
    <t>vAA'=40</t>
  </si>
  <si>
    <t>vAA'=50</t>
  </si>
  <si>
    <t>vPP'=40 (PMR&lt;=50)</t>
  </si>
  <si>
    <t>vPP'=50(PMR&gt;50)</t>
  </si>
  <si>
    <t>vBB'=80or</t>
  </si>
  <si>
    <t>0.071*PMR+55</t>
  </si>
  <si>
    <t>which is lower</t>
  </si>
  <si>
    <t>Gear 2nd-3rd-4th</t>
  </si>
  <si>
    <t>engine speed[rpm]
(acutual value)</t>
  </si>
  <si>
    <t>Gear ratio</t>
  </si>
  <si>
    <t>NAA'=0.1*(s-nidle)+nidle</t>
  </si>
  <si>
    <t>vAA'=20 or</t>
  </si>
  <si>
    <t>(vAA'&gt;20)</t>
  </si>
  <si>
    <t>vPP'corresponding to</t>
  </si>
  <si>
    <t>(nPP'0+nPP'1)/2</t>
  </si>
  <si>
    <t>vBB' corresponding to</t>
  </si>
  <si>
    <t>nBB'=3.4105*PMR^(-0.3315)</t>
  </si>
  <si>
    <t xml:space="preserve">  *(s-nidle)+nidle</t>
  </si>
  <si>
    <t>Highest</t>
  </si>
  <si>
    <t>Lowest</t>
  </si>
  <si>
    <t>X</t>
  </si>
  <si>
    <r>
      <t>α</t>
    </r>
    <r>
      <rPr>
        <b/>
        <vertAlign val="subscript"/>
        <sz val="9"/>
        <rFont val="Arial"/>
        <family val="2"/>
      </rPr>
      <t>ruban</t>
    </r>
  </si>
  <si>
    <r>
      <t>α</t>
    </r>
    <r>
      <rPr>
        <b/>
        <vertAlign val="subscript"/>
        <sz val="9"/>
        <rFont val="Arial"/>
        <family val="2"/>
      </rPr>
      <t>WOT</t>
    </r>
  </si>
  <si>
    <t>ISO DIS362-2</t>
  </si>
  <si>
    <r>
      <t>acceleration 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</si>
  <si>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α</t>
    </r>
    <r>
      <rPr>
        <vertAlign val="subscript"/>
        <sz val="10"/>
        <rFont val="Arial"/>
        <family val="2"/>
      </rPr>
      <t>AA-BB</t>
    </r>
  </si>
  <si>
    <r>
      <t>α</t>
    </r>
    <r>
      <rPr>
        <vertAlign val="subscript"/>
        <sz val="10"/>
        <rFont val="Arial"/>
        <family val="2"/>
      </rPr>
      <t>PP-BB</t>
    </r>
  </si>
  <si>
    <r>
      <t>rated speed in min</t>
    </r>
    <r>
      <rPr>
        <b/>
        <vertAlign val="superscript"/>
        <sz val="9"/>
        <rFont val="Arial"/>
        <family val="2"/>
      </rPr>
      <t>-1</t>
    </r>
  </si>
  <si>
    <t>Rated power
in kW</t>
  </si>
  <si>
    <r>
      <t>idling speed in min</t>
    </r>
    <r>
      <rPr>
        <b/>
        <vertAlign val="superscript"/>
        <sz val="9"/>
        <rFont val="Arial"/>
        <family val="2"/>
      </rPr>
      <t>-1</t>
    </r>
  </si>
  <si>
    <t>vehicle length in m</t>
  </si>
  <si>
    <t>Engine capacity
in cm³</t>
  </si>
  <si>
    <t>Curb mass in kg</t>
  </si>
  <si>
    <t>Curb mass +75
(kg)</t>
  </si>
  <si>
    <t>Dynamic radius of tyre in m</t>
  </si>
  <si>
    <t>boxes with this background colour contain input data</t>
  </si>
  <si>
    <t>boxes with this background colour contain formulas</t>
  </si>
  <si>
    <t>vLmax</t>
  </si>
  <si>
    <t>nLmax</t>
  </si>
  <si>
    <t>M</t>
  </si>
  <si>
    <t>Trans-mission</t>
  </si>
  <si>
    <t>no of gears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</si>
</sst>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"/>
    <numFmt numFmtId="185" formatCode="0.0"/>
    <numFmt numFmtId="186" formatCode="0.00_ "/>
    <numFmt numFmtId="187" formatCode="0_ "/>
    <numFmt numFmtId="188" formatCode="0.0_);[Red]\(0.0\)"/>
    <numFmt numFmtId="189" formatCode="0.0_ "/>
    <numFmt numFmtId="190" formatCode="0.000_ "/>
    <numFmt numFmtId="191" formatCode="0.000;_찀"/>
    <numFmt numFmtId="192" formatCode="0_);[Red]\(0\)"/>
    <numFmt numFmtId="193" formatCode="0.0000_ "/>
    <numFmt numFmtId="194" formatCode="0.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189" fontId="3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85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84" fontId="6" fillId="3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84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6" fontId="13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88" fontId="17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89" fontId="17" fillId="2" borderId="9" xfId="0" applyNumberFormat="1" applyFont="1" applyFill="1" applyBorder="1" applyAlignment="1">
      <alignment horizontal="left"/>
    </xf>
    <xf numFmtId="189" fontId="17" fillId="2" borderId="4" xfId="0" applyNumberFormat="1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/>
    </xf>
    <xf numFmtId="190" fontId="17" fillId="3" borderId="10" xfId="0" applyNumberFormat="1" applyFont="1" applyFill="1" applyBorder="1" applyAlignment="1">
      <alignment horizontal="center"/>
    </xf>
    <xf numFmtId="189" fontId="17" fillId="3" borderId="10" xfId="0" applyNumberFormat="1" applyFont="1" applyFill="1" applyBorder="1" applyAlignment="1">
      <alignment horizontal="right"/>
    </xf>
    <xf numFmtId="189" fontId="17" fillId="2" borderId="4" xfId="0" applyNumberFormat="1" applyFont="1" applyFill="1" applyBorder="1" applyAlignment="1">
      <alignment horizontal="center"/>
    </xf>
    <xf numFmtId="189" fontId="17" fillId="2" borderId="11" xfId="0" applyNumberFormat="1" applyFont="1" applyFill="1" applyBorder="1" applyAlignment="1">
      <alignment horizontal="center"/>
    </xf>
    <xf numFmtId="189" fontId="17" fillId="0" borderId="0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vertical="center"/>
    </xf>
    <xf numFmtId="189" fontId="17" fillId="2" borderId="10" xfId="0" applyNumberFormat="1" applyFont="1" applyFill="1" applyBorder="1" applyAlignment="1">
      <alignment horizontal="left"/>
    </xf>
    <xf numFmtId="189" fontId="17" fillId="2" borderId="10" xfId="0" applyNumberFormat="1" applyFont="1" applyFill="1" applyBorder="1" applyAlignment="1">
      <alignment horizontal="center"/>
    </xf>
    <xf numFmtId="189" fontId="17" fillId="2" borderId="1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189" fontId="17" fillId="2" borderId="14" xfId="0" applyNumberFormat="1" applyFont="1" applyFill="1" applyBorder="1" applyAlignment="1">
      <alignment horizontal="left"/>
    </xf>
    <xf numFmtId="189" fontId="17" fillId="2" borderId="14" xfId="0" applyNumberFormat="1" applyFont="1" applyFill="1" applyBorder="1" applyAlignment="1">
      <alignment horizontal="center"/>
    </xf>
    <xf numFmtId="189" fontId="17" fillId="2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/>
    </xf>
    <xf numFmtId="189" fontId="17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190" fontId="17" fillId="2" borderId="1" xfId="0" applyNumberFormat="1" applyFont="1" applyFill="1" applyBorder="1" applyAlignment="1">
      <alignment horizontal="center"/>
    </xf>
    <xf numFmtId="189" fontId="17" fillId="2" borderId="1" xfId="0" applyNumberFormat="1" applyFont="1" applyFill="1" applyBorder="1" applyAlignment="1">
      <alignment horizontal="center"/>
    </xf>
    <xf numFmtId="189" fontId="17" fillId="2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vertical="center"/>
    </xf>
    <xf numFmtId="189" fontId="17" fillId="2" borderId="12" xfId="0" applyNumberFormat="1" applyFont="1" applyFill="1" applyBorder="1" applyAlignment="1" quotePrefix="1">
      <alignment horizontal="left"/>
    </xf>
    <xf numFmtId="189" fontId="17" fillId="2" borderId="17" xfId="0" applyNumberFormat="1" applyFont="1" applyFill="1" applyBorder="1" applyAlignment="1" quotePrefix="1">
      <alignment horizontal="left"/>
    </xf>
    <xf numFmtId="188" fontId="17" fillId="0" borderId="0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189" fontId="17" fillId="3" borderId="4" xfId="0" applyNumberFormat="1" applyFont="1" applyFill="1" applyBorder="1" applyAlignment="1">
      <alignment horizontal="right"/>
    </xf>
    <xf numFmtId="0" fontId="17" fillId="3" borderId="3" xfId="0" applyFont="1" applyFill="1" applyBorder="1" applyAlignment="1">
      <alignment horizontal="center"/>
    </xf>
    <xf numFmtId="189" fontId="17" fillId="3" borderId="3" xfId="0" applyNumberFormat="1" applyFont="1" applyFill="1" applyBorder="1" applyAlignment="1">
      <alignment horizontal="right"/>
    </xf>
    <xf numFmtId="186" fontId="17" fillId="2" borderId="1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86" fontId="17" fillId="2" borderId="4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186" fontId="17" fillId="2" borderId="10" xfId="0" applyNumberFormat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186" fontId="17" fillId="2" borderId="14" xfId="0" applyNumberFormat="1" applyFont="1" applyFill="1" applyBorder="1" applyAlignment="1">
      <alignment horizontal="center"/>
    </xf>
    <xf numFmtId="189" fontId="17" fillId="3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9" fontId="7" fillId="0" borderId="0" xfId="0" applyNumberFormat="1" applyFont="1" applyAlignment="1">
      <alignment vertical="center"/>
    </xf>
    <xf numFmtId="0" fontId="7" fillId="0" borderId="20" xfId="0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84" fontId="6" fillId="2" borderId="24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6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left" vertical="center"/>
    </xf>
    <xf numFmtId="186" fontId="9" fillId="6" borderId="14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vertical="center"/>
    </xf>
    <xf numFmtId="1" fontId="7" fillId="0" borderId="8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vertical="center"/>
    </xf>
    <xf numFmtId="187" fontId="7" fillId="0" borderId="3" xfId="0" applyNumberFormat="1" applyFont="1" applyBorder="1" applyAlignment="1">
      <alignment vertical="center"/>
    </xf>
    <xf numFmtId="0" fontId="6" fillId="6" borderId="27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189" fontId="17" fillId="6" borderId="1" xfId="0" applyNumberFormat="1" applyFont="1" applyFill="1" applyBorder="1" applyAlignment="1">
      <alignment horizontal="right"/>
    </xf>
    <xf numFmtId="186" fontId="17" fillId="6" borderId="1" xfId="0" applyNumberFormat="1" applyFont="1" applyFill="1" applyBorder="1" applyAlignment="1">
      <alignment horizontal="right"/>
    </xf>
    <xf numFmtId="186" fontId="17" fillId="6" borderId="4" xfId="0" applyNumberFormat="1" applyFont="1" applyFill="1" applyBorder="1" applyAlignment="1">
      <alignment horizontal="right"/>
    </xf>
    <xf numFmtId="186" fontId="17" fillId="6" borderId="24" xfId="0" applyNumberFormat="1" applyFont="1" applyFill="1" applyBorder="1" applyAlignment="1">
      <alignment horizontal="right"/>
    </xf>
    <xf numFmtId="186" fontId="17" fillId="6" borderId="10" xfId="0" applyNumberFormat="1" applyFont="1" applyFill="1" applyBorder="1" applyAlignment="1">
      <alignment horizontal="right"/>
    </xf>
    <xf numFmtId="186" fontId="17" fillId="6" borderId="3" xfId="0" applyNumberFormat="1" applyFont="1" applyFill="1" applyBorder="1" applyAlignment="1">
      <alignment horizontal="right"/>
    </xf>
    <xf numFmtId="192" fontId="17" fillId="6" borderId="20" xfId="0" applyNumberFormat="1" applyFont="1" applyFill="1" applyBorder="1" applyAlignment="1">
      <alignment horizontal="center" vertical="center" wrapText="1"/>
    </xf>
    <xf numFmtId="188" fontId="17" fillId="6" borderId="8" xfId="0" applyNumberFormat="1" applyFont="1" applyFill="1" applyBorder="1" applyAlignment="1">
      <alignment horizontal="center" vertical="center" wrapText="1"/>
    </xf>
    <xf numFmtId="187" fontId="17" fillId="3" borderId="10" xfId="0" applyNumberFormat="1" applyFont="1" applyFill="1" applyBorder="1" applyAlignment="1">
      <alignment horizontal="right"/>
    </xf>
    <xf numFmtId="187" fontId="17" fillId="6" borderId="1" xfId="0" applyNumberFormat="1" applyFont="1" applyFill="1" applyBorder="1" applyAlignment="1">
      <alignment horizontal="right"/>
    </xf>
    <xf numFmtId="187" fontId="17" fillId="3" borderId="4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85" fontId="6" fillId="6" borderId="2" xfId="0" applyNumberFormat="1" applyFont="1" applyFill="1" applyBorder="1" applyAlignment="1">
      <alignment horizontal="center" vertical="center" wrapText="1"/>
    </xf>
    <xf numFmtId="185" fontId="6" fillId="6" borderId="21" xfId="0" applyNumberFormat="1" applyFont="1" applyFill="1" applyBorder="1" applyAlignment="1">
      <alignment horizontal="center" vertical="center" wrapText="1"/>
    </xf>
    <xf numFmtId="187" fontId="17" fillId="3" borderId="3" xfId="0" applyNumberFormat="1" applyFont="1" applyFill="1" applyBorder="1" applyAlignment="1">
      <alignment horizontal="right"/>
    </xf>
    <xf numFmtId="187" fontId="17" fillId="3" borderId="14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189" fontId="17" fillId="2" borderId="4" xfId="0" applyNumberFormat="1" applyFont="1" applyFill="1" applyBorder="1" applyAlignment="1" quotePrefix="1">
      <alignment horizontal="center"/>
    </xf>
    <xf numFmtId="189" fontId="17" fillId="2" borderId="10" xfId="0" applyNumberFormat="1" applyFont="1" applyFill="1" applyBorder="1" applyAlignment="1" quotePrefix="1">
      <alignment horizontal="center"/>
    </xf>
    <xf numFmtId="189" fontId="17" fillId="2" borderId="14" xfId="0" applyNumberFormat="1" applyFont="1" applyFill="1" applyBorder="1" applyAlignment="1" quotePrefix="1">
      <alignment horizontal="center"/>
    </xf>
    <xf numFmtId="189" fontId="17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188" fontId="17" fillId="2" borderId="4" xfId="0" applyNumberFormat="1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84" fontId="6" fillId="2" borderId="22" xfId="0" applyNumberFormat="1" applyFont="1" applyFill="1" applyBorder="1" applyAlignment="1">
      <alignment horizontal="center" vertical="center" wrapText="1"/>
    </xf>
    <xf numFmtId="184" fontId="6" fillId="2" borderId="23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0175"/>
          <c:w val="0.94525"/>
          <c:h val="0.92875"/>
        </c:manualLayout>
      </c:layout>
      <c:scatterChart>
        <c:scatterStyle val="lineMarker"/>
        <c:varyColors val="0"/>
        <c:ser>
          <c:idx val="8"/>
          <c:order val="0"/>
          <c:tx>
            <c:v>ASEP_0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data!$V$19</c:f>
              <c:numCache>
                <c:ptCount val="1"/>
                <c:pt idx="0">
                  <c:v>2385</c:v>
                </c:pt>
              </c:numCache>
            </c:numRef>
          </c:xVal>
          <c:yVal>
            <c:numRef>
              <c:f>data!$W$19</c:f>
              <c:numCache>
                <c:ptCount val="1"/>
                <c:pt idx="0">
                  <c:v>74.3</c:v>
                </c:pt>
              </c:numCache>
            </c:numRef>
          </c:yVal>
          <c:smooth val="0"/>
        </c:ser>
        <c:ser>
          <c:idx val="1"/>
          <c:order val="1"/>
          <c:tx>
            <c:v>ASEP_1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data!$V$24</c:f>
              <c:numCache>
                <c:ptCount val="1"/>
                <c:pt idx="0">
                  <c:v>3359</c:v>
                </c:pt>
              </c:numCache>
            </c:numRef>
          </c:xVal>
          <c:yVal>
            <c:numRef>
              <c:f>data!$W$24</c:f>
              <c:numCache>
                <c:ptCount val="1"/>
                <c:pt idx="0">
                  <c:v>81</c:v>
                </c:pt>
              </c:numCache>
            </c:numRef>
          </c:yVal>
          <c:smooth val="0"/>
        </c:ser>
        <c:ser>
          <c:idx val="2"/>
          <c:order val="2"/>
          <c:tx>
            <c:v>ASEP_2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data!$V$29</c:f>
              <c:numCache>
                <c:ptCount val="1"/>
                <c:pt idx="0">
                  <c:v>1920</c:v>
                </c:pt>
              </c:numCache>
            </c:numRef>
          </c:xVal>
          <c:yVal>
            <c:numRef>
              <c:f>data!$W$29</c:f>
              <c:numCache>
                <c:ptCount val="1"/>
                <c:pt idx="0">
                  <c:v>71</c:v>
                </c:pt>
              </c:numCache>
            </c:numRef>
          </c:yVal>
          <c:smooth val="0"/>
        </c:ser>
        <c:ser>
          <c:idx val="0"/>
          <c:order val="3"/>
          <c:tx>
            <c:v>ASEP_3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data!$V$34</c:f>
              <c:numCache>
                <c:ptCount val="1"/>
                <c:pt idx="0">
                  <c:v>2877</c:v>
                </c:pt>
              </c:numCache>
            </c:numRef>
          </c:xVal>
          <c:yVal>
            <c:numRef>
              <c:f>data!$W$34</c:f>
              <c:numCache>
                <c:ptCount val="1"/>
                <c:pt idx="0">
                  <c:v>77.8</c:v>
                </c:pt>
              </c:numCache>
            </c:numRef>
          </c:yVal>
          <c:smooth val="0"/>
        </c:ser>
        <c:ser>
          <c:idx val="4"/>
          <c:order val="4"/>
          <c:tx>
            <c:v>ASEP_4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data!$V$39</c:f>
              <c:numCache>
                <c:ptCount val="1"/>
                <c:pt idx="0">
                  <c:v>4000</c:v>
                </c:pt>
              </c:numCache>
            </c:numRef>
          </c:xVal>
          <c:yVal>
            <c:numRef>
              <c:f>data!$W$39</c:f>
              <c:numCache>
                <c:ptCount val="1"/>
                <c:pt idx="0">
                  <c:v>79</c:v>
                </c:pt>
              </c:numCache>
            </c:numRef>
          </c:yVal>
          <c:smooth val="0"/>
        </c:ser>
        <c:ser>
          <c:idx val="3"/>
          <c:order val="5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(data!$V$29,data!$V$19,data!$V$34,data!$V$24)</c:f>
              <c:numCache>
                <c:ptCount val="4"/>
                <c:pt idx="0">
                  <c:v>1920</c:v>
                </c:pt>
                <c:pt idx="1">
                  <c:v>2385</c:v>
                </c:pt>
                <c:pt idx="2">
                  <c:v>2877</c:v>
                </c:pt>
                <c:pt idx="3">
                  <c:v>3359</c:v>
                </c:pt>
              </c:numCache>
            </c:numRef>
          </c:xVal>
          <c:yVal>
            <c:numRef>
              <c:f>(data!$W$29,data!$W$19,data!$W$34,data!$W$24)</c:f>
              <c:numCache>
                <c:ptCount val="4"/>
                <c:pt idx="0">
                  <c:v>71</c:v>
                </c:pt>
                <c:pt idx="1">
                  <c:v>74.3</c:v>
                </c:pt>
                <c:pt idx="2">
                  <c:v>77.8</c:v>
                </c:pt>
                <c:pt idx="3">
                  <c:v>81</c:v>
                </c:pt>
              </c:numCache>
            </c:numRef>
          </c:yVal>
          <c:smooth val="0"/>
        </c:ser>
        <c:ser>
          <c:idx val="6"/>
          <c:order val="6"/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data!$W$43:$W$44</c:f>
              <c:numCache>
                <c:ptCount val="2"/>
                <c:pt idx="0">
                  <c:v>6001.308318661717</c:v>
                </c:pt>
                <c:pt idx="1">
                  <c:v>6001.308318661717</c:v>
                </c:pt>
              </c:numCache>
            </c:numRef>
          </c:xVal>
          <c:yVal>
            <c:numLit>
              <c:ptCount val="2"/>
              <c:pt idx="0">
                <c:v>60</c:v>
              </c:pt>
              <c:pt idx="1">
                <c:v>90</c:v>
              </c:pt>
            </c:numLit>
          </c:yVal>
          <c:smooth val="0"/>
        </c:ser>
        <c:ser>
          <c:idx val="5"/>
          <c:order val="7"/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data!$U$43:$U$44</c:f>
              <c:numCache>
                <c:ptCount val="2"/>
                <c:pt idx="0">
                  <c:v>1460</c:v>
                </c:pt>
                <c:pt idx="1">
                  <c:v>1460</c:v>
                </c:pt>
              </c:numCache>
            </c:numRef>
          </c:xVal>
          <c:yVal>
            <c:numLit>
              <c:ptCount val="2"/>
              <c:pt idx="0">
                <c:v>60</c:v>
              </c:pt>
              <c:pt idx="1">
                <c:v>90</c:v>
              </c:pt>
            </c:numLit>
          </c:yVal>
          <c:smooth val="0"/>
        </c:ser>
        <c:ser>
          <c:idx val="7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data!$W$43:$W$44</c:f>
              <c:numCache>
                <c:ptCount val="2"/>
                <c:pt idx="0">
                  <c:v>6001.308318661717</c:v>
                </c:pt>
                <c:pt idx="1">
                  <c:v>6001.308318661717</c:v>
                </c:pt>
              </c:numCache>
            </c:numRef>
          </c:xVal>
          <c:yVal>
            <c:numLit>
              <c:ptCount val="2"/>
              <c:pt idx="0">
                <c:v>60</c:v>
              </c:pt>
              <c:pt idx="1">
                <c:v>90</c:v>
              </c:pt>
            </c:numLit>
          </c:yVal>
          <c:smooth val="0"/>
        </c:ser>
        <c:axId val="43170412"/>
        <c:axId val="52989389"/>
      </c:scatterChart>
      <c:valAx>
        <c:axId val="43170412"/>
        <c:scaling>
          <c:orientation val="minMax"/>
          <c:max val="8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nPP' in min-1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cross"/>
        <c:minorTickMark val="cross"/>
        <c:tickLblPos val="nextTo"/>
        <c:crossAx val="52989389"/>
        <c:crossesAt val="60"/>
        <c:crossBetween val="midCat"/>
        <c:dispUnits/>
        <c:majorUnit val="1000"/>
        <c:minorUnit val="200"/>
      </c:valAx>
      <c:valAx>
        <c:axId val="52989389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Lmax in dB(A)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cross"/>
        <c:minorTickMark val="cross"/>
        <c:tickLblPos val="nextTo"/>
        <c:crossAx val="4317041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8175"/>
          <c:y val="0.44225"/>
          <c:w val="0.17475"/>
          <c:h val="0.36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2675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ASEP_0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data!$V$19</c:f>
              <c:numCache>
                <c:ptCount val="1"/>
                <c:pt idx="0">
                  <c:v>2385</c:v>
                </c:pt>
              </c:numCache>
            </c:numRef>
          </c:xVal>
          <c:yVal>
            <c:numRef>
              <c:f>data!$H$19</c:f>
              <c:numCache>
                <c:ptCount val="1"/>
                <c:pt idx="0">
                  <c:v>50.1</c:v>
                </c:pt>
              </c:numCache>
            </c:numRef>
          </c:yVal>
          <c:smooth val="0"/>
        </c:ser>
        <c:ser>
          <c:idx val="1"/>
          <c:order val="1"/>
          <c:tx>
            <c:v>ASEP_1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data!$V$24</c:f>
              <c:numCache>
                <c:ptCount val="1"/>
                <c:pt idx="0">
                  <c:v>3359</c:v>
                </c:pt>
              </c:numCache>
            </c:numRef>
          </c:xVal>
          <c:yVal>
            <c:numRef>
              <c:f>data!$H$24</c:f>
              <c:numCache>
                <c:ptCount val="1"/>
                <c:pt idx="0">
                  <c:v>52.8</c:v>
                </c:pt>
              </c:numCache>
            </c:numRef>
          </c:yVal>
          <c:smooth val="0"/>
        </c:ser>
        <c:ser>
          <c:idx val="2"/>
          <c:order val="2"/>
          <c:tx>
            <c:v>ASEP_2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data!$V$29</c:f>
              <c:numCache>
                <c:ptCount val="1"/>
                <c:pt idx="0">
                  <c:v>1920</c:v>
                </c:pt>
              </c:numCache>
            </c:numRef>
          </c:xVal>
          <c:yVal>
            <c:numRef>
              <c:f>data!$H$29</c:f>
              <c:numCache>
                <c:ptCount val="1"/>
                <c:pt idx="0">
                  <c:v>48.9</c:v>
                </c:pt>
              </c:numCache>
            </c:numRef>
          </c:yVal>
          <c:smooth val="0"/>
        </c:ser>
        <c:ser>
          <c:idx val="3"/>
          <c:order val="3"/>
          <c:tx>
            <c:v>ASEP_3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data!$V$34</c:f>
              <c:numCache>
                <c:ptCount val="1"/>
                <c:pt idx="0">
                  <c:v>2877</c:v>
                </c:pt>
              </c:numCache>
            </c:numRef>
          </c:xVal>
          <c:yVal>
            <c:numRef>
              <c:f>data!$H$34</c:f>
              <c:numCache>
                <c:ptCount val="1"/>
                <c:pt idx="0">
                  <c:v>45.2</c:v>
                </c:pt>
              </c:numCache>
            </c:numRef>
          </c:yVal>
          <c:smooth val="0"/>
        </c:ser>
        <c:ser>
          <c:idx val="4"/>
          <c:order val="4"/>
          <c:tx>
            <c:v>ASEP_4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data!$V$39</c:f>
              <c:numCache>
                <c:ptCount val="1"/>
                <c:pt idx="0">
                  <c:v>4000</c:v>
                </c:pt>
              </c:numCache>
            </c:numRef>
          </c:xVal>
          <c:yVal>
            <c:numRef>
              <c:f>data!$H$39</c:f>
              <c:numCache>
                <c:ptCount val="1"/>
                <c:pt idx="0">
                  <c:v>60</c:v>
                </c:pt>
              </c:numCache>
            </c:numRef>
          </c:yVal>
          <c:smooth val="0"/>
        </c:ser>
        <c:ser>
          <c:idx val="6"/>
          <c:order val="5"/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data!$W$43:$W$44</c:f>
              <c:numCache>
                <c:ptCount val="2"/>
                <c:pt idx="0">
                  <c:v>6001.308318661717</c:v>
                </c:pt>
                <c:pt idx="1">
                  <c:v>6001.308318661717</c:v>
                </c:pt>
              </c:numCache>
            </c:numRef>
          </c:xVal>
          <c:yVal>
            <c:numLit>
              <c:ptCount val="2"/>
              <c:pt idx="0">
                <c:v>10</c:v>
              </c:pt>
              <c:pt idx="1">
                <c:v>90</c:v>
              </c:pt>
            </c:numLit>
          </c:yVal>
          <c:smooth val="0"/>
        </c:ser>
        <c:ser>
          <c:idx val="5"/>
          <c:order val="6"/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data!$U$43:$U$44</c:f>
              <c:numCache>
                <c:ptCount val="2"/>
                <c:pt idx="0">
                  <c:v>1460</c:v>
                </c:pt>
                <c:pt idx="1">
                  <c:v>1460</c:v>
                </c:pt>
              </c:numCache>
            </c:numRef>
          </c:xVal>
          <c:yVal>
            <c:numLit>
              <c:ptCount val="2"/>
              <c:pt idx="0">
                <c:v>10</c:v>
              </c:pt>
              <c:pt idx="1">
                <c:v>90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data!$W$43:$W$44</c:f>
              <c:numCache>
                <c:ptCount val="2"/>
                <c:pt idx="0">
                  <c:v>6001.308318661717</c:v>
                </c:pt>
                <c:pt idx="1">
                  <c:v>6001.308318661717</c:v>
                </c:pt>
              </c:numCache>
            </c:numRef>
          </c:xVal>
          <c:yVal>
            <c:numLit>
              <c:ptCount val="2"/>
              <c:pt idx="0">
                <c:v>10</c:v>
              </c:pt>
              <c:pt idx="1">
                <c:v>90</c:v>
              </c:pt>
            </c:numLit>
          </c:yVal>
          <c:smooth val="0"/>
        </c:ser>
        <c:ser>
          <c:idx val="8"/>
          <c:order val="8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Lit>
              <c:ptCount val="2"/>
              <c:pt idx="0">
                <c:v>1000</c:v>
              </c:pt>
              <c:pt idx="1">
                <c:v>8000</c:v>
              </c:pt>
            </c:numLit>
          </c:xVal>
          <c:yVal>
            <c:numLit>
              <c:ptCount val="2"/>
              <c:pt idx="0">
                <c:v>20</c:v>
              </c:pt>
              <c:pt idx="1">
                <c:v>20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1000</c:v>
              </c:pt>
              <c:pt idx="1">
                <c:v>8000</c:v>
              </c:pt>
            </c:numLit>
          </c:xVal>
          <c:yVal>
            <c:numLit>
              <c:ptCount val="2"/>
              <c:pt idx="0">
                <c:v>80</c:v>
              </c:pt>
              <c:pt idx="1">
                <c:v>80</c:v>
              </c:pt>
            </c:numLit>
          </c:yVal>
          <c:smooth val="0"/>
        </c:ser>
        <c:axId val="7142454"/>
        <c:axId val="64282087"/>
      </c:scatterChart>
      <c:valAx>
        <c:axId val="7142454"/>
        <c:scaling>
          <c:orientation val="minMax"/>
          <c:max val="8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nPP' in min-1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cross"/>
        <c:minorTickMark val="cross"/>
        <c:tickLblPos val="nextTo"/>
        <c:crossAx val="64282087"/>
        <c:crossesAt val="10"/>
        <c:crossBetween val="midCat"/>
        <c:dispUnits/>
        <c:majorUnit val="1000"/>
        <c:minorUnit val="200"/>
      </c:valAx>
      <c:valAx>
        <c:axId val="64282087"/>
        <c:scaling>
          <c:orientation val="minMax"/>
          <c:max val="9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VPP' in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cross"/>
        <c:minorTickMark val="cross"/>
        <c:tickLblPos val="nextTo"/>
        <c:crossAx val="7142454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725"/>
          <c:y val="0.5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34</xdr:row>
      <xdr:rowOff>0</xdr:rowOff>
    </xdr:from>
    <xdr:to>
      <xdr:col>3</xdr:col>
      <xdr:colOff>9525</xdr:colOff>
      <xdr:row>38</xdr:row>
      <xdr:rowOff>0</xdr:rowOff>
    </xdr:to>
    <xdr:sp>
      <xdr:nvSpPr>
        <xdr:cNvPr id="1" name="Line 17"/>
        <xdr:cNvSpPr>
          <a:spLocks/>
        </xdr:cNvSpPr>
      </xdr:nvSpPr>
      <xdr:spPr>
        <a:xfrm flipH="1">
          <a:off x="1009650" y="6886575"/>
          <a:ext cx="1457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1svr\theme2\windows\TEMP\WL&#12487;&#12540;&#12479;&#260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m0zp003\kj5\WINDOWS\Profiles\n101401\&#65411;&#65438;&#65405;&#65400;&#65412;&#65391;&#65420;&#65439;\&#65433;&#65417;&#65392;&#26041;&#24335;&#35201;&#22240;&#20998;&#26512;\&#65433;&#65417;&#65392;&#26041;&#24335;&#35201;&#22240;&#20998;&#26512;\&#35201;&#22240;&#20998;&#26512;&#65436;&#65392;&#65400;&#6540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車両２９"/>
    </sheetNames>
    <sheetDataSet>
      <sheetData sheetId="0">
        <row r="15">
          <cell r="T15">
            <v>102.95560257900435</v>
          </cell>
        </row>
        <row r="16">
          <cell r="T16">
            <v>62.11772419753822</v>
          </cell>
        </row>
        <row r="18">
          <cell r="T18">
            <v>38.32138209201363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Rと脱出エンジン回転数"/>
      <sheetName val="新試験法とRoadside試験騒音値"/>
      <sheetName val="新試験法加速とRoadside試験騒音値 "/>
      <sheetName val="結果まとめ "/>
    </sheetNames>
    <definedNames>
      <definedName name="Record1"/>
      <definedName name="Record10"/>
      <definedName name="Record11"/>
      <definedName name="Record12"/>
      <definedName name="Record13"/>
      <definedName name="Record2"/>
      <definedName name="Record3"/>
      <definedName name="Record4"/>
      <definedName name="Record5"/>
      <definedName name="Record7"/>
      <definedName name="Record8"/>
      <definedName name="Record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4"/>
  <sheetViews>
    <sheetView tabSelected="1" view="pageBreakPreview" zoomScaleSheetLayoutView="100" workbookViewId="0" topLeftCell="A3">
      <selection activeCell="B15" sqref="B15:B39"/>
    </sheetView>
  </sheetViews>
  <sheetFormatPr defaultColWidth="9.00390625" defaultRowHeight="13.5"/>
  <cols>
    <col min="1" max="1" width="8.625" style="40" customWidth="1"/>
    <col min="2" max="2" width="4.75390625" style="40" customWidth="1"/>
    <col min="3" max="3" width="18.875" style="40" customWidth="1"/>
    <col min="4" max="4" width="15.375" style="40" customWidth="1"/>
    <col min="5" max="5" width="7.00390625" style="40" customWidth="1"/>
    <col min="6" max="7" width="5.625" style="40" customWidth="1"/>
    <col min="8" max="8" width="6.25390625" style="40" customWidth="1"/>
    <col min="9" max="10" width="5.625" style="40" customWidth="1"/>
    <col min="11" max="12" width="6.625" style="40" customWidth="1"/>
    <col min="13" max="14" width="6.125" style="40" customWidth="1"/>
    <col min="15" max="15" width="7.625" style="40" customWidth="1"/>
    <col min="16" max="16" width="7.875" style="40" customWidth="1"/>
    <col min="17" max="17" width="7.00390625" style="40" customWidth="1"/>
    <col min="18" max="19" width="6.125" style="40" customWidth="1"/>
    <col min="20" max="20" width="8.25390625" style="40" customWidth="1"/>
    <col min="21" max="21" width="8.375" style="40" customWidth="1"/>
    <col min="22" max="22" width="6.125" style="40" customWidth="1"/>
    <col min="23" max="23" width="11.00390625" style="40" customWidth="1"/>
    <col min="24" max="24" width="9.00390625" style="40" customWidth="1"/>
    <col min="25" max="25" width="7.50390625" style="40" customWidth="1"/>
    <col min="26" max="26" width="7.50390625" style="45" customWidth="1"/>
    <col min="27" max="16384" width="9.00390625" style="40" customWidth="1"/>
  </cols>
  <sheetData>
    <row r="1" s="112" customFormat="1" ht="14.25"/>
    <row r="2" s="112" customFormat="1" ht="14.25">
      <c r="A2" s="113"/>
    </row>
    <row r="3" s="112" customFormat="1" ht="14.25"/>
    <row r="4" s="112" customFormat="1" ht="14.25"/>
    <row r="5" spans="1:42" s="2" customFormat="1" ht="37.5" customHeight="1">
      <c r="A5" s="152" t="s">
        <v>2</v>
      </c>
      <c r="B5" s="153"/>
      <c r="C5" s="179" t="s">
        <v>16</v>
      </c>
      <c r="D5" s="153"/>
      <c r="E5" s="107" t="s">
        <v>15</v>
      </c>
      <c r="F5" s="136" t="s">
        <v>64</v>
      </c>
      <c r="G5" s="137"/>
      <c r="H5" s="108" t="s">
        <v>75</v>
      </c>
      <c r="I5" s="109" t="s">
        <v>76</v>
      </c>
      <c r="J5" s="108" t="s">
        <v>63</v>
      </c>
      <c r="K5" s="109" t="s">
        <v>62</v>
      </c>
      <c r="L5" s="173" t="s">
        <v>14</v>
      </c>
      <c r="M5" s="174"/>
      <c r="N5" s="110" t="s">
        <v>65</v>
      </c>
      <c r="O5" s="111" t="s">
        <v>66</v>
      </c>
      <c r="P5" s="136" t="s">
        <v>67</v>
      </c>
      <c r="Q5" s="137"/>
      <c r="R5" s="136" t="s">
        <v>68</v>
      </c>
      <c r="S5" s="137"/>
      <c r="T5" s="111" t="s">
        <v>69</v>
      </c>
      <c r="AD5" s="3"/>
      <c r="AE5" s="4"/>
      <c r="AF5" s="5"/>
      <c r="AG5" s="5"/>
      <c r="AP5" s="6"/>
    </row>
    <row r="6" spans="1:42" s="13" customFormat="1" ht="14.25" customHeight="1" thickBot="1">
      <c r="A6" s="154">
        <v>1</v>
      </c>
      <c r="B6" s="155"/>
      <c r="C6" s="138" t="s">
        <v>0</v>
      </c>
      <c r="D6" s="139"/>
      <c r="E6" s="7">
        <v>1</v>
      </c>
      <c r="F6" s="140">
        <v>700</v>
      </c>
      <c r="G6" s="155"/>
      <c r="H6" s="147" t="s">
        <v>74</v>
      </c>
      <c r="I6" s="105">
        <v>6</v>
      </c>
      <c r="J6" s="8">
        <v>33</v>
      </c>
      <c r="K6" s="9">
        <v>8300</v>
      </c>
      <c r="L6" s="141">
        <f>J6/R6*1000</f>
        <v>120</v>
      </c>
      <c r="M6" s="142"/>
      <c r="N6" s="10">
        <v>2.215</v>
      </c>
      <c r="O6" s="11">
        <v>498</v>
      </c>
      <c r="P6" s="175">
        <v>200</v>
      </c>
      <c r="Q6" s="176"/>
      <c r="R6" s="177">
        <f>P6+75</f>
        <v>275</v>
      </c>
      <c r="S6" s="178"/>
      <c r="T6" s="12">
        <v>0.3128901</v>
      </c>
      <c r="AD6" s="14"/>
      <c r="AE6" s="15"/>
      <c r="AF6" s="16"/>
      <c r="AG6" s="16"/>
      <c r="AP6" s="14"/>
    </row>
    <row r="7" spans="1:30" s="17" customFormat="1" ht="14.25" customHeight="1">
      <c r="A7" s="166"/>
      <c r="B7" s="166"/>
      <c r="C7" s="166"/>
      <c r="D7" s="166"/>
      <c r="F7" s="167"/>
      <c r="G7" s="168"/>
      <c r="H7" s="153"/>
      <c r="I7" s="18" t="s">
        <v>56</v>
      </c>
      <c r="J7" s="18" t="s">
        <v>57</v>
      </c>
      <c r="K7" s="19"/>
      <c r="L7" s="20"/>
      <c r="M7" s="21"/>
      <c r="N7" s="22"/>
      <c r="O7" s="23"/>
      <c r="AD7" s="24"/>
    </row>
    <row r="8" spans="1:40" s="17" customFormat="1" ht="13.5" customHeight="1" thickBot="1">
      <c r="A8" s="25"/>
      <c r="B8" s="25"/>
      <c r="C8" s="25"/>
      <c r="D8" s="25"/>
      <c r="F8" s="169" t="s">
        <v>58</v>
      </c>
      <c r="G8" s="170"/>
      <c r="H8" s="171"/>
      <c r="I8" s="117">
        <f>IF($L$6&gt;25,IF($L$6&gt;50,1.28*LOG10($L$6)-1.19,1.37*LOG10($L$6)-1.08),"")</f>
        <v>1.4713519949409597</v>
      </c>
      <c r="J8" s="117">
        <f>IF($L$6&gt;25,IF($L$6&gt;50,3.33*LOG10($L$6)-4.16,2.47*LOG10($L$6)-2.52),"")</f>
        <v>2.7636735493385904</v>
      </c>
      <c r="K8" s="146"/>
      <c r="L8" s="13"/>
      <c r="N8" s="13"/>
      <c r="O8" s="23"/>
      <c r="P8" s="26"/>
      <c r="Q8" s="15"/>
      <c r="R8" s="15"/>
      <c r="S8" s="27"/>
      <c r="T8" s="24"/>
      <c r="U8" s="24"/>
      <c r="V8" s="24"/>
      <c r="AB8" s="24"/>
      <c r="AC8" s="24"/>
      <c r="AD8" s="24"/>
      <c r="AI8" s="28"/>
      <c r="AJ8" s="28"/>
      <c r="AK8" s="28"/>
      <c r="AL8" s="28"/>
      <c r="AM8" s="29"/>
      <c r="AN8" s="29"/>
    </row>
    <row r="9" spans="1:49" s="32" customFormat="1" ht="14.25" customHeight="1">
      <c r="A9" s="30"/>
      <c r="B9" s="30"/>
      <c r="C9" s="31"/>
      <c r="D9" s="31"/>
      <c r="F9" s="172"/>
      <c r="G9" s="172"/>
      <c r="H9" s="172"/>
      <c r="I9" s="106"/>
      <c r="J9" s="33"/>
      <c r="K9" s="145"/>
      <c r="L9" s="34"/>
      <c r="S9" s="35"/>
      <c r="T9" s="36"/>
      <c r="U9" s="37"/>
      <c r="V9" s="37"/>
      <c r="Z9" s="28"/>
      <c r="AA9" s="34"/>
      <c r="AB9" s="29"/>
      <c r="AC9" s="28"/>
      <c r="AD9" s="28"/>
      <c r="AL9" s="28"/>
      <c r="AM9" s="28"/>
      <c r="AN9" s="28"/>
      <c r="AO9" s="28"/>
      <c r="AP9" s="28"/>
      <c r="AQ9" s="28"/>
      <c r="AV9" s="34"/>
      <c r="AW9" s="29"/>
    </row>
    <row r="10" spans="1:21" ht="18" customHeight="1">
      <c r="A10" s="116" t="s">
        <v>70</v>
      </c>
      <c r="B10" s="114"/>
      <c r="C10" s="115"/>
      <c r="D10" s="115"/>
      <c r="E10" s="28"/>
      <c r="F10" s="28"/>
      <c r="G10" s="28"/>
      <c r="H10" s="28"/>
      <c r="I10" s="28"/>
      <c r="J10" s="28"/>
      <c r="K10" s="29"/>
      <c r="L10" s="29"/>
      <c r="M10" s="28"/>
      <c r="N10" s="28"/>
      <c r="O10" s="28"/>
      <c r="P10" s="28"/>
      <c r="Q10" s="28"/>
      <c r="R10" s="28"/>
      <c r="S10" s="38"/>
      <c r="T10" s="39"/>
      <c r="U10" s="28"/>
    </row>
    <row r="11" spans="1:42" s="45" customFormat="1" ht="14.25">
      <c r="A11" s="122" t="s">
        <v>71</v>
      </c>
      <c r="B11" s="123"/>
      <c r="C11" s="124"/>
      <c r="D11" s="124"/>
      <c r="E11" s="41"/>
      <c r="F11" s="41"/>
      <c r="G11" s="41"/>
      <c r="H11" s="41"/>
      <c r="I11" s="41"/>
      <c r="J11" s="42"/>
      <c r="K11" s="43"/>
      <c r="L11" s="44"/>
      <c r="M11" s="41"/>
      <c r="N11" s="41"/>
      <c r="O11" s="41"/>
      <c r="P11" s="41"/>
      <c r="Q11" s="41"/>
      <c r="R11" s="41"/>
      <c r="S11" s="41"/>
      <c r="T11" s="44"/>
      <c r="U11" s="44"/>
      <c r="V11" s="29"/>
      <c r="W11" s="16"/>
      <c r="X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18" ht="18" customHeight="1" thickBot="1">
      <c r="A12" s="44"/>
      <c r="B12" s="44"/>
      <c r="C12" s="41"/>
      <c r="D12" s="41"/>
      <c r="E12" s="41"/>
      <c r="F12" s="41"/>
      <c r="G12" s="41"/>
      <c r="H12" s="41"/>
      <c r="I12" s="41"/>
      <c r="J12" s="41"/>
      <c r="K12" s="46"/>
      <c r="L12" s="46"/>
      <c r="M12" s="41"/>
      <c r="N12" s="41"/>
      <c r="O12" s="41"/>
      <c r="P12" s="41"/>
      <c r="Q12" s="47"/>
      <c r="R12" s="41"/>
    </row>
    <row r="13" spans="1:33" ht="24.75" customHeight="1">
      <c r="A13" s="164" t="s">
        <v>29</v>
      </c>
      <c r="B13" s="164"/>
      <c r="C13" s="164"/>
      <c r="D13" s="164"/>
      <c r="E13" s="163" t="s">
        <v>27</v>
      </c>
      <c r="F13" s="163" t="s">
        <v>44</v>
      </c>
      <c r="G13" s="160" t="s">
        <v>33</v>
      </c>
      <c r="H13" s="160"/>
      <c r="I13" s="160"/>
      <c r="J13" s="160"/>
      <c r="K13" s="161" t="s">
        <v>59</v>
      </c>
      <c r="L13" s="162"/>
      <c r="M13" s="163" t="s">
        <v>43</v>
      </c>
      <c r="N13" s="163"/>
      <c r="O13" s="163"/>
      <c r="P13" s="163"/>
      <c r="Q13" s="156" t="s">
        <v>20</v>
      </c>
      <c r="R13" s="157"/>
      <c r="S13" s="158"/>
      <c r="T13" s="159"/>
      <c r="U13" s="48"/>
      <c r="V13" s="48"/>
      <c r="AE13" s="32"/>
      <c r="AF13" s="32"/>
      <c r="AG13" s="32"/>
    </row>
    <row r="14" spans="1:33" ht="16.5" thickBot="1">
      <c r="A14" s="49"/>
      <c r="B14" s="50" t="s">
        <v>2</v>
      </c>
      <c r="C14" s="51" t="s">
        <v>30</v>
      </c>
      <c r="D14" s="51" t="s">
        <v>31</v>
      </c>
      <c r="E14" s="165"/>
      <c r="F14" s="165"/>
      <c r="G14" s="53" t="s">
        <v>24</v>
      </c>
      <c r="H14" s="53" t="s">
        <v>25</v>
      </c>
      <c r="I14" s="53" t="s">
        <v>72</v>
      </c>
      <c r="J14" s="53" t="s">
        <v>26</v>
      </c>
      <c r="K14" s="52" t="s">
        <v>60</v>
      </c>
      <c r="L14" s="52" t="s">
        <v>61</v>
      </c>
      <c r="M14" s="53" t="s">
        <v>21</v>
      </c>
      <c r="N14" s="53" t="s">
        <v>22</v>
      </c>
      <c r="O14" s="53" t="s">
        <v>73</v>
      </c>
      <c r="P14" s="53" t="s">
        <v>23</v>
      </c>
      <c r="Q14" s="53" t="s">
        <v>18</v>
      </c>
      <c r="R14" s="53" t="s">
        <v>19</v>
      </c>
      <c r="S14" s="54"/>
      <c r="T14" s="55"/>
      <c r="U14" s="56"/>
      <c r="V14" s="56"/>
      <c r="AE14" s="32"/>
      <c r="AF14" s="32"/>
      <c r="AG14" s="32"/>
    </row>
    <row r="15" spans="1:31" ht="15" customHeight="1" thickBot="1">
      <c r="A15" s="57" t="s">
        <v>3</v>
      </c>
      <c r="B15" s="148" t="s">
        <v>5</v>
      </c>
      <c r="C15" s="58" t="s">
        <v>28</v>
      </c>
      <c r="D15" s="58"/>
      <c r="E15" s="59">
        <v>3</v>
      </c>
      <c r="F15" s="60">
        <v>1.545</v>
      </c>
      <c r="G15" s="61">
        <v>40.8</v>
      </c>
      <c r="H15" s="61">
        <v>50.1</v>
      </c>
      <c r="I15" s="61">
        <v>55</v>
      </c>
      <c r="J15" s="61">
        <v>59.9</v>
      </c>
      <c r="K15" s="127">
        <f>((J15/3.6)^2-(G15/3.6)^2)/(2*(20+2))</f>
        <v>3.372913159371493</v>
      </c>
      <c r="L15" s="127">
        <f>((J15/3.6)^2-(H15/3.6)^2)/(2*(10+2))</f>
        <v>3.46579218106996</v>
      </c>
      <c r="M15" s="133">
        <v>1943</v>
      </c>
      <c r="N15" s="133">
        <v>2385</v>
      </c>
      <c r="O15" s="133">
        <v>2618.5</v>
      </c>
      <c r="P15" s="133">
        <v>2852</v>
      </c>
      <c r="Q15" s="61">
        <v>73.9</v>
      </c>
      <c r="R15" s="61">
        <v>74.3</v>
      </c>
      <c r="S15" s="62"/>
      <c r="T15" s="63"/>
      <c r="U15" s="64"/>
      <c r="V15" s="64"/>
      <c r="AE15" s="32"/>
    </row>
    <row r="16" spans="1:31" ht="15" customHeight="1" thickBot="1">
      <c r="A16" s="65"/>
      <c r="B16" s="149" t="s">
        <v>6</v>
      </c>
      <c r="C16" s="66" t="s">
        <v>37</v>
      </c>
      <c r="D16" s="66" t="s">
        <v>37</v>
      </c>
      <c r="E16" s="59">
        <v>3</v>
      </c>
      <c r="F16" s="60">
        <v>1.545</v>
      </c>
      <c r="G16" s="61">
        <v>40.8</v>
      </c>
      <c r="H16" s="61">
        <v>50.1</v>
      </c>
      <c r="I16" s="61">
        <v>55</v>
      </c>
      <c r="J16" s="61">
        <v>59.9</v>
      </c>
      <c r="K16" s="128">
        <f>((J16/3.6)^2-(G16/3.6)^2)/(2*(20+2))</f>
        <v>3.372913159371493</v>
      </c>
      <c r="L16" s="127">
        <f>((J16/3.6)^2-(H16/3.6)^2)/(2*(10+2))</f>
        <v>3.46579218106996</v>
      </c>
      <c r="M16" s="133">
        <v>1943</v>
      </c>
      <c r="N16" s="133">
        <v>2385</v>
      </c>
      <c r="O16" s="133">
        <v>2618.5</v>
      </c>
      <c r="P16" s="133">
        <v>2852</v>
      </c>
      <c r="Q16" s="61">
        <v>73.9</v>
      </c>
      <c r="R16" s="61">
        <v>74.3</v>
      </c>
      <c r="S16" s="67"/>
      <c r="T16" s="68"/>
      <c r="U16" s="64"/>
      <c r="V16" s="64"/>
      <c r="AE16" s="32"/>
    </row>
    <row r="17" spans="1:31" ht="15" customHeight="1" thickBot="1">
      <c r="A17" s="65"/>
      <c r="B17" s="149" t="s">
        <v>7</v>
      </c>
      <c r="C17" s="66" t="s">
        <v>38</v>
      </c>
      <c r="D17" s="66" t="s">
        <v>38</v>
      </c>
      <c r="E17" s="59">
        <v>3</v>
      </c>
      <c r="F17" s="60">
        <v>1.545</v>
      </c>
      <c r="G17" s="61">
        <v>40.8</v>
      </c>
      <c r="H17" s="61">
        <v>50.1</v>
      </c>
      <c r="I17" s="61">
        <v>55</v>
      </c>
      <c r="J17" s="61">
        <v>59.9</v>
      </c>
      <c r="K17" s="129">
        <f>((J17/3.6)^2-(G17/3.6)^2)/(2*(20+2))</f>
        <v>3.372913159371493</v>
      </c>
      <c r="L17" s="127">
        <f>((J17/3.6)^2-(H17/3.6)^2)/(2*(10+2))</f>
        <v>3.46579218106996</v>
      </c>
      <c r="M17" s="133">
        <v>1943</v>
      </c>
      <c r="N17" s="133">
        <v>2385</v>
      </c>
      <c r="O17" s="133">
        <v>2618.5</v>
      </c>
      <c r="P17" s="133">
        <v>2852</v>
      </c>
      <c r="Q17" s="61">
        <v>73.9</v>
      </c>
      <c r="R17" s="61">
        <v>74.3</v>
      </c>
      <c r="S17" s="67"/>
      <c r="T17" s="68"/>
      <c r="U17" s="64"/>
      <c r="V17" s="64"/>
      <c r="X17" s="69"/>
      <c r="Y17" s="69"/>
      <c r="AE17" s="32"/>
    </row>
    <row r="18" spans="1:31" ht="15" customHeight="1" thickBot="1">
      <c r="A18" s="65"/>
      <c r="B18" s="150" t="s">
        <v>8</v>
      </c>
      <c r="C18" s="70"/>
      <c r="D18" s="70"/>
      <c r="E18" s="59">
        <v>3</v>
      </c>
      <c r="F18" s="60">
        <v>1.545</v>
      </c>
      <c r="G18" s="61">
        <v>40.8</v>
      </c>
      <c r="H18" s="61">
        <v>50.1</v>
      </c>
      <c r="I18" s="61">
        <v>55</v>
      </c>
      <c r="J18" s="61">
        <v>59.9</v>
      </c>
      <c r="K18" s="130">
        <f>((J18/3.6)^2-(G18/3.6)^2)/(2*(20+2))</f>
        <v>3.372913159371493</v>
      </c>
      <c r="L18" s="127">
        <f>((J18/3.6)^2-(H18/3.6)^2)/(2*(10+2))</f>
        <v>3.46579218106996</v>
      </c>
      <c r="M18" s="133">
        <v>1943</v>
      </c>
      <c r="N18" s="133">
        <v>2385</v>
      </c>
      <c r="O18" s="133">
        <v>2618.5</v>
      </c>
      <c r="P18" s="133">
        <v>2852</v>
      </c>
      <c r="Q18" s="61">
        <v>73.9</v>
      </c>
      <c r="R18" s="61">
        <v>74.3</v>
      </c>
      <c r="S18" s="71"/>
      <c r="T18" s="72"/>
      <c r="U18" s="73" t="s">
        <v>3</v>
      </c>
      <c r="V18" s="74" t="s">
        <v>12</v>
      </c>
      <c r="W18" s="75" t="s">
        <v>13</v>
      </c>
      <c r="AE18" s="32"/>
    </row>
    <row r="19" spans="1:31" ht="15" customHeight="1" thickBot="1">
      <c r="A19" s="76"/>
      <c r="B19" s="151" t="s">
        <v>17</v>
      </c>
      <c r="C19" s="77"/>
      <c r="D19" s="77"/>
      <c r="E19" s="78"/>
      <c r="F19" s="79"/>
      <c r="G19" s="125">
        <f>AVERAGE(G15:G18)</f>
        <v>40.8</v>
      </c>
      <c r="H19" s="125">
        <f aca="true" t="shared" si="0" ref="H19:R19">AVERAGE(H15:H18)</f>
        <v>50.1</v>
      </c>
      <c r="I19" s="125">
        <f t="shared" si="0"/>
        <v>55</v>
      </c>
      <c r="J19" s="125">
        <f t="shared" si="0"/>
        <v>59.9</v>
      </c>
      <c r="K19" s="126">
        <f t="shared" si="0"/>
        <v>3.372913159371493</v>
      </c>
      <c r="L19" s="126">
        <f t="shared" si="0"/>
        <v>3.46579218106996</v>
      </c>
      <c r="M19" s="134">
        <f t="shared" si="0"/>
        <v>1943</v>
      </c>
      <c r="N19" s="134">
        <f t="shared" si="0"/>
        <v>2385</v>
      </c>
      <c r="O19" s="134">
        <f t="shared" si="0"/>
        <v>2618.5</v>
      </c>
      <c r="P19" s="134">
        <f t="shared" si="0"/>
        <v>2852</v>
      </c>
      <c r="Q19" s="125">
        <f t="shared" si="0"/>
        <v>73.9</v>
      </c>
      <c r="R19" s="125">
        <f t="shared" si="0"/>
        <v>74.3</v>
      </c>
      <c r="S19" s="1" t="s">
        <v>1</v>
      </c>
      <c r="T19" s="81"/>
      <c r="U19" s="82"/>
      <c r="V19" s="131">
        <f>N19</f>
        <v>2385</v>
      </c>
      <c r="W19" s="132">
        <f>MAX(Q19:R19)</f>
        <v>74.3</v>
      </c>
      <c r="AE19" s="32"/>
    </row>
    <row r="20" spans="1:31" ht="15" customHeight="1" thickBot="1">
      <c r="A20" s="57" t="s">
        <v>4</v>
      </c>
      <c r="B20" s="148" t="s">
        <v>5</v>
      </c>
      <c r="C20" s="58" t="s">
        <v>42</v>
      </c>
      <c r="D20" s="58"/>
      <c r="E20" s="59">
        <v>2</v>
      </c>
      <c r="F20" s="60">
        <v>2.062</v>
      </c>
      <c r="G20" s="61">
        <v>34.4</v>
      </c>
      <c r="H20" s="61">
        <v>52.8</v>
      </c>
      <c r="I20" s="61">
        <v>61.05</v>
      </c>
      <c r="J20" s="61">
        <v>69.3</v>
      </c>
      <c r="K20" s="127">
        <f>((J20/3.6)^2-(G20/3.6)^2)/(2*(20+2))</f>
        <v>6.3466785914702575</v>
      </c>
      <c r="L20" s="127">
        <f>((J20/3.6)^2-(H20/3.6)^2)/(2*(10+2))</f>
        <v>6.477141203703705</v>
      </c>
      <c r="M20" s="133">
        <v>2188</v>
      </c>
      <c r="N20" s="133">
        <v>3359</v>
      </c>
      <c r="O20" s="133">
        <v>3883.5</v>
      </c>
      <c r="P20" s="133">
        <v>4408</v>
      </c>
      <c r="Q20" s="61">
        <v>81</v>
      </c>
      <c r="R20" s="61">
        <v>80.6</v>
      </c>
      <c r="S20" s="62"/>
      <c r="T20" s="63"/>
      <c r="U20" s="64"/>
      <c r="V20" s="64"/>
      <c r="X20" s="45"/>
      <c r="AE20" s="32"/>
    </row>
    <row r="21" spans="1:31" ht="15" customHeight="1" thickBot="1">
      <c r="A21" s="83"/>
      <c r="B21" s="149" t="s">
        <v>6</v>
      </c>
      <c r="C21" s="66" t="s">
        <v>50</v>
      </c>
      <c r="D21" s="66" t="s">
        <v>34</v>
      </c>
      <c r="E21" s="59">
        <v>2</v>
      </c>
      <c r="F21" s="60">
        <v>2.062</v>
      </c>
      <c r="G21" s="61">
        <v>34.4</v>
      </c>
      <c r="H21" s="61">
        <v>52.8</v>
      </c>
      <c r="I21" s="61">
        <v>61.05</v>
      </c>
      <c r="J21" s="61">
        <v>69.3</v>
      </c>
      <c r="K21" s="129">
        <f>((J21/3.6)^2-(G21/3.6)^2)/(2*(20+2))</f>
        <v>6.3466785914702575</v>
      </c>
      <c r="L21" s="127">
        <f>((J21/3.6)^2-(H21/3.6)^2)/(2*(10+2))</f>
        <v>6.477141203703705</v>
      </c>
      <c r="M21" s="133">
        <v>2188</v>
      </c>
      <c r="N21" s="133">
        <v>3359</v>
      </c>
      <c r="O21" s="133">
        <v>3883.5</v>
      </c>
      <c r="P21" s="133">
        <v>4408</v>
      </c>
      <c r="Q21" s="61">
        <v>81</v>
      </c>
      <c r="R21" s="61">
        <v>80.6</v>
      </c>
      <c r="S21" s="67"/>
      <c r="T21" s="68"/>
      <c r="U21" s="64"/>
      <c r="V21" s="64"/>
      <c r="X21" s="45"/>
      <c r="AE21" s="32"/>
    </row>
    <row r="22" spans="1:31" ht="15" customHeight="1" thickBot="1">
      <c r="A22" s="83"/>
      <c r="B22" s="149" t="s">
        <v>7</v>
      </c>
      <c r="C22" s="66" t="s">
        <v>51</v>
      </c>
      <c r="D22" s="66"/>
      <c r="E22" s="59">
        <v>2</v>
      </c>
      <c r="F22" s="60">
        <v>2.062</v>
      </c>
      <c r="G22" s="61">
        <v>34.4</v>
      </c>
      <c r="H22" s="61">
        <v>52.8</v>
      </c>
      <c r="I22" s="61">
        <v>61.05</v>
      </c>
      <c r="J22" s="61">
        <v>69.3</v>
      </c>
      <c r="K22" s="129">
        <f>((J22/3.6)^2-(G22/3.6)^2)/(2*(20+2))</f>
        <v>6.3466785914702575</v>
      </c>
      <c r="L22" s="127">
        <f>((J22/3.6)^2-(H22/3.6)^2)/(2*(10+2))</f>
        <v>6.477141203703705</v>
      </c>
      <c r="M22" s="133">
        <v>2188</v>
      </c>
      <c r="N22" s="133">
        <v>3359</v>
      </c>
      <c r="O22" s="133">
        <v>3883.5</v>
      </c>
      <c r="P22" s="133">
        <v>4408</v>
      </c>
      <c r="Q22" s="61">
        <v>81</v>
      </c>
      <c r="R22" s="61">
        <v>80.6</v>
      </c>
      <c r="S22" s="67"/>
      <c r="T22" s="68"/>
      <c r="U22" s="64"/>
      <c r="V22" s="64"/>
      <c r="X22" s="45"/>
      <c r="Y22" s="69"/>
      <c r="Z22" s="69"/>
      <c r="AE22" s="32"/>
    </row>
    <row r="23" spans="1:31" ht="15" customHeight="1" thickBot="1">
      <c r="A23" s="83"/>
      <c r="B23" s="150" t="s">
        <v>8</v>
      </c>
      <c r="C23" s="70" t="s">
        <v>52</v>
      </c>
      <c r="D23" s="70"/>
      <c r="E23" s="59">
        <v>2</v>
      </c>
      <c r="F23" s="60">
        <v>2.062</v>
      </c>
      <c r="G23" s="61">
        <v>34.4</v>
      </c>
      <c r="H23" s="61">
        <v>52.8</v>
      </c>
      <c r="I23" s="61">
        <v>61.05</v>
      </c>
      <c r="J23" s="61">
        <v>69.3</v>
      </c>
      <c r="K23" s="130">
        <f>((J23/3.6)^2-(G23/3.6)^2)/(2*(20+2))</f>
        <v>6.3466785914702575</v>
      </c>
      <c r="L23" s="127">
        <f>((J23/3.6)^2-(H23/3.6)^2)/(2*(10+2))</f>
        <v>6.477141203703705</v>
      </c>
      <c r="M23" s="133">
        <v>2188</v>
      </c>
      <c r="N23" s="133">
        <v>3359</v>
      </c>
      <c r="O23" s="133">
        <v>3883.5</v>
      </c>
      <c r="P23" s="133">
        <v>4408</v>
      </c>
      <c r="Q23" s="61">
        <v>81</v>
      </c>
      <c r="R23" s="61">
        <v>80.6</v>
      </c>
      <c r="S23" s="71"/>
      <c r="T23" s="72"/>
      <c r="U23" s="73" t="s">
        <v>4</v>
      </c>
      <c r="V23" s="74" t="s">
        <v>12</v>
      </c>
      <c r="W23" s="75" t="s">
        <v>13</v>
      </c>
      <c r="AE23" s="32"/>
    </row>
    <row r="24" spans="1:31" ht="15" customHeight="1" thickBot="1">
      <c r="A24" s="84"/>
      <c r="B24" s="151" t="s">
        <v>17</v>
      </c>
      <c r="C24" s="77"/>
      <c r="D24" s="77"/>
      <c r="E24" s="78"/>
      <c r="F24" s="79"/>
      <c r="G24" s="125">
        <f aca="true" t="shared" si="1" ref="G24:R24">AVERAGE(G20:G23)</f>
        <v>34.4</v>
      </c>
      <c r="H24" s="125">
        <f t="shared" si="1"/>
        <v>52.8</v>
      </c>
      <c r="I24" s="125">
        <f t="shared" si="1"/>
        <v>61.05</v>
      </c>
      <c r="J24" s="125">
        <f t="shared" si="1"/>
        <v>69.3</v>
      </c>
      <c r="K24" s="126">
        <f t="shared" si="1"/>
        <v>6.3466785914702575</v>
      </c>
      <c r="L24" s="126">
        <f t="shared" si="1"/>
        <v>6.477141203703705</v>
      </c>
      <c r="M24" s="134">
        <f t="shared" si="1"/>
        <v>2188</v>
      </c>
      <c r="N24" s="134">
        <f t="shared" si="1"/>
        <v>3359</v>
      </c>
      <c r="O24" s="134">
        <f t="shared" si="1"/>
        <v>3883.5</v>
      </c>
      <c r="P24" s="134">
        <f t="shared" si="1"/>
        <v>4408</v>
      </c>
      <c r="Q24" s="125">
        <f t="shared" si="1"/>
        <v>81</v>
      </c>
      <c r="R24" s="125">
        <f t="shared" si="1"/>
        <v>80.6</v>
      </c>
      <c r="S24" s="1" t="s">
        <v>1</v>
      </c>
      <c r="T24" s="81"/>
      <c r="U24" s="82"/>
      <c r="V24" s="131">
        <f>N24</f>
        <v>3359</v>
      </c>
      <c r="W24" s="132">
        <f>MAX(Q24:R24)</f>
        <v>81</v>
      </c>
      <c r="AE24" s="32"/>
    </row>
    <row r="25" spans="1:31" ht="15" customHeight="1" thickBot="1">
      <c r="A25" s="57" t="s">
        <v>9</v>
      </c>
      <c r="B25" s="148" t="s">
        <v>5</v>
      </c>
      <c r="C25" s="58" t="s">
        <v>32</v>
      </c>
      <c r="D25" s="58"/>
      <c r="E25" s="59">
        <v>4</v>
      </c>
      <c r="F25" s="60">
        <v>1.272</v>
      </c>
      <c r="G25" s="61">
        <v>41</v>
      </c>
      <c r="H25" s="61">
        <v>48.9</v>
      </c>
      <c r="I25" s="61">
        <v>52.05</v>
      </c>
      <c r="J25" s="61">
        <v>55.2</v>
      </c>
      <c r="K25" s="127">
        <f>((J25/3.6)^2-(G25/3.6)^2)/(2*(20+2))</f>
        <v>2.3955527497194167</v>
      </c>
      <c r="L25" s="127">
        <f>((J25/3.6)^2-(H25/3.6)^2)/(2*(10+2))</f>
        <v>2.1085069444444478</v>
      </c>
      <c r="M25" s="133">
        <v>1607</v>
      </c>
      <c r="N25" s="133">
        <v>1920</v>
      </c>
      <c r="O25" s="133">
        <v>2043.5</v>
      </c>
      <c r="P25" s="133">
        <v>2167</v>
      </c>
      <c r="Q25" s="61">
        <v>70.3</v>
      </c>
      <c r="R25" s="61">
        <v>71</v>
      </c>
      <c r="S25" s="62"/>
      <c r="T25" s="63"/>
      <c r="U25" s="64"/>
      <c r="V25" s="64"/>
      <c r="X25" s="45"/>
      <c r="Y25" s="85"/>
      <c r="Z25" s="85"/>
      <c r="AE25" s="32"/>
    </row>
    <row r="26" spans="1:31" ht="15" customHeight="1" thickBot="1">
      <c r="A26" s="83"/>
      <c r="B26" s="149" t="s">
        <v>6</v>
      </c>
      <c r="C26" s="66" t="s">
        <v>46</v>
      </c>
      <c r="D26" s="66" t="s">
        <v>35</v>
      </c>
      <c r="E26" s="59">
        <v>4</v>
      </c>
      <c r="F26" s="60">
        <v>1.272</v>
      </c>
      <c r="G26" s="61">
        <v>41</v>
      </c>
      <c r="H26" s="61">
        <v>48.9</v>
      </c>
      <c r="I26" s="61">
        <v>52.05</v>
      </c>
      <c r="J26" s="61">
        <v>55.2</v>
      </c>
      <c r="K26" s="129">
        <f>((J26/3.6)^2-(G26/3.6)^2)/(2*(20+2))</f>
        <v>2.3955527497194167</v>
      </c>
      <c r="L26" s="127">
        <f>((J26/3.6)^2-(H26/3.6)^2)/(2*(10+2))</f>
        <v>2.1085069444444478</v>
      </c>
      <c r="M26" s="133">
        <v>1607</v>
      </c>
      <c r="N26" s="133">
        <v>1920</v>
      </c>
      <c r="O26" s="133">
        <v>2043.5</v>
      </c>
      <c r="P26" s="133">
        <v>2167</v>
      </c>
      <c r="Q26" s="61">
        <v>70.3</v>
      </c>
      <c r="R26" s="61">
        <v>71</v>
      </c>
      <c r="S26" s="67"/>
      <c r="T26" s="68"/>
      <c r="U26" s="64"/>
      <c r="V26" s="64"/>
      <c r="X26" s="45"/>
      <c r="AE26" s="32"/>
    </row>
    <row r="27" spans="1:31" ht="15" customHeight="1" thickBot="1">
      <c r="A27" s="83"/>
      <c r="B27" s="149" t="s">
        <v>7</v>
      </c>
      <c r="C27" s="66" t="s">
        <v>45</v>
      </c>
      <c r="D27" s="66"/>
      <c r="E27" s="59">
        <v>4</v>
      </c>
      <c r="F27" s="60">
        <v>1.272</v>
      </c>
      <c r="G27" s="61">
        <v>41</v>
      </c>
      <c r="H27" s="61">
        <v>48.9</v>
      </c>
      <c r="I27" s="61">
        <v>52.05</v>
      </c>
      <c r="J27" s="61">
        <v>55.2</v>
      </c>
      <c r="K27" s="129">
        <f>((J27/3.6)^2-(G27/3.6)^2)/(2*(20+2))</f>
        <v>2.3955527497194167</v>
      </c>
      <c r="L27" s="127">
        <f>((J27/3.6)^2-(H27/3.6)^2)/(2*(10+2))</f>
        <v>2.1085069444444478</v>
      </c>
      <c r="M27" s="133">
        <v>1607</v>
      </c>
      <c r="N27" s="133">
        <v>1920</v>
      </c>
      <c r="O27" s="133">
        <v>2043.5</v>
      </c>
      <c r="P27" s="133">
        <v>2167</v>
      </c>
      <c r="Q27" s="61">
        <v>70.3</v>
      </c>
      <c r="R27" s="61">
        <v>71</v>
      </c>
      <c r="S27" s="67"/>
      <c r="T27" s="68"/>
      <c r="U27" s="64"/>
      <c r="V27" s="64"/>
      <c r="X27" s="45"/>
      <c r="Y27" s="69"/>
      <c r="Z27" s="69"/>
      <c r="AE27" s="32"/>
    </row>
    <row r="28" spans="1:31" ht="15" customHeight="1" thickBot="1">
      <c r="A28" s="83"/>
      <c r="B28" s="150" t="s">
        <v>8</v>
      </c>
      <c r="C28" s="70" t="s">
        <v>47</v>
      </c>
      <c r="D28" s="70"/>
      <c r="E28" s="59">
        <v>4</v>
      </c>
      <c r="F28" s="60">
        <v>1.272</v>
      </c>
      <c r="G28" s="61">
        <v>41</v>
      </c>
      <c r="H28" s="61">
        <v>48.9</v>
      </c>
      <c r="I28" s="61">
        <v>52.05</v>
      </c>
      <c r="J28" s="61">
        <v>55.2</v>
      </c>
      <c r="K28" s="130">
        <f>((J28/3.6)^2-(G28/3.6)^2)/(2*(20+2))</f>
        <v>2.3955527497194167</v>
      </c>
      <c r="L28" s="127">
        <f>((J28/3.6)^2-(H28/3.6)^2)/(2*(10+2))</f>
        <v>2.1085069444444478</v>
      </c>
      <c r="M28" s="133">
        <v>1607</v>
      </c>
      <c r="N28" s="133">
        <v>1920</v>
      </c>
      <c r="O28" s="133">
        <v>2043.5</v>
      </c>
      <c r="P28" s="133">
        <v>2167</v>
      </c>
      <c r="Q28" s="61">
        <v>70.3</v>
      </c>
      <c r="R28" s="61">
        <v>71</v>
      </c>
      <c r="S28" s="71"/>
      <c r="T28" s="72"/>
      <c r="U28" s="73" t="s">
        <v>9</v>
      </c>
      <c r="V28" s="74" t="s">
        <v>12</v>
      </c>
      <c r="W28" s="75" t="s">
        <v>13</v>
      </c>
      <c r="AE28" s="32"/>
    </row>
    <row r="29" spans="1:31" ht="15" customHeight="1" thickBot="1">
      <c r="A29" s="84"/>
      <c r="B29" s="151" t="s">
        <v>17</v>
      </c>
      <c r="C29" s="77"/>
      <c r="D29" s="77"/>
      <c r="E29" s="78"/>
      <c r="F29" s="79"/>
      <c r="G29" s="125">
        <f aca="true" t="shared" si="2" ref="G29:R29">AVERAGE(G25:G28)</f>
        <v>41</v>
      </c>
      <c r="H29" s="125">
        <f t="shared" si="2"/>
        <v>48.9</v>
      </c>
      <c r="I29" s="125">
        <f t="shared" si="2"/>
        <v>52.05</v>
      </c>
      <c r="J29" s="125">
        <f t="shared" si="2"/>
        <v>55.2</v>
      </c>
      <c r="K29" s="126">
        <f t="shared" si="2"/>
        <v>2.3955527497194167</v>
      </c>
      <c r="L29" s="126">
        <f t="shared" si="2"/>
        <v>2.1085069444444478</v>
      </c>
      <c r="M29" s="134">
        <f t="shared" si="2"/>
        <v>1607</v>
      </c>
      <c r="N29" s="134">
        <f t="shared" si="2"/>
        <v>1920</v>
      </c>
      <c r="O29" s="134">
        <f t="shared" si="2"/>
        <v>2043.5</v>
      </c>
      <c r="P29" s="134">
        <f t="shared" si="2"/>
        <v>2167</v>
      </c>
      <c r="Q29" s="125">
        <f t="shared" si="2"/>
        <v>70.3</v>
      </c>
      <c r="R29" s="125">
        <f t="shared" si="2"/>
        <v>71</v>
      </c>
      <c r="S29" s="1" t="s">
        <v>1</v>
      </c>
      <c r="T29" s="81"/>
      <c r="U29" s="82"/>
      <c r="V29" s="131">
        <f>N29</f>
        <v>1920</v>
      </c>
      <c r="W29" s="132">
        <f>MAX(Q29:R29)</f>
        <v>71</v>
      </c>
      <c r="AE29" s="32"/>
    </row>
    <row r="30" spans="1:31" ht="15" customHeight="1" thickBot="1">
      <c r="A30" s="57" t="s">
        <v>10</v>
      </c>
      <c r="B30" s="148" t="s">
        <v>5</v>
      </c>
      <c r="C30" s="58" t="s">
        <v>42</v>
      </c>
      <c r="D30" s="58"/>
      <c r="E30" s="86">
        <v>2</v>
      </c>
      <c r="F30" s="60">
        <v>2.062</v>
      </c>
      <c r="G30" s="87">
        <v>28.5</v>
      </c>
      <c r="H30" s="87">
        <v>45.2</v>
      </c>
      <c r="I30" s="61">
        <v>54.35</v>
      </c>
      <c r="J30" s="87">
        <v>63.5</v>
      </c>
      <c r="K30" s="127">
        <f>((J30/3.6)^2-(G30/3.6)^2)/(2*(20+2))</f>
        <v>5.646745230078564</v>
      </c>
      <c r="L30" s="127">
        <f>((J30/3.6)^2-(H30/3.6)^2)/(2*(10+2))</f>
        <v>6.395351080246914</v>
      </c>
      <c r="M30" s="135">
        <v>1811</v>
      </c>
      <c r="N30" s="135">
        <v>2877</v>
      </c>
      <c r="O30" s="133">
        <v>3456.5</v>
      </c>
      <c r="P30" s="135">
        <v>4036</v>
      </c>
      <c r="Q30" s="87">
        <v>77.8</v>
      </c>
      <c r="R30" s="87">
        <v>77.8</v>
      </c>
      <c r="S30" s="62"/>
      <c r="T30" s="63"/>
      <c r="U30" s="64"/>
      <c r="V30" s="64"/>
      <c r="X30" s="45"/>
      <c r="AE30" s="32"/>
    </row>
    <row r="31" spans="1:31" ht="15" customHeight="1" thickBot="1">
      <c r="A31" s="83"/>
      <c r="B31" s="149" t="s">
        <v>6</v>
      </c>
      <c r="C31" s="66" t="s">
        <v>48</v>
      </c>
      <c r="D31" s="66" t="s">
        <v>36</v>
      </c>
      <c r="E31" s="59">
        <v>2</v>
      </c>
      <c r="F31" s="60">
        <v>2.062</v>
      </c>
      <c r="G31" s="61">
        <v>28.5</v>
      </c>
      <c r="H31" s="61">
        <v>45.2</v>
      </c>
      <c r="I31" s="61">
        <v>54.35</v>
      </c>
      <c r="J31" s="61">
        <v>63.5</v>
      </c>
      <c r="K31" s="129">
        <f>((J31/3.6)^2-(G31/3.6)^2)/(2*(20+2))</f>
        <v>5.646745230078564</v>
      </c>
      <c r="L31" s="127">
        <f>((J31/3.6)^2-(H31/3.6)^2)/(2*(10+2))</f>
        <v>6.395351080246914</v>
      </c>
      <c r="M31" s="133">
        <v>1811</v>
      </c>
      <c r="N31" s="133">
        <v>2877</v>
      </c>
      <c r="O31" s="133">
        <v>3456.5</v>
      </c>
      <c r="P31" s="133">
        <v>4036</v>
      </c>
      <c r="Q31" s="61">
        <v>77.8</v>
      </c>
      <c r="R31" s="61">
        <v>77.8</v>
      </c>
      <c r="S31" s="67"/>
      <c r="T31" s="68"/>
      <c r="U31" s="64"/>
      <c r="V31" s="64"/>
      <c r="X31" s="45"/>
      <c r="AE31" s="32"/>
    </row>
    <row r="32" spans="1:31" ht="15" customHeight="1" thickBot="1">
      <c r="A32" s="83"/>
      <c r="B32" s="149" t="s">
        <v>7</v>
      </c>
      <c r="C32" s="66" t="s">
        <v>49</v>
      </c>
      <c r="D32" s="66"/>
      <c r="E32" s="59">
        <v>2</v>
      </c>
      <c r="F32" s="60">
        <v>2.062</v>
      </c>
      <c r="G32" s="61">
        <v>28.5</v>
      </c>
      <c r="H32" s="61">
        <v>45.2</v>
      </c>
      <c r="I32" s="61">
        <v>54.35</v>
      </c>
      <c r="J32" s="61">
        <v>63.5</v>
      </c>
      <c r="K32" s="129">
        <f>((J32/3.6)^2-(G32/3.6)^2)/(2*(20+2))</f>
        <v>5.646745230078564</v>
      </c>
      <c r="L32" s="127">
        <f>((J32/3.6)^2-(H32/3.6)^2)/(2*(10+2))</f>
        <v>6.395351080246914</v>
      </c>
      <c r="M32" s="133">
        <v>1811</v>
      </c>
      <c r="N32" s="133">
        <v>2877</v>
      </c>
      <c r="O32" s="133">
        <v>3456.5</v>
      </c>
      <c r="P32" s="133">
        <v>4036</v>
      </c>
      <c r="Q32" s="61">
        <v>77.8</v>
      </c>
      <c r="R32" s="61">
        <v>77.8</v>
      </c>
      <c r="S32" s="67"/>
      <c r="T32" s="68"/>
      <c r="U32" s="64"/>
      <c r="V32" s="64"/>
      <c r="X32" s="45"/>
      <c r="Y32" s="69"/>
      <c r="Z32" s="69"/>
      <c r="AE32" s="32"/>
    </row>
    <row r="33" spans="1:31" ht="15" customHeight="1" thickBot="1">
      <c r="A33" s="83"/>
      <c r="B33" s="150" t="s">
        <v>8</v>
      </c>
      <c r="C33" s="70"/>
      <c r="D33" s="70"/>
      <c r="E33" s="88">
        <v>2</v>
      </c>
      <c r="F33" s="60">
        <v>2.062</v>
      </c>
      <c r="G33" s="89">
        <v>28.5</v>
      </c>
      <c r="H33" s="89">
        <v>45.2</v>
      </c>
      <c r="I33" s="61">
        <v>54.35</v>
      </c>
      <c r="J33" s="89">
        <v>63.5</v>
      </c>
      <c r="K33" s="130">
        <f>((J33/3.6)^2-(G33/3.6)^2)/(2*(20+2))</f>
        <v>5.646745230078564</v>
      </c>
      <c r="L33" s="127">
        <f>((J33/3.6)^2-(H33/3.6)^2)/(2*(10+2))</f>
        <v>6.395351080246914</v>
      </c>
      <c r="M33" s="143">
        <v>1811</v>
      </c>
      <c r="N33" s="143">
        <v>2877</v>
      </c>
      <c r="O33" s="133">
        <v>3456.5</v>
      </c>
      <c r="P33" s="143">
        <v>4036</v>
      </c>
      <c r="Q33" s="89">
        <v>77.8</v>
      </c>
      <c r="R33" s="89">
        <v>77.8</v>
      </c>
      <c r="S33" s="71"/>
      <c r="T33" s="72"/>
      <c r="U33" s="73" t="s">
        <v>10</v>
      </c>
      <c r="V33" s="74" t="s">
        <v>12</v>
      </c>
      <c r="W33" s="75" t="s">
        <v>13</v>
      </c>
      <c r="AE33" s="32"/>
    </row>
    <row r="34" spans="1:31" ht="15" customHeight="1" thickBot="1">
      <c r="A34" s="84"/>
      <c r="B34" s="151" t="s">
        <v>17</v>
      </c>
      <c r="C34" s="77"/>
      <c r="D34" s="77"/>
      <c r="E34" s="78"/>
      <c r="F34" s="90"/>
      <c r="G34" s="125">
        <f aca="true" t="shared" si="3" ref="G34:R34">AVERAGE(G30:G33)</f>
        <v>28.5</v>
      </c>
      <c r="H34" s="125">
        <f t="shared" si="3"/>
        <v>45.2</v>
      </c>
      <c r="I34" s="125">
        <f t="shared" si="3"/>
        <v>54.35</v>
      </c>
      <c r="J34" s="125">
        <f t="shared" si="3"/>
        <v>63.5</v>
      </c>
      <c r="K34" s="126">
        <f t="shared" si="3"/>
        <v>5.646745230078564</v>
      </c>
      <c r="L34" s="126">
        <f t="shared" si="3"/>
        <v>6.395351080246914</v>
      </c>
      <c r="M34" s="134">
        <f t="shared" si="3"/>
        <v>1811</v>
      </c>
      <c r="N34" s="134">
        <f t="shared" si="3"/>
        <v>2877</v>
      </c>
      <c r="O34" s="134">
        <f t="shared" si="3"/>
        <v>3456.5</v>
      </c>
      <c r="P34" s="134">
        <f t="shared" si="3"/>
        <v>4036</v>
      </c>
      <c r="Q34" s="125">
        <f t="shared" si="3"/>
        <v>77.8</v>
      </c>
      <c r="R34" s="125">
        <f t="shared" si="3"/>
        <v>77.8</v>
      </c>
      <c r="S34" s="1" t="s">
        <v>1</v>
      </c>
      <c r="T34" s="81"/>
      <c r="U34" s="82"/>
      <c r="V34" s="131">
        <f>N34</f>
        <v>2877</v>
      </c>
      <c r="W34" s="132">
        <f>MAX(Q34:R34)</f>
        <v>77.8</v>
      </c>
      <c r="AE34" s="32"/>
    </row>
    <row r="35" spans="1:31" ht="15" customHeight="1" thickBot="1">
      <c r="A35" s="57" t="s">
        <v>11</v>
      </c>
      <c r="B35" s="148" t="s">
        <v>5</v>
      </c>
      <c r="C35" s="58"/>
      <c r="D35" s="58"/>
      <c r="E35" s="91"/>
      <c r="F35" s="92"/>
      <c r="G35" s="87">
        <v>50</v>
      </c>
      <c r="H35" s="87">
        <v>60</v>
      </c>
      <c r="I35" s="61">
        <v>65</v>
      </c>
      <c r="J35" s="87">
        <v>70</v>
      </c>
      <c r="K35" s="127">
        <f>((J35/3.6)^2-(G35/3.6)^2)/(2*(20+2))</f>
        <v>4.208754208754208</v>
      </c>
      <c r="L35" s="127">
        <f>((J35/3.6)^2-(H35/3.6)^2)/(2*(10+2))</f>
        <v>4.179526748971189</v>
      </c>
      <c r="M35" s="135">
        <v>3000</v>
      </c>
      <c r="N35" s="135">
        <v>4000</v>
      </c>
      <c r="O35" s="133">
        <v>4250</v>
      </c>
      <c r="P35" s="135">
        <v>4500</v>
      </c>
      <c r="Q35" s="87">
        <v>79</v>
      </c>
      <c r="R35" s="87">
        <v>79</v>
      </c>
      <c r="S35" s="62"/>
      <c r="T35" s="63"/>
      <c r="U35" s="64"/>
      <c r="V35" s="64"/>
      <c r="X35" s="45"/>
      <c r="AE35" s="32"/>
    </row>
    <row r="36" spans="1:31" ht="15" customHeight="1" thickBot="1">
      <c r="A36" s="83"/>
      <c r="B36" s="149" t="s">
        <v>6</v>
      </c>
      <c r="C36" s="66"/>
      <c r="D36" s="66" t="s">
        <v>39</v>
      </c>
      <c r="E36" s="93"/>
      <c r="F36" s="94"/>
      <c r="G36" s="61"/>
      <c r="H36" s="61"/>
      <c r="I36" s="61"/>
      <c r="J36" s="61"/>
      <c r="K36" s="129">
        <f>((J36/3.6)^2-(G36/3.6)^2)/(2*(20+2))</f>
        <v>0</v>
      </c>
      <c r="L36" s="127">
        <f>((J36/3.6)^2-(H36/3.6)^2)/(2*(10+2))</f>
        <v>0</v>
      </c>
      <c r="M36" s="133"/>
      <c r="N36" s="133"/>
      <c r="O36" s="133"/>
      <c r="P36" s="133"/>
      <c r="Q36" s="61"/>
      <c r="R36" s="61"/>
      <c r="S36" s="67"/>
      <c r="T36" s="68"/>
      <c r="U36" s="64"/>
      <c r="V36" s="64"/>
      <c r="X36" s="45"/>
      <c r="AE36" s="32"/>
    </row>
    <row r="37" spans="1:31" ht="15" customHeight="1" thickBot="1">
      <c r="A37" s="83"/>
      <c r="B37" s="149" t="s">
        <v>7</v>
      </c>
      <c r="C37" s="66"/>
      <c r="D37" s="66" t="s">
        <v>40</v>
      </c>
      <c r="E37" s="93"/>
      <c r="F37" s="94"/>
      <c r="G37" s="61"/>
      <c r="H37" s="61"/>
      <c r="I37" s="61"/>
      <c r="J37" s="61"/>
      <c r="K37" s="129">
        <f>((J37/3.6)^2-(G37/3.6)^2)/(2*(20+2))</f>
        <v>0</v>
      </c>
      <c r="L37" s="127">
        <f>((J37/3.6)^2-(H37/3.6)^2)/(2*(10+2))</f>
        <v>0</v>
      </c>
      <c r="M37" s="133"/>
      <c r="N37" s="133"/>
      <c r="O37" s="133"/>
      <c r="P37" s="133"/>
      <c r="Q37" s="61"/>
      <c r="R37" s="61"/>
      <c r="S37" s="67"/>
      <c r="T37" s="68"/>
      <c r="U37" s="64"/>
      <c r="V37" s="64"/>
      <c r="X37" s="45"/>
      <c r="Y37" s="69"/>
      <c r="Z37" s="69"/>
      <c r="AE37" s="32"/>
    </row>
    <row r="38" spans="1:31" ht="15" customHeight="1" thickBot="1">
      <c r="A38" s="83"/>
      <c r="B38" s="150" t="s">
        <v>8</v>
      </c>
      <c r="C38" s="70"/>
      <c r="D38" s="70" t="s">
        <v>41</v>
      </c>
      <c r="E38" s="95"/>
      <c r="F38" s="96"/>
      <c r="G38" s="97"/>
      <c r="H38" s="97"/>
      <c r="I38" s="61"/>
      <c r="J38" s="97"/>
      <c r="K38" s="130">
        <f>((J38/3.6)^2-(G38/3.6)^2)/(2*(20+2))</f>
        <v>0</v>
      </c>
      <c r="L38" s="127">
        <f>((J38/3.6)^2-(H38/3.6)^2)/(2*(10+2))</f>
        <v>0</v>
      </c>
      <c r="M38" s="144"/>
      <c r="N38" s="144"/>
      <c r="O38" s="144"/>
      <c r="P38" s="144"/>
      <c r="Q38" s="97"/>
      <c r="R38" s="97"/>
      <c r="S38" s="71"/>
      <c r="T38" s="72"/>
      <c r="U38" s="73" t="s">
        <v>11</v>
      </c>
      <c r="V38" s="74" t="s">
        <v>12</v>
      </c>
      <c r="W38" s="75" t="s">
        <v>13</v>
      </c>
      <c r="AE38" s="32"/>
    </row>
    <row r="39" spans="1:31" ht="15" customHeight="1" thickBot="1">
      <c r="A39" s="84"/>
      <c r="B39" s="151" t="s">
        <v>17</v>
      </c>
      <c r="C39" s="77"/>
      <c r="D39" s="77"/>
      <c r="E39" s="78"/>
      <c r="F39" s="90"/>
      <c r="G39" s="125">
        <f aca="true" t="shared" si="4" ref="G39:R39">AVERAGE(G35:G38)</f>
        <v>50</v>
      </c>
      <c r="H39" s="125">
        <f t="shared" si="4"/>
        <v>60</v>
      </c>
      <c r="I39" s="125">
        <f t="shared" si="4"/>
        <v>65</v>
      </c>
      <c r="J39" s="125">
        <f t="shared" si="4"/>
        <v>70</v>
      </c>
      <c r="K39" s="126">
        <f t="shared" si="4"/>
        <v>1.052188552188552</v>
      </c>
      <c r="L39" s="126">
        <f t="shared" si="4"/>
        <v>1.0448816872427973</v>
      </c>
      <c r="M39" s="134">
        <f t="shared" si="4"/>
        <v>3000</v>
      </c>
      <c r="N39" s="134">
        <f t="shared" si="4"/>
        <v>4000</v>
      </c>
      <c r="O39" s="134">
        <f t="shared" si="4"/>
        <v>4250</v>
      </c>
      <c r="P39" s="134">
        <f t="shared" si="4"/>
        <v>4500</v>
      </c>
      <c r="Q39" s="125">
        <f t="shared" si="4"/>
        <v>79</v>
      </c>
      <c r="R39" s="125">
        <f t="shared" si="4"/>
        <v>79</v>
      </c>
      <c r="S39" s="80" t="s">
        <v>55</v>
      </c>
      <c r="T39" s="81"/>
      <c r="U39" s="82"/>
      <c r="V39" s="131">
        <f>N39</f>
        <v>4000</v>
      </c>
      <c r="W39" s="132">
        <f>MAX(Q39:R39)</f>
        <v>79</v>
      </c>
      <c r="AE39" s="32"/>
    </row>
    <row r="40" spans="1:41" ht="14.25">
      <c r="A40" s="6"/>
      <c r="B40" s="6"/>
      <c r="C40" s="98"/>
      <c r="D40" s="98"/>
      <c r="E40" s="32"/>
      <c r="F40" s="32"/>
      <c r="G40" s="32"/>
      <c r="H40" s="32"/>
      <c r="I40" s="32"/>
      <c r="J40" s="32"/>
      <c r="K40" s="34"/>
      <c r="L40" s="34"/>
      <c r="M40" s="32"/>
      <c r="N40" s="32"/>
      <c r="O40" s="32"/>
      <c r="P40" s="32"/>
      <c r="Q40" s="34"/>
      <c r="R40" s="34"/>
      <c r="S40" s="34"/>
      <c r="T40" s="32"/>
      <c r="U40" s="32"/>
      <c r="V40" s="32"/>
      <c r="W40" s="32"/>
      <c r="X40" s="32"/>
      <c r="Y40" s="32"/>
      <c r="Z40" s="28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5" thickBot="1">
      <c r="A41" s="6"/>
      <c r="B41" s="6"/>
      <c r="C41" s="98"/>
      <c r="D41" s="98"/>
      <c r="E41" s="32"/>
      <c r="F41" s="32"/>
      <c r="G41" s="32"/>
      <c r="H41" s="32"/>
      <c r="I41" s="32"/>
      <c r="J41" s="32"/>
      <c r="K41" s="34"/>
      <c r="L41" s="34"/>
      <c r="M41" s="32"/>
      <c r="N41" s="32"/>
      <c r="O41" s="32"/>
      <c r="P41" s="32"/>
      <c r="Q41" s="34"/>
      <c r="R41" s="34"/>
      <c r="S41" s="34"/>
      <c r="T41" s="32"/>
      <c r="U41" s="32"/>
      <c r="V41" s="32"/>
      <c r="W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21:23" ht="14.25">
      <c r="U42" s="99" t="s">
        <v>54</v>
      </c>
      <c r="V42" s="100" t="s">
        <v>12</v>
      </c>
      <c r="W42" s="101" t="s">
        <v>53</v>
      </c>
    </row>
    <row r="43" spans="1:23" ht="14.25">
      <c r="A43" s="103"/>
      <c r="B43" s="103"/>
      <c r="C43" s="103"/>
      <c r="D43" s="103"/>
      <c r="U43" s="102">
        <f>0.1*(K6-F6)+F6</f>
        <v>1460</v>
      </c>
      <c r="V43" s="120">
        <f>N19</f>
        <v>2385</v>
      </c>
      <c r="W43" s="118">
        <f>IF(L6&gt;66,3.4105*L6^(-0.3315)*(K6-F6)+F6,0.85*(K6-F6)+F6)</f>
        <v>6001.308318661717</v>
      </c>
    </row>
    <row r="44" spans="21:23" ht="15" thickBot="1">
      <c r="U44" s="104">
        <f>0.1*(K6-F6)+F6</f>
        <v>1460</v>
      </c>
      <c r="V44" s="121">
        <f>N19</f>
        <v>2385</v>
      </c>
      <c r="W44" s="119">
        <f>IF(L6&gt;66,3.4105*L6^(-0.3315)*(K6-F6)+F6,0.85*(K6-F6)+F6)</f>
        <v>6001.308318661717</v>
      </c>
    </row>
  </sheetData>
  <mergeCells count="24">
    <mergeCell ref="L5:M5"/>
    <mergeCell ref="P5:Q5"/>
    <mergeCell ref="R5:S5"/>
    <mergeCell ref="C6:D6"/>
    <mergeCell ref="F6:G6"/>
    <mergeCell ref="L6:M6"/>
    <mergeCell ref="P6:Q6"/>
    <mergeCell ref="R6:S6"/>
    <mergeCell ref="C5:D5"/>
    <mergeCell ref="F5:G5"/>
    <mergeCell ref="A7:D7"/>
    <mergeCell ref="F7:H7"/>
    <mergeCell ref="F8:H8"/>
    <mergeCell ref="F9:H9"/>
    <mergeCell ref="A5:B5"/>
    <mergeCell ref="A6:B6"/>
    <mergeCell ref="Q13:R13"/>
    <mergeCell ref="S13:T13"/>
    <mergeCell ref="G13:J13"/>
    <mergeCell ref="K13:L13"/>
    <mergeCell ref="M13:P13"/>
    <mergeCell ref="A13:D13"/>
    <mergeCell ref="E13:E14"/>
    <mergeCell ref="F13:F14"/>
  </mergeCells>
  <conditionalFormatting sqref="F9">
    <cfRule type="expression" priority="1" dxfId="0" stopIfTrue="1">
      <formula>$L$6&gt;50</formula>
    </cfRule>
    <cfRule type="expression" priority="2" dxfId="1" stopIfTrue="1">
      <formula>$L$6&lt;50</formula>
    </cfRule>
  </conditionalFormatting>
  <conditionalFormatting sqref="F8">
    <cfRule type="expression" priority="3" dxfId="1" stopIfTrue="1">
      <formula>$L$6&gt;50</formula>
    </cfRule>
    <cfRule type="expression" priority="4" dxfId="0" stopIfTrue="1">
      <formula>$L$6&lt;50</formula>
    </cfRule>
  </conditionalFormatting>
  <printOptions gridLines="1" headings="1"/>
  <pageMargins left="0.22" right="0.3" top="0.64" bottom="0.61" header="0.25" footer="0.33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Administrateur</cp:lastModifiedBy>
  <cp:lastPrinted>2007-05-11T11:21:26Z</cp:lastPrinted>
  <dcterms:created xsi:type="dcterms:W3CDTF">2006-07-04T09:18:29Z</dcterms:created>
  <dcterms:modified xsi:type="dcterms:W3CDTF">2007-06-04T14:06:48Z</dcterms:modified>
  <cp:category/>
  <cp:version/>
  <cp:contentType/>
  <cp:contentStatus/>
</cp:coreProperties>
</file>