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Default Extension="jpeg" ContentType="image/jpe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7440" tabRatio="787" activeTab="0"/>
  </bookViews>
  <sheets>
    <sheet name="JQ1-Production" sheetId="1" r:id="rId1"/>
    <sheet name="JQ2-Trade" sheetId="2" r:id="rId2"/>
    <sheet name="JQ3-Trade" sheetId="3" r:id="rId3"/>
    <sheet name="ECE-EU Species" sheetId="4" r:id="rId4"/>
    <sheet name="Notes" sheetId="5" state="hidden" r:id="rId5"/>
    <sheet name="Validation" sheetId="6" state="hidden" r:id="rId6"/>
    <sheet name="Upload" sheetId="7" state="hidden" r:id="rId7"/>
  </sheets>
  <definedNames>
    <definedName name="_xlnm.Print_Area" localSheetId="3">'ECE-EU Species'!$A$2:$M$52</definedName>
    <definedName name="_xlnm.Print_Area" localSheetId="0">'JQ1-Production'!$A$1:$E$83</definedName>
    <definedName name="_xlnm.Print_Area" localSheetId="1">'JQ2-Trade'!$A$2:$K$71</definedName>
    <definedName name="_xlnm.Print_Area" localSheetId="2">'JQ3-Trade'!$A$2:$F$37</definedName>
    <definedName name="_xlnm.Print_Titles" localSheetId="0">'JQ1-Production'!$1:$11</definedName>
    <definedName name="Z_E59B5840_EF58_11D3_B672_B1E0953C1B26_.wvu.PrintArea" localSheetId="0" hidden="1">'JQ1-Production'!$A$1:$E$83</definedName>
    <definedName name="Z_E59B5840_EF58_11D3_B672_B1E0953C1B26_.wvu.PrintArea" localSheetId="1" hidden="1">'JQ2-Trade'!$A$2:$K$69</definedName>
    <definedName name="Z_E59B5840_EF58_11D3_B672_B1E0953C1B26_.wvu.PrintTitles" localSheetId="0" hidden="1">'JQ1-Production'!$1:$11</definedName>
    <definedName name="Z_E59B5840_EF58_11D3_B672_B1E0953C1B26_.wvu.Rows" localSheetId="0" hidden="1">'JQ1-Production'!#REF!</definedName>
  </definedNames>
  <calcPr fullCalcOnLoad="1"/>
</workbook>
</file>

<file path=xl/comments1.xml><?xml version="1.0" encoding="utf-8"?>
<comments xmlns="http://schemas.openxmlformats.org/spreadsheetml/2006/main">
  <authors>
    <author>McCusker 14/6/07</author>
  </authors>
  <commentList>
    <comment ref="R11" authorId="0">
      <text>
        <r>
          <rPr>
            <sz val="8"/>
            <rFont val="Tahoma"/>
            <family val="2"/>
          </rPr>
          <t>minus 1.2.3 (other ind. RW) production</t>
        </r>
      </text>
    </comment>
  </commentList>
</comments>
</file>

<file path=xl/sharedStrings.xml><?xml version="1.0" encoding="utf-8"?>
<sst xmlns="http://schemas.openxmlformats.org/spreadsheetml/2006/main" count="1198" uniqueCount="337">
  <si>
    <t xml:space="preserve"> </t>
  </si>
  <si>
    <t xml:space="preserve"> Quantity</t>
  </si>
  <si>
    <t>I M P O R T</t>
  </si>
  <si>
    <t>Coniferous</t>
  </si>
  <si>
    <t>Non-Coniferous</t>
  </si>
  <si>
    <t>E X P O R T</t>
  </si>
  <si>
    <t>FOREST SECTOR QUESTIONNAIRE</t>
  </si>
  <si>
    <t>Code</t>
  </si>
  <si>
    <t>Quantity</t>
  </si>
  <si>
    <t>Unit</t>
  </si>
  <si>
    <t>Date:</t>
  </si>
  <si>
    <t>Official Address (in full):</t>
  </si>
  <si>
    <t>Telephone:</t>
  </si>
  <si>
    <t>Fax:</t>
  </si>
  <si>
    <t>E-mail:</t>
  </si>
  <si>
    <t>Name of Official responsible for reply:</t>
  </si>
  <si>
    <t>Product</t>
  </si>
  <si>
    <t xml:space="preserve">  PRODUCTION</t>
  </si>
  <si>
    <t>JQ2</t>
  </si>
  <si>
    <t>1.2.1</t>
  </si>
  <si>
    <t>1.2.1.C</t>
  </si>
  <si>
    <t>1.C</t>
  </si>
  <si>
    <t>1.1.C</t>
  </si>
  <si>
    <t>1.2.C</t>
  </si>
  <si>
    <t>1.2.2</t>
  </si>
  <si>
    <t>1.2.2.C</t>
  </si>
  <si>
    <t>1.2.3</t>
  </si>
  <si>
    <t>1.2.3.C</t>
  </si>
  <si>
    <t>5.C</t>
  </si>
  <si>
    <t>6.1.C</t>
  </si>
  <si>
    <t>6.2.C</t>
  </si>
  <si>
    <t>6.4.1</t>
  </si>
  <si>
    <t>6.4.2</t>
  </si>
  <si>
    <t>6.4.3</t>
  </si>
  <si>
    <t>7.3.1</t>
  </si>
  <si>
    <t>7.3.2</t>
  </si>
  <si>
    <t>7.3.3</t>
  </si>
  <si>
    <t>7.3.4</t>
  </si>
  <si>
    <t>10.3.1</t>
  </si>
  <si>
    <t>10.3.2</t>
  </si>
  <si>
    <t>10.3.3</t>
  </si>
  <si>
    <t>code</t>
  </si>
  <si>
    <t>Removals and Production</t>
  </si>
  <si>
    <t>JQ1</t>
  </si>
  <si>
    <t>OTHER INDUSTRIAL ROUNDWOOD</t>
  </si>
  <si>
    <t>WOOD CHARCOAL</t>
  </si>
  <si>
    <t xml:space="preserve">SAWNWOOD </t>
  </si>
  <si>
    <t>VENEER SHEETS</t>
  </si>
  <si>
    <t>WOOD-BASED PANELS</t>
  </si>
  <si>
    <t xml:space="preserve">Country: </t>
  </si>
  <si>
    <t xml:space="preserve">PLYWOOD </t>
  </si>
  <si>
    <t xml:space="preserve">FIBREBOARD </t>
  </si>
  <si>
    <t xml:space="preserve">HARDBOARD </t>
  </si>
  <si>
    <t>WOOD PULP</t>
  </si>
  <si>
    <t>DISSOLVING GRADES</t>
  </si>
  <si>
    <t>RECOVERED PAPER</t>
  </si>
  <si>
    <t>PAPER AND PAPERBOARD</t>
  </si>
  <si>
    <t>NEWSPRINT</t>
  </si>
  <si>
    <t>SAWLOGS AND VENEER LOGS</t>
  </si>
  <si>
    <t>Unit of</t>
  </si>
  <si>
    <t>quantity</t>
  </si>
  <si>
    <t xml:space="preserve">OTHER PULP </t>
  </si>
  <si>
    <t>6.3.1</t>
  </si>
  <si>
    <t>RECOVERED FIBRE PULP</t>
  </si>
  <si>
    <t>Trade</t>
  </si>
  <si>
    <t>GRAPHIC PAPERS</t>
  </si>
  <si>
    <t>10.1.1</t>
  </si>
  <si>
    <t>10.1.2</t>
  </si>
  <si>
    <t>UNCOATED MECHANICAL</t>
  </si>
  <si>
    <t>10.1.3</t>
  </si>
  <si>
    <t>UNCOATED WOODFREE</t>
  </si>
  <si>
    <t>10.1.4</t>
  </si>
  <si>
    <t>COATED PAPERS</t>
  </si>
  <si>
    <t>PACKAGING MATERIALS</t>
  </si>
  <si>
    <t>CASE MATERIALS</t>
  </si>
  <si>
    <t>WRAPPING PAPERS</t>
  </si>
  <si>
    <t>10.3.4</t>
  </si>
  <si>
    <t>OTHER PAPERS MAINLY FOR PACKAGING</t>
  </si>
  <si>
    <t>PULP FROM FIBRES OTHER THAN WOOD</t>
  </si>
  <si>
    <t>1.NC</t>
  </si>
  <si>
    <t>1.1.NC</t>
  </si>
  <si>
    <t>1.2.NC</t>
  </si>
  <si>
    <t>1.2.1.NC</t>
  </si>
  <si>
    <t>1.2.2.NC</t>
  </si>
  <si>
    <t>5.NC</t>
  </si>
  <si>
    <t>1.2.3.NC</t>
  </si>
  <si>
    <t>6.1.NC</t>
  </si>
  <si>
    <t>6.2.NC</t>
  </si>
  <si>
    <t>WOOD CHIPS AND PARTICLES</t>
  </si>
  <si>
    <t>1000 mt</t>
  </si>
  <si>
    <t>Country:</t>
  </si>
  <si>
    <t>11.1</t>
  </si>
  <si>
    <t>11.1.C</t>
  </si>
  <si>
    <t>of which: Tropical</t>
  </si>
  <si>
    <t>11.2</t>
  </si>
  <si>
    <t>11.3</t>
  </si>
  <si>
    <t>11.4</t>
  </si>
  <si>
    <t>11.5</t>
  </si>
  <si>
    <t>Non-coniferous</t>
  </si>
  <si>
    <t>5.NC.T</t>
  </si>
  <si>
    <t>6.1.NC.T</t>
  </si>
  <si>
    <t>6.2.NC.T</t>
  </si>
  <si>
    <t>1.2.NC.T</t>
  </si>
  <si>
    <t>Value</t>
  </si>
  <si>
    <t>Secondary Processed Wood and Paper Products</t>
  </si>
  <si>
    <t>11.1.NC</t>
  </si>
  <si>
    <t>11.1.NC.T</t>
  </si>
  <si>
    <t>I M P O R T  V A L U E</t>
  </si>
  <si>
    <t xml:space="preserve">E X P O R T  V A L U E </t>
  </si>
  <si>
    <t>Discrepancies</t>
  </si>
  <si>
    <r>
      <t>1000 m</t>
    </r>
    <r>
      <rPr>
        <vertAlign val="superscript"/>
        <sz val="10"/>
        <rFont val="Univers"/>
        <family val="2"/>
      </rPr>
      <t>3</t>
    </r>
  </si>
  <si>
    <r>
      <t>1000 m</t>
    </r>
    <r>
      <rPr>
        <vertAlign val="superscript"/>
        <sz val="11"/>
        <rFont val="Univers"/>
        <family val="2"/>
      </rPr>
      <t>3</t>
    </r>
  </si>
  <si>
    <t>if not 0, please verify !!!</t>
  </si>
  <si>
    <t>Test</t>
  </si>
  <si>
    <t>AREA CODE</t>
  </si>
  <si>
    <t xml:space="preserve"> "ITEM CODE"</t>
  </si>
  <si>
    <t xml:space="preserve"> "ELEMENT CODE"</t>
  </si>
  <si>
    <t xml:space="preserve"> "YEAR"</t>
  </si>
  <si>
    <t xml:space="preserve"> "NEW VALUE"</t>
  </si>
  <si>
    <t xml:space="preserve"> "SYMB"</t>
  </si>
  <si>
    <t xml:space="preserve"> "NOTE"</t>
  </si>
  <si>
    <t>12.6.1</t>
  </si>
  <si>
    <t>12.6.2</t>
  </si>
  <si>
    <t>12.6.3</t>
  </si>
  <si>
    <t>Apparent Consumption</t>
  </si>
  <si>
    <t>if negative, please check !!!</t>
  </si>
  <si>
    <t>NA</t>
  </si>
  <si>
    <r>
      <t>Specify Currency and Unit of Value</t>
    </r>
    <r>
      <rPr>
        <b/>
        <sz val="10"/>
        <color indexed="10"/>
        <rFont val="Univers"/>
        <family val="2"/>
      </rPr>
      <t xml:space="preserve"> (e.g.:1000 US $)</t>
    </r>
    <r>
      <rPr>
        <b/>
        <sz val="16"/>
        <color indexed="10"/>
        <rFont val="Univers"/>
        <family val="2"/>
      </rPr>
      <t>:</t>
    </r>
  </si>
  <si>
    <r>
      <t xml:space="preserve">Specify Currency and Unit of Value </t>
    </r>
    <r>
      <rPr>
        <b/>
        <sz val="10"/>
        <color indexed="10"/>
        <rFont val="Univers"/>
        <family val="2"/>
      </rPr>
      <t>(e.g.:1000 US $)</t>
    </r>
    <r>
      <rPr>
        <b/>
        <sz val="16"/>
        <color indexed="10"/>
        <rFont val="Univers"/>
        <family val="2"/>
      </rPr>
      <t>:</t>
    </r>
  </si>
  <si>
    <t xml:space="preserve">Sawnwood, Coniferous </t>
  </si>
  <si>
    <t>Sawnwood, Non-coniferous</t>
  </si>
  <si>
    <t>Classification</t>
  </si>
  <si>
    <t xml:space="preserve">OTHER FIBREBOARD </t>
  </si>
  <si>
    <t>CARTONBOARD</t>
  </si>
  <si>
    <t>11.7.1</t>
  </si>
  <si>
    <t>JQ3</t>
  </si>
  <si>
    <t>Checks</t>
  </si>
  <si>
    <t>ECE/EU Species Trade</t>
  </si>
  <si>
    <t>- looks to see if JQ2 and this sheet the same</t>
  </si>
  <si>
    <t>- checks the sum when they should be equal</t>
  </si>
  <si>
    <t>DISCREPANCIES - please note cells with notes and review data</t>
  </si>
  <si>
    <t>- makes sure there are valid numbers for all cells (blanks/text will generate error)</t>
  </si>
  <si>
    <t>- for the "of which", flags when subitems are &gt; or = to aggregate</t>
  </si>
  <si>
    <t>Other / Non-specified</t>
  </si>
  <si>
    <t>sawlogs and veneer logs</t>
  </si>
  <si>
    <t>pulpwood and other industrial roundwood</t>
  </si>
  <si>
    <t>Light blue cells are requested only for EU members using the Combined Nomenclature to fill in - other countries are welcome to do so if their trade classification nomenclature permits</t>
  </si>
  <si>
    <t>"ex" codes indicate that only part of that trade classication code is used</t>
  </si>
  <si>
    <t>Please note that information on tropical species trade is requested in questionnaire ITTO2 for ITTO member countries</t>
  </si>
  <si>
    <r>
      <t xml:space="preserve">Specify Currency and Unit of Value </t>
    </r>
    <r>
      <rPr>
        <b/>
        <sz val="10"/>
        <color indexed="10"/>
        <rFont val="Univers"/>
        <family val="2"/>
      </rPr>
      <t>(e.g.:1000 national currency)</t>
    </r>
    <r>
      <rPr>
        <b/>
        <sz val="16"/>
        <color indexed="10"/>
        <rFont val="Univers"/>
        <family val="2"/>
      </rPr>
      <t>:</t>
    </r>
  </si>
  <si>
    <r>
      <t>1000 m</t>
    </r>
    <r>
      <rPr>
        <vertAlign val="superscript"/>
        <sz val="12"/>
        <rFont val="Univers"/>
        <family val="2"/>
      </rPr>
      <t>3</t>
    </r>
  </si>
  <si>
    <r>
      <t>1000 m</t>
    </r>
    <r>
      <rPr>
        <vertAlign val="superscript"/>
        <sz val="10"/>
        <rFont val="Univers"/>
        <family val="2"/>
      </rPr>
      <t>3</t>
    </r>
    <r>
      <rPr>
        <sz val="10"/>
        <rFont val="Univers"/>
        <family val="2"/>
      </rPr>
      <t>ub</t>
    </r>
  </si>
  <si>
    <r>
      <t>m</t>
    </r>
    <r>
      <rPr>
        <vertAlign val="superscript"/>
        <sz val="10"/>
        <rFont val="Univers"/>
        <family val="2"/>
      </rPr>
      <t>3</t>
    </r>
    <r>
      <rPr>
        <sz val="10"/>
        <rFont val="Univers"/>
        <family val="2"/>
      </rPr>
      <t>ub = cubic metres underbark (i.e. excluding bark)</t>
    </r>
  </si>
  <si>
    <r>
      <t>1000 m</t>
    </r>
    <r>
      <rPr>
        <vertAlign val="superscript"/>
        <sz val="11"/>
        <rFont val="Univers"/>
        <family val="2"/>
      </rPr>
      <t>3</t>
    </r>
    <r>
      <rPr>
        <sz val="11"/>
        <rFont val="Univers"/>
        <family val="2"/>
      </rPr>
      <t>ub</t>
    </r>
  </si>
  <si>
    <r>
      <t>Fir/Spruce (</t>
    </r>
    <r>
      <rPr>
        <i/>
        <sz val="12"/>
        <rFont val="Univers"/>
        <family val="2"/>
      </rPr>
      <t>Abies spp., Picea spp.</t>
    </r>
    <r>
      <rPr>
        <sz val="12"/>
        <rFont val="Univers"/>
        <family val="2"/>
      </rPr>
      <t>)</t>
    </r>
  </si>
  <si>
    <r>
      <t>sawlogs and veneer logs (</t>
    </r>
    <r>
      <rPr>
        <i/>
        <sz val="12"/>
        <rFont val="Univers"/>
        <family val="2"/>
      </rPr>
      <t>Abies alba, Picea abies</t>
    </r>
    <r>
      <rPr>
        <sz val="12"/>
        <rFont val="Univers"/>
        <family val="2"/>
      </rPr>
      <t>)</t>
    </r>
  </si>
  <si>
    <r>
      <t>pulpwood and other industrial roundwood (</t>
    </r>
    <r>
      <rPr>
        <i/>
        <sz val="12"/>
        <rFont val="Univers"/>
        <family val="2"/>
      </rPr>
      <t>Abies alba, Picea abies</t>
    </r>
    <r>
      <rPr>
        <sz val="12"/>
        <rFont val="Univers"/>
        <family val="2"/>
      </rPr>
      <t>)</t>
    </r>
  </si>
  <si>
    <r>
      <t>Pine (</t>
    </r>
    <r>
      <rPr>
        <i/>
        <sz val="12"/>
        <rFont val="Univers"/>
        <family val="2"/>
      </rPr>
      <t>Pinus spp.</t>
    </r>
    <r>
      <rPr>
        <sz val="12"/>
        <rFont val="Univers"/>
        <family val="2"/>
      </rPr>
      <t>)</t>
    </r>
  </si>
  <si>
    <r>
      <t>sawlogs and veneer logs (</t>
    </r>
    <r>
      <rPr>
        <i/>
        <sz val="12"/>
        <rFont val="Univers"/>
        <family val="2"/>
      </rPr>
      <t>Pinus sylvestris</t>
    </r>
    <r>
      <rPr>
        <sz val="12"/>
        <rFont val="Univers"/>
        <family val="2"/>
      </rPr>
      <t>)</t>
    </r>
  </si>
  <si>
    <r>
      <t>pulpwood and other industrial roundwood (</t>
    </r>
    <r>
      <rPr>
        <i/>
        <sz val="12"/>
        <rFont val="Univers"/>
        <family val="2"/>
      </rPr>
      <t>Pinus sylvestris</t>
    </r>
    <r>
      <rPr>
        <sz val="12"/>
        <rFont val="Univers"/>
        <family val="2"/>
      </rPr>
      <t>)</t>
    </r>
  </si>
  <si>
    <r>
      <t>of which: Oak (</t>
    </r>
    <r>
      <rPr>
        <i/>
        <sz val="12"/>
        <rFont val="Univers"/>
        <family val="2"/>
      </rPr>
      <t>Quercus spp.</t>
    </r>
    <r>
      <rPr>
        <sz val="12"/>
        <rFont val="Univers"/>
        <family val="2"/>
      </rPr>
      <t>)</t>
    </r>
  </si>
  <si>
    <r>
      <t>of which: Beech (</t>
    </r>
    <r>
      <rPr>
        <i/>
        <sz val="12"/>
        <rFont val="Univers"/>
        <family val="2"/>
      </rPr>
      <t>Fagus spp.</t>
    </r>
    <r>
      <rPr>
        <sz val="12"/>
        <rFont val="Univers"/>
        <family val="2"/>
      </rPr>
      <t>)</t>
    </r>
  </si>
  <si>
    <r>
      <t>of which: Birch (</t>
    </r>
    <r>
      <rPr>
        <i/>
        <sz val="12"/>
        <rFont val="Univers"/>
        <family val="2"/>
      </rPr>
      <t>Betula spp.</t>
    </r>
    <r>
      <rPr>
        <sz val="12"/>
        <rFont val="Univers"/>
        <family val="2"/>
      </rPr>
      <t>)</t>
    </r>
  </si>
  <si>
    <r>
      <t>of which: Eucalyptus (</t>
    </r>
    <r>
      <rPr>
        <i/>
        <sz val="12"/>
        <rFont val="Univers"/>
        <family val="2"/>
      </rPr>
      <t>Eucalyptus spp.</t>
    </r>
    <r>
      <rPr>
        <sz val="12"/>
        <rFont val="Univers"/>
        <family val="2"/>
      </rPr>
      <t>)</t>
    </r>
  </si>
  <si>
    <r>
      <t>of which: Fir/Spruce (</t>
    </r>
    <r>
      <rPr>
        <i/>
        <sz val="12"/>
        <rFont val="Univers"/>
        <family val="2"/>
      </rPr>
      <t>Abies spp., Picea spp.</t>
    </r>
    <r>
      <rPr>
        <sz val="12"/>
        <rFont val="Univers"/>
        <family val="2"/>
      </rPr>
      <t>)</t>
    </r>
  </si>
  <si>
    <r>
      <t>of which: Pine (</t>
    </r>
    <r>
      <rPr>
        <i/>
        <sz val="12"/>
        <rFont val="Univers"/>
        <family val="2"/>
      </rPr>
      <t>Pinus spp.</t>
    </r>
    <r>
      <rPr>
        <sz val="12"/>
        <rFont val="Univers"/>
        <family val="2"/>
      </rPr>
      <t>)</t>
    </r>
  </si>
  <si>
    <r>
      <t>of which: Maple (</t>
    </r>
    <r>
      <rPr>
        <i/>
        <sz val="12"/>
        <rFont val="Univers"/>
        <family val="2"/>
      </rPr>
      <t>Acer spp.</t>
    </r>
    <r>
      <rPr>
        <sz val="12"/>
        <rFont val="Univers"/>
        <family val="2"/>
      </rPr>
      <t>)</t>
    </r>
  </si>
  <si>
    <r>
      <t>of which: Cherry (</t>
    </r>
    <r>
      <rPr>
        <i/>
        <sz val="12"/>
        <rFont val="Univers"/>
        <family val="2"/>
      </rPr>
      <t>Prunus spp.</t>
    </r>
    <r>
      <rPr>
        <sz val="12"/>
        <rFont val="Univers"/>
        <family val="2"/>
      </rPr>
      <t>)</t>
    </r>
  </si>
  <si>
    <r>
      <t>of which: Ash (</t>
    </r>
    <r>
      <rPr>
        <i/>
        <sz val="12"/>
        <rFont val="Univers"/>
        <family val="2"/>
      </rPr>
      <t>Fraxinus spp.</t>
    </r>
    <r>
      <rPr>
        <sz val="12"/>
        <rFont val="Univers"/>
        <family val="2"/>
      </rPr>
      <t>)</t>
    </r>
  </si>
  <si>
    <r>
      <t>1000 m</t>
    </r>
    <r>
      <rPr>
        <vertAlign val="superscript"/>
        <sz val="12"/>
        <rFont val="Univers"/>
        <family val="2"/>
      </rPr>
      <t>3</t>
    </r>
    <r>
      <rPr>
        <sz val="12"/>
        <rFont val="Univers"/>
        <family val="2"/>
      </rPr>
      <t>ub</t>
    </r>
  </si>
  <si>
    <r>
      <t>m</t>
    </r>
    <r>
      <rPr>
        <vertAlign val="superscript"/>
        <sz val="12"/>
        <rFont val="Univers"/>
        <family val="2"/>
      </rPr>
      <t>3</t>
    </r>
    <r>
      <rPr>
        <sz val="12"/>
        <rFont val="Univers"/>
        <family val="2"/>
      </rPr>
      <t>ub = cubic metres underbark (i.e. excluding bark)</t>
    </r>
  </si>
  <si>
    <r>
      <t>of which: Poplar/Aspen (</t>
    </r>
    <r>
      <rPr>
        <i/>
        <sz val="12"/>
        <rFont val="Univers"/>
        <family val="2"/>
      </rPr>
      <t>Populus spp.</t>
    </r>
    <r>
      <rPr>
        <sz val="12"/>
        <rFont val="Univers"/>
        <family val="2"/>
      </rPr>
      <t>)</t>
    </r>
  </si>
  <si>
    <t>WOOD FUEL (INCLUDING WOOD FOR CHARCOAL)</t>
  </si>
  <si>
    <t>PULPWOOD, ROUND AND SPLIT</t>
  </si>
  <si>
    <t>3.1</t>
  </si>
  <si>
    <t>3.2</t>
  </si>
  <si>
    <t>WOOD CHIPS, PARTICLES AND RESIDUES</t>
  </si>
  <si>
    <t>WOOD RESIDUES (INCLUDING WOOD FOR AGGLOMERATES)</t>
  </si>
  <si>
    <t>4.1</t>
  </si>
  <si>
    <t>4.2</t>
  </si>
  <si>
    <t>WOOD PELLETS</t>
  </si>
  <si>
    <t>WOOD PELLETS AND OTHER AGGLOMERATES</t>
  </si>
  <si>
    <t>OTHER AGGLOMERATES</t>
  </si>
  <si>
    <t>of which: ORIENTED STRANDBOARD (OSB)</t>
  </si>
  <si>
    <t>MECHANICAL WOOD PULP</t>
  </si>
  <si>
    <t>SEMI-CHEMICAL WOOD PULP</t>
  </si>
  <si>
    <t>CHEMICAL WOOD PULP</t>
  </si>
  <si>
    <t>SULPHATE UNBLEACHED PULP</t>
  </si>
  <si>
    <t>SULPHATE BLEACHED PULP</t>
  </si>
  <si>
    <t>SULPHITE UNBLEACHED PULP</t>
  </si>
  <si>
    <t>SULPHITE BLEACHED PULP</t>
  </si>
  <si>
    <t>SECONDARY WOOD PRODUCTS</t>
  </si>
  <si>
    <t>FURTHER PROCESSED SAWNWOOD</t>
  </si>
  <si>
    <t>WOODEN WRAPPING AND PACKAGING MATERIAL</t>
  </si>
  <si>
    <t>WOOD PRODUCTS FOR DOMESTIC/DECORATIVE USE</t>
  </si>
  <si>
    <t>OTHER MANUFACTURED WOOD PRODUCTS</t>
  </si>
  <si>
    <t>BUILDER’S JOINERY AND CARPENTRY OF WOOD</t>
  </si>
  <si>
    <t>WOODEN FURNITURE</t>
  </si>
  <si>
    <t>PREFABRICATED BUILDINGS</t>
  </si>
  <si>
    <t>SECONDARY PAPER PRODUCTS</t>
  </si>
  <si>
    <t>COMPOSITE PAPER AND PAPERBOARD</t>
  </si>
  <si>
    <t>SPECIAL COATED PAPER AND PULP PRODUCTS</t>
  </si>
  <si>
    <t>HOUSEHOLD AND SANITARY PAPER, READY FOR USE</t>
  </si>
  <si>
    <t>PACKAGING CARTONS, BOXES ETC.</t>
  </si>
  <si>
    <t>OTHER ARTICLES OF PAPER AND PAPERBOARD, READY FOR USE</t>
  </si>
  <si>
    <t>of which: PRINTING AND WRITING PAPER, READY FOR USE</t>
  </si>
  <si>
    <t>of which: ARTICLES, MOULDED OR PRESSED FROM PULP</t>
  </si>
  <si>
    <t>of which: FILTER PAPER AND PAPERBOARD, READY FOR USE</t>
  </si>
  <si>
    <t>Trade in Roundwood and Sawnwood by species</t>
  </si>
  <si>
    <t>HS2012</t>
  </si>
  <si>
    <t>CN2012</t>
  </si>
  <si>
    <t>PARTICLE BOARD, ORIENTED STRANDBOARD (OSB) AND SIMILAR BOARD</t>
  </si>
  <si>
    <t>HOUSEHOLD AND SANITARY PAPERS</t>
  </si>
  <si>
    <t>OTHER PAPER AND PAPERBOARD N.E.S. (NOT ELSEWHERE SPECIFIED)</t>
  </si>
  <si>
    <t>4403.20</t>
  </si>
  <si>
    <t>ex4403.20</t>
  </si>
  <si>
    <t>4403.41/49/91/92/99</t>
  </si>
  <si>
    <t>ex4403.99</t>
  </si>
  <si>
    <t>4407.10</t>
  </si>
  <si>
    <t>ex4407.10</t>
  </si>
  <si>
    <t>ex4407.99</t>
  </si>
  <si>
    <t>4407.21/22/25/26/27/28/29/91/92/93/94/95/99</t>
  </si>
  <si>
    <t>INDUSTRIAL ROUNDWOOD</t>
  </si>
  <si>
    <t>ROUNDWOOD (WOOD IN THE ROUGH)</t>
  </si>
  <si>
    <t>MEDIUM/HIGH DENSITY FIBREBOARD (MDF/HDF)</t>
  </si>
  <si>
    <t>of which: OF WOOD</t>
  </si>
  <si>
    <t>Industrial Roundwood, Coniferous</t>
  </si>
  <si>
    <t>Industrial Roundwood, Non-Coniferous</t>
  </si>
  <si>
    <t>REMOVALS OF ROUNDWOOD (WOOD IN THE ROUGH)</t>
  </si>
  <si>
    <t>% change</t>
  </si>
  <si>
    <t>m3 of wood in m3 or mt of product</t>
  </si>
  <si>
    <t>Roundwood</t>
  </si>
  <si>
    <t>Industrial roundwood availability</t>
  </si>
  <si>
    <t>Solid wood equivalent</t>
  </si>
  <si>
    <t>veneer production</t>
  </si>
  <si>
    <t>plywood production</t>
  </si>
  <si>
    <t>mechanical/semi-chemical pulp production</t>
  </si>
  <si>
    <t>chemical pulp production</t>
  </si>
  <si>
    <t>dissolving pulp production</t>
  </si>
  <si>
    <t>agglomerate production</t>
  </si>
  <si>
    <t>particle board production (incl OSB)</t>
  </si>
  <si>
    <t>fibreboard production</t>
  </si>
  <si>
    <t>share of agglomerates produced from industrial roundwood residues</t>
  </si>
  <si>
    <t>Solid Wood Demand</t>
  </si>
  <si>
    <t>Negative number means not enough roundwood available</t>
  </si>
  <si>
    <t>positive = surplus</t>
  </si>
  <si>
    <t>gap (demand/availability)</t>
  </si>
  <si>
    <t>Difference (roundwood-demand)</t>
  </si>
  <si>
    <t>Availability</t>
  </si>
  <si>
    <t>Industrial Roundwood Balance</t>
  </si>
  <si>
    <t>Recovered wood used in particle board</t>
  </si>
  <si>
    <t>% of particle board that is from recovered wood</t>
  </si>
  <si>
    <t>usable industrial roundwood - amount of roundwood that is used, remainder leaves industry</t>
  </si>
  <si>
    <t>Positive number means more roundwood available than demanded</t>
  </si>
  <si>
    <t>Conversion factors</t>
  </si>
  <si>
    <t>CARBON PAPER AND SELF-COPYING PAPER, READY FOR USE</t>
  </si>
  <si>
    <t>CN2016</t>
  </si>
  <si>
    <t>440391.10</t>
  </si>
  <si>
    <t>440391.90</t>
  </si>
  <si>
    <t>440392.10</t>
  </si>
  <si>
    <t>440392.90</t>
  </si>
  <si>
    <t>440399.51</t>
  </si>
  <si>
    <t>440399.59</t>
  </si>
  <si>
    <t>440399.10</t>
  </si>
  <si>
    <t>440399.30</t>
  </si>
  <si>
    <t>Wood Products</t>
  </si>
  <si>
    <t>sawnwood production</t>
  </si>
  <si>
    <t>0.003425*</t>
  </si>
  <si>
    <t>0.08946*</t>
  </si>
  <si>
    <t>0.087476*</t>
  </si>
  <si>
    <t>0.001984*</t>
  </si>
  <si>
    <t>0.092885*</t>
  </si>
  <si>
    <t>0.040177*</t>
  </si>
  <si>
    <t>0.037211*</t>
  </si>
  <si>
    <t>0.002966*</t>
  </si>
  <si>
    <t>40.115884*</t>
  </si>
  <si>
    <t>0.007248*</t>
  </si>
  <si>
    <t>0.061283*</t>
  </si>
  <si>
    <t>0.000968*</t>
  </si>
  <si>
    <t>0.060316*</t>
  </si>
  <si>
    <t>2.168987*</t>
  </si>
  <si>
    <t>0.377528*</t>
  </si>
  <si>
    <t>1.846414*</t>
  </si>
  <si>
    <t>22.01646*</t>
  </si>
  <si>
    <t>0.166957*</t>
  </si>
  <si>
    <t>0.006865*</t>
  </si>
  <si>
    <t>0.000383*</t>
  </si>
  <si>
    <t>15.869154*</t>
  </si>
  <si>
    <t>2.93227*</t>
  </si>
  <si>
    <t>0.000363*</t>
  </si>
  <si>
    <t>12.424972*</t>
  </si>
  <si>
    <t>0.00002*</t>
  </si>
  <si>
    <t>0.511912*</t>
  </si>
  <si>
    <t>0.289723*</t>
  </si>
  <si>
    <t>0.28722*</t>
  </si>
  <si>
    <t>0.002503*</t>
  </si>
  <si>
    <t>0.000328*</t>
  </si>
  <si>
    <t>0.000004*</t>
  </si>
  <si>
    <t>0.079065*</t>
  </si>
  <si>
    <t>0.07784*</t>
  </si>
  <si>
    <t>0.001225*</t>
  </si>
  <si>
    <t>0.111659*</t>
  </si>
  <si>
    <t>50.720668*</t>
  </si>
  <si>
    <t>0.040038*</t>
  </si>
  <si>
    <t>0.002665*</t>
  </si>
  <si>
    <t>0.037373*</t>
  </si>
  <si>
    <t>0.019696*</t>
  </si>
  <si>
    <t>2.072367*</t>
  </si>
  <si>
    <t>0.000053*</t>
  </si>
  <si>
    <t>0.43628*</t>
  </si>
  <si>
    <t>0.019643*</t>
  </si>
  <si>
    <t>1.722159*</t>
  </si>
  <si>
    <t>0.001271*</t>
  </si>
  <si>
    <t>28.736507*</t>
  </si>
  <si>
    <t>0.180124*</t>
  </si>
  <si>
    <t>0.090692*</t>
  </si>
  <si>
    <t>19.871756*</t>
  </si>
  <si>
    <t>5.345123*</t>
  </si>
  <si>
    <t>14.099582*</t>
  </si>
  <si>
    <t>0.42705*</t>
  </si>
  <si>
    <t>1000 US dollar</t>
  </si>
  <si>
    <t>_1000 US dollar_</t>
  </si>
  <si>
    <t>0.0625*</t>
  </si>
  <si>
    <t>0.024976*</t>
  </si>
  <si>
    <t>0.15302*</t>
  </si>
  <si>
    <t>0.048*</t>
  </si>
  <si>
    <t>0.0645*</t>
  </si>
  <si>
    <t>0.0217*</t>
  </si>
  <si>
    <t>0.20102*</t>
  </si>
  <si>
    <t>0.002175*</t>
  </si>
  <si>
    <t>*= 1000 mt</t>
  </si>
  <si>
    <t xml:space="preserve">__1000 US dollar__  </t>
  </si>
  <si>
    <t>Republic of Armenia</t>
  </si>
  <si>
    <t>Date: 20/5/17</t>
  </si>
  <si>
    <t>…</t>
  </si>
  <si>
    <t>incomplete data</t>
  </si>
  <si>
    <t>subitems as large as total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</si>
</sst>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chf&quot;#,##0;\-&quot;chf&quot;#,##0"/>
    <numFmt numFmtId="165" formatCode="&quot;chf&quot;#,##0;[Red]\-&quot;chf&quot;#,##0"/>
    <numFmt numFmtId="166" formatCode="&quot;chf&quot;#,##0.00;\-&quot;chf&quot;#,##0.00"/>
    <numFmt numFmtId="167" formatCode="&quot;chf&quot;#,##0.00;[Red]\-&quot;chf&quot;#,##0.00"/>
    <numFmt numFmtId="168" formatCode="_-&quot;chf&quot;* #,##0_-;\-&quot;chf&quot;* #,##0_-;_-&quot;chf&quot;* &quot;-&quot;_-;_-@_-"/>
    <numFmt numFmtId="169" formatCode="_-* #,##0_-;\-* #,##0_-;_-* &quot;-&quot;_-;_-@_-"/>
    <numFmt numFmtId="170" formatCode="_-&quot;chf&quot;* #,##0.00_-;\-&quot;chf&quot;* #,##0.00_-;_-&quot;chf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R&quot;\ #,##0;&quot;R&quot;\ \-#,##0"/>
    <numFmt numFmtId="179" formatCode="&quot;R&quot;\ #,##0;[Red]&quot;R&quot;\ \-#,##0"/>
    <numFmt numFmtId="180" formatCode="&quot;R&quot;\ #,##0.00;&quot;R&quot;\ \-#,##0.00"/>
    <numFmt numFmtId="181" formatCode="&quot;R&quot;\ #,##0.00;[Red]&quot;R&quot;\ \-#,##0.00"/>
    <numFmt numFmtId="182" formatCode="_ &quot;R&quot;\ * #,##0_ ;_ &quot;R&quot;\ * \-#,##0_ ;_ &quot;R&quot;\ * &quot;-&quot;_ ;_ @_ "/>
    <numFmt numFmtId="183" formatCode="_ * #,##0_ ;_ * \-#,##0_ ;_ * &quot;-&quot;_ ;_ @_ "/>
    <numFmt numFmtId="184" formatCode="_ &quot;R&quot;\ * #,##0.00_ ;_ &quot;R&quot;\ * \-#,##0.00_ ;_ &quot;R&quot;\ * &quot;-&quot;??_ ;_ @_ "/>
    <numFmt numFmtId="185" formatCode="_ * #,##0.00_ ;_ * \-#,##0.00_ ;_ * &quot;-&quot;??_ ;_ @_ 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%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</numFmts>
  <fonts count="84">
    <font>
      <sz val="10"/>
      <name val="Courier"/>
      <family val="0"/>
    </font>
    <font>
      <sz val="10"/>
      <name val="Arial"/>
      <family val="0"/>
    </font>
    <font>
      <b/>
      <sz val="10"/>
      <name val="Univers"/>
      <family val="2"/>
    </font>
    <font>
      <sz val="10"/>
      <name val="Univers"/>
      <family val="2"/>
    </font>
    <font>
      <sz val="10"/>
      <color indexed="12"/>
      <name val="Univers"/>
      <family val="2"/>
    </font>
    <font>
      <b/>
      <sz val="12"/>
      <name val="Univers"/>
      <family val="2"/>
    </font>
    <font>
      <b/>
      <sz val="10"/>
      <color indexed="12"/>
      <name val="Univers"/>
      <family val="2"/>
    </font>
    <font>
      <sz val="12"/>
      <name val="Univers"/>
      <family val="2"/>
    </font>
    <font>
      <b/>
      <sz val="12"/>
      <color indexed="12"/>
      <name val="Univers"/>
      <family val="2"/>
    </font>
    <font>
      <b/>
      <sz val="24"/>
      <name val="Univers"/>
      <family val="2"/>
    </font>
    <font>
      <sz val="24"/>
      <name val="Courier"/>
      <family val="3"/>
    </font>
    <font>
      <b/>
      <sz val="10"/>
      <name val="Courier"/>
      <family val="3"/>
    </font>
    <font>
      <sz val="11"/>
      <name val="Univers"/>
      <family val="2"/>
    </font>
    <font>
      <b/>
      <sz val="11"/>
      <name val="Univers"/>
      <family val="2"/>
    </font>
    <font>
      <b/>
      <u val="single"/>
      <sz val="11"/>
      <name val="Univers"/>
      <family val="2"/>
    </font>
    <font>
      <vertAlign val="superscript"/>
      <sz val="11"/>
      <name val="Univers"/>
      <family val="2"/>
    </font>
    <font>
      <b/>
      <sz val="11"/>
      <name val="Courier"/>
      <family val="3"/>
    </font>
    <font>
      <b/>
      <sz val="10"/>
      <color indexed="9"/>
      <name val="Univers"/>
      <family val="2"/>
    </font>
    <font>
      <sz val="10"/>
      <color indexed="9"/>
      <name val="Univers"/>
      <family val="2"/>
    </font>
    <font>
      <b/>
      <sz val="14"/>
      <color indexed="12"/>
      <name val="Univers"/>
      <family val="2"/>
    </font>
    <font>
      <b/>
      <sz val="14"/>
      <name val="Univers"/>
      <family val="2"/>
    </font>
    <font>
      <b/>
      <u val="single"/>
      <sz val="10"/>
      <name val="Univers"/>
      <family val="2"/>
    </font>
    <font>
      <sz val="12"/>
      <color indexed="12"/>
      <name val="Univers"/>
      <family val="2"/>
    </font>
    <font>
      <vertAlign val="superscript"/>
      <sz val="10"/>
      <name val="Univers"/>
      <family val="2"/>
    </font>
    <font>
      <u val="single"/>
      <sz val="12"/>
      <color indexed="12"/>
      <name val="Univers"/>
      <family val="2"/>
    </font>
    <font>
      <b/>
      <sz val="18"/>
      <color indexed="12"/>
      <name val="Univers"/>
      <family val="2"/>
    </font>
    <font>
      <sz val="16"/>
      <color indexed="12"/>
      <name val="Univers"/>
      <family val="2"/>
    </font>
    <font>
      <sz val="11"/>
      <color indexed="39"/>
      <name val="Univers"/>
      <family val="2"/>
    </font>
    <font>
      <sz val="10"/>
      <color indexed="39"/>
      <name val="Univers"/>
      <family val="2"/>
    </font>
    <font>
      <b/>
      <sz val="16"/>
      <color indexed="10"/>
      <name val="Univers"/>
      <family val="2"/>
    </font>
    <font>
      <sz val="12"/>
      <color indexed="10"/>
      <name val="Univers"/>
      <family val="2"/>
    </font>
    <font>
      <sz val="11"/>
      <name val="Courier"/>
      <family val="3"/>
    </font>
    <font>
      <b/>
      <sz val="12"/>
      <color indexed="9"/>
      <name val="Univers"/>
      <family val="2"/>
    </font>
    <font>
      <b/>
      <i/>
      <sz val="12"/>
      <name val="Univers"/>
      <family val="2"/>
    </font>
    <font>
      <b/>
      <u val="single"/>
      <sz val="12"/>
      <name val="Univers"/>
      <family val="2"/>
    </font>
    <font>
      <b/>
      <sz val="10"/>
      <color indexed="10"/>
      <name val="Univers"/>
      <family val="2"/>
    </font>
    <font>
      <u val="single"/>
      <sz val="7.5"/>
      <color indexed="36"/>
      <name val="Courier"/>
      <family val="3"/>
    </font>
    <font>
      <u val="single"/>
      <sz val="7.5"/>
      <color indexed="12"/>
      <name val="Courier"/>
      <family val="3"/>
    </font>
    <font>
      <sz val="8"/>
      <name val="Courier"/>
      <family val="3"/>
    </font>
    <font>
      <vertAlign val="superscript"/>
      <sz val="12"/>
      <name val="Univers"/>
      <family val="2"/>
    </font>
    <font>
      <i/>
      <sz val="12"/>
      <name val="Univers"/>
      <family val="2"/>
    </font>
    <font>
      <b/>
      <sz val="16"/>
      <color indexed="12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Univers"/>
      <family val="2"/>
    </font>
    <font>
      <b/>
      <sz val="10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Univers"/>
      <family val="2"/>
    </font>
    <font>
      <b/>
      <sz val="10"/>
      <color rgb="FF00B050"/>
      <name val="Arial"/>
      <family val="2"/>
    </font>
    <font>
      <b/>
      <sz val="8"/>
      <name val="Courier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24997000396251678"/>
        <bgColor indexed="64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 style="thick"/>
      <top style="thin"/>
      <bottom style="thin"/>
    </border>
    <border>
      <left style="thin"/>
      <right style="thick"/>
      <top>
        <color indexed="63"/>
      </top>
      <bottom style="thin"/>
    </border>
    <border>
      <left style="thin"/>
      <right style="thick"/>
      <top>
        <color indexed="63"/>
      </top>
      <bottom>
        <color indexed="63"/>
      </bottom>
    </border>
    <border>
      <left style="thick"/>
      <right>
        <color indexed="63"/>
      </right>
      <top style="thin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>
        <color indexed="63"/>
      </left>
      <right style="thick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26" borderId="0" applyNumberFormat="0" applyBorder="0" applyAlignment="0" applyProtection="0"/>
    <xf numFmtId="0" fontId="67" fillId="27" borderId="1" applyNumberFormat="0" applyAlignment="0" applyProtection="0"/>
    <xf numFmtId="0" fontId="68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3" fillId="0" borderId="5" applyNumberFormat="0" applyFill="0" applyAlignment="0" applyProtection="0"/>
    <xf numFmtId="0" fontId="7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74" fillId="30" borderId="1" applyNumberFormat="0" applyAlignment="0" applyProtection="0"/>
    <xf numFmtId="0" fontId="75" fillId="0" borderId="6" applyNumberFormat="0" applyFill="0" applyAlignment="0" applyProtection="0"/>
    <xf numFmtId="0" fontId="76" fillId="31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77" fillId="27" borderId="8" applyNumberFormat="0" applyAlignment="0" applyProtection="0"/>
    <xf numFmtId="9" fontId="1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9" applyNumberFormat="0" applyFill="0" applyAlignment="0" applyProtection="0"/>
    <xf numFmtId="0" fontId="80" fillId="0" borderId="0" applyNumberFormat="0" applyFill="0" applyBorder="0" applyAlignment="0" applyProtection="0"/>
  </cellStyleXfs>
  <cellXfs count="749">
    <xf numFmtId="0" fontId="0" fillId="0" borderId="0" xfId="0" applyAlignment="1">
      <alignment/>
    </xf>
    <xf numFmtId="0" fontId="3" fillId="0" borderId="10" xfId="0" applyFont="1" applyBorder="1" applyAlignment="1" applyProtection="1">
      <alignment horizontal="left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5" fillId="0" borderId="12" xfId="0" applyFont="1" applyFill="1" applyBorder="1" applyAlignment="1" applyProtection="1">
      <alignment horizontal="center" vertical="center"/>
      <protection/>
    </xf>
    <xf numFmtId="0" fontId="2" fillId="0" borderId="13" xfId="0" applyFont="1" applyFill="1" applyBorder="1" applyAlignment="1" applyProtection="1">
      <alignment horizontal="left" vertical="center"/>
      <protection/>
    </xf>
    <xf numFmtId="0" fontId="2" fillId="0" borderId="14" xfId="0" applyFont="1" applyFill="1" applyBorder="1" applyAlignment="1" applyProtection="1">
      <alignment horizontal="left" vertical="center"/>
      <protection/>
    </xf>
    <xf numFmtId="0" fontId="2" fillId="0" borderId="15" xfId="0" applyFont="1" applyFill="1" applyBorder="1" applyAlignment="1" applyProtection="1">
      <alignment horizontal="left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center"/>
      <protection locked="0"/>
    </xf>
    <xf numFmtId="0" fontId="3" fillId="0" borderId="0" xfId="0" applyFont="1" applyFill="1" applyAlignment="1" applyProtection="1">
      <alignment/>
      <protection locked="0"/>
    </xf>
    <xf numFmtId="0" fontId="3" fillId="0" borderId="0" xfId="0" applyFont="1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7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 horizontal="left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3" fillId="0" borderId="17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2" fillId="0" borderId="18" xfId="0" applyFont="1" applyBorder="1" applyAlignment="1" applyProtection="1">
      <alignment horizontal="center"/>
      <protection/>
    </xf>
    <xf numFmtId="0" fontId="2" fillId="0" borderId="15" xfId="0" applyFont="1" applyBorder="1" applyAlignment="1" applyProtection="1">
      <alignment horizontal="center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12" xfId="0" applyFont="1" applyBorder="1" applyAlignment="1" applyProtection="1">
      <alignment vertical="center"/>
      <protection locked="0"/>
    </xf>
    <xf numFmtId="3" fontId="3" fillId="0" borderId="0" xfId="0" applyNumberFormat="1" applyFont="1" applyBorder="1" applyAlignment="1" applyProtection="1">
      <alignment horizontal="right" vertical="center"/>
      <protection locked="0"/>
    </xf>
    <xf numFmtId="0" fontId="2" fillId="0" borderId="19" xfId="0" applyFont="1" applyFill="1" applyBorder="1" applyAlignment="1" applyProtection="1">
      <alignment horizontal="left" vertical="center"/>
      <protection/>
    </xf>
    <xf numFmtId="0" fontId="2" fillId="0" borderId="20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0" fontId="2" fillId="0" borderId="13" xfId="0" applyFont="1" applyFill="1" applyBorder="1" applyAlignment="1" applyProtection="1">
      <alignment horizontal="left" vertical="center"/>
      <protection/>
    </xf>
    <xf numFmtId="0" fontId="2" fillId="0" borderId="14" xfId="0" applyFont="1" applyFill="1" applyBorder="1" applyAlignment="1" applyProtection="1">
      <alignment horizontal="left" vertical="center"/>
      <protection/>
    </xf>
    <xf numFmtId="0" fontId="13" fillId="0" borderId="11" xfId="0" applyFont="1" applyFill="1" applyBorder="1" applyAlignment="1" applyProtection="1">
      <alignment horizontal="left" vertical="center"/>
      <protection/>
    </xf>
    <xf numFmtId="0" fontId="13" fillId="0" borderId="11" xfId="0" applyFont="1" applyBorder="1" applyAlignment="1" applyProtection="1">
      <alignment horizontal="left" vertical="center" indent="1"/>
      <protection/>
    </xf>
    <xf numFmtId="0" fontId="13" fillId="0" borderId="11" xfId="0" applyFont="1" applyFill="1" applyBorder="1" applyAlignment="1" applyProtection="1">
      <alignment horizontal="left" vertical="center" indent="2"/>
      <protection/>
    </xf>
    <xf numFmtId="0" fontId="13" fillId="0" borderId="11" xfId="0" applyFont="1" applyFill="1" applyBorder="1" applyAlignment="1" applyProtection="1">
      <alignment horizontal="left" vertical="center" indent="3"/>
      <protection/>
    </xf>
    <xf numFmtId="0" fontId="13" fillId="0" borderId="11" xfId="0" applyFont="1" applyFill="1" applyBorder="1" applyAlignment="1" applyProtection="1">
      <alignment horizontal="left" vertical="center" indent="1"/>
      <protection/>
    </xf>
    <xf numFmtId="0" fontId="13" fillId="0" borderId="22" xfId="0" applyFont="1" applyFill="1" applyBorder="1" applyAlignment="1" applyProtection="1">
      <alignment horizontal="left" vertical="center" indent="2"/>
      <protection/>
    </xf>
    <xf numFmtId="0" fontId="13" fillId="0" borderId="11" xfId="0" applyFont="1" applyBorder="1" applyAlignment="1" applyProtection="1">
      <alignment horizontal="left" vertical="center" indent="2"/>
      <protection/>
    </xf>
    <xf numFmtId="0" fontId="13" fillId="0" borderId="22" xfId="0" applyFont="1" applyFill="1" applyBorder="1" applyAlignment="1" applyProtection="1">
      <alignment horizontal="left" vertical="center" indent="1"/>
      <protection/>
    </xf>
    <xf numFmtId="0" fontId="13" fillId="0" borderId="22" xfId="0" applyFont="1" applyFill="1" applyBorder="1" applyAlignment="1" applyProtection="1">
      <alignment horizontal="left" vertical="center"/>
      <protection/>
    </xf>
    <xf numFmtId="0" fontId="13" fillId="0" borderId="23" xfId="0" applyFont="1" applyFill="1" applyBorder="1" applyAlignment="1" applyProtection="1">
      <alignment horizontal="left" vertical="center" indent="1"/>
      <protection/>
    </xf>
    <xf numFmtId="0" fontId="12" fillId="0" borderId="24" xfId="0" applyFont="1" applyFill="1" applyBorder="1" applyAlignment="1" applyProtection="1">
      <alignment horizontal="center" vertical="center"/>
      <protection/>
    </xf>
    <xf numFmtId="0" fontId="13" fillId="0" borderId="10" xfId="0" applyFont="1" applyFill="1" applyBorder="1" applyAlignment="1" applyProtection="1">
      <alignment horizontal="center" vertical="center"/>
      <protection/>
    </xf>
    <xf numFmtId="0" fontId="13" fillId="0" borderId="25" xfId="0" applyFont="1" applyFill="1" applyBorder="1" applyAlignment="1" applyProtection="1">
      <alignment horizontal="center" vertical="center"/>
      <protection/>
    </xf>
    <xf numFmtId="3" fontId="12" fillId="0" borderId="22" xfId="0" applyNumberFormat="1" applyFont="1" applyFill="1" applyBorder="1" applyAlignment="1" applyProtection="1">
      <alignment horizontal="right" vertical="center"/>
      <protection locked="0"/>
    </xf>
    <xf numFmtId="0" fontId="12" fillId="0" borderId="20" xfId="0" applyFont="1" applyFill="1" applyBorder="1" applyAlignment="1" applyProtection="1">
      <alignment horizontal="center" vertical="center"/>
      <protection/>
    </xf>
    <xf numFmtId="3" fontId="12" fillId="0" borderId="20" xfId="0" applyNumberFormat="1" applyFont="1" applyFill="1" applyBorder="1" applyAlignment="1" applyProtection="1">
      <alignment horizontal="right" vertical="center"/>
      <protection locked="0"/>
    </xf>
    <xf numFmtId="3" fontId="12" fillId="0" borderId="11" xfId="0" applyNumberFormat="1" applyFont="1" applyFill="1" applyBorder="1" applyAlignment="1" applyProtection="1">
      <alignment horizontal="right" vertical="center"/>
      <protection locked="0"/>
    </xf>
    <xf numFmtId="3" fontId="12" fillId="0" borderId="26" xfId="0" applyNumberFormat="1" applyFont="1" applyFill="1" applyBorder="1" applyAlignment="1" applyProtection="1">
      <alignment horizontal="right" vertical="center"/>
      <protection locked="0"/>
    </xf>
    <xf numFmtId="0" fontId="12" fillId="0" borderId="22" xfId="0" applyFont="1" applyFill="1" applyBorder="1" applyAlignment="1" applyProtection="1">
      <alignment horizontal="center" vertical="center"/>
      <protection/>
    </xf>
    <xf numFmtId="0" fontId="12" fillId="0" borderId="11" xfId="0" applyFont="1" applyFill="1" applyBorder="1" applyAlignment="1" applyProtection="1">
      <alignment horizontal="center" vertical="center"/>
      <protection/>
    </xf>
    <xf numFmtId="3" fontId="12" fillId="0" borderId="27" xfId="0" applyNumberFormat="1" applyFont="1" applyFill="1" applyBorder="1" applyAlignment="1" applyProtection="1">
      <alignment horizontal="right" vertical="center"/>
      <protection locked="0"/>
    </xf>
    <xf numFmtId="3" fontId="12" fillId="0" borderId="24" xfId="0" applyNumberFormat="1" applyFont="1" applyFill="1" applyBorder="1" applyAlignment="1" applyProtection="1">
      <alignment horizontal="right" vertical="center"/>
      <protection locked="0"/>
    </xf>
    <xf numFmtId="0" fontId="3" fillId="0" borderId="28" xfId="0" applyFont="1" applyBorder="1" applyAlignment="1" applyProtection="1">
      <alignment/>
      <protection locked="0"/>
    </xf>
    <xf numFmtId="0" fontId="13" fillId="0" borderId="22" xfId="0" applyFont="1" applyFill="1" applyBorder="1" applyAlignment="1" applyProtection="1">
      <alignment horizontal="left" vertical="center" indent="3"/>
      <protection/>
    </xf>
    <xf numFmtId="0" fontId="18" fillId="0" borderId="0" xfId="0" applyFont="1" applyFill="1" applyAlignment="1" applyProtection="1">
      <alignment/>
      <protection locked="0"/>
    </xf>
    <xf numFmtId="0" fontId="18" fillId="0" borderId="0" xfId="0" applyFont="1" applyBorder="1" applyAlignment="1" applyProtection="1">
      <alignment horizontal="center" vertical="center"/>
      <protection locked="0"/>
    </xf>
    <xf numFmtId="0" fontId="18" fillId="0" borderId="29" xfId="0" applyFont="1" applyBorder="1" applyAlignment="1" applyProtection="1">
      <alignment horizontal="center" vertical="center"/>
      <protection locked="0"/>
    </xf>
    <xf numFmtId="0" fontId="19" fillId="0" borderId="10" xfId="0" applyFont="1" applyFill="1" applyBorder="1" applyAlignment="1" applyProtection="1">
      <alignment horizontal="center" vertical="center"/>
      <protection/>
    </xf>
    <xf numFmtId="0" fontId="13" fillId="0" borderId="11" xfId="0" applyFont="1" applyFill="1" applyBorder="1" applyAlignment="1" applyProtection="1" quotePrefix="1">
      <alignment horizontal="left" vertical="center" indent="2"/>
      <protection/>
    </xf>
    <xf numFmtId="0" fontId="19" fillId="0" borderId="0" xfId="0" applyFont="1" applyFill="1" applyBorder="1" applyAlignment="1" applyProtection="1" quotePrefix="1">
      <alignment horizontal="center" vertical="center"/>
      <protection/>
    </xf>
    <xf numFmtId="0" fontId="2" fillId="0" borderId="11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left" vertical="center" indent="1"/>
      <protection/>
    </xf>
    <xf numFmtId="0" fontId="2" fillId="0" borderId="24" xfId="0" applyFont="1" applyBorder="1" applyAlignment="1" applyProtection="1">
      <alignment horizontal="left" vertical="center" indent="1"/>
      <protection/>
    </xf>
    <xf numFmtId="0" fontId="2" fillId="0" borderId="11" xfId="0" applyFont="1" applyBorder="1" applyAlignment="1" applyProtection="1">
      <alignment horizontal="left" vertical="center" indent="2"/>
      <protection/>
    </xf>
    <xf numFmtId="0" fontId="2" fillId="0" borderId="22" xfId="0" applyFont="1" applyBorder="1" applyAlignment="1" applyProtection="1">
      <alignment horizontal="left" vertical="center" indent="2"/>
      <protection/>
    </xf>
    <xf numFmtId="0" fontId="2" fillId="0" borderId="11" xfId="0" applyFont="1" applyBorder="1" applyAlignment="1" applyProtection="1">
      <alignment horizontal="left" vertical="center" indent="3"/>
      <protection/>
    </xf>
    <xf numFmtId="0" fontId="2" fillId="0" borderId="22" xfId="0" applyFont="1" applyBorder="1" applyAlignment="1" applyProtection="1">
      <alignment horizontal="left" vertical="center" indent="3"/>
      <protection/>
    </xf>
    <xf numFmtId="0" fontId="2" fillId="0" borderId="30" xfId="0" applyFont="1" applyFill="1" applyBorder="1" applyAlignment="1" applyProtection="1">
      <alignment horizontal="left" vertical="center"/>
      <protection/>
    </xf>
    <xf numFmtId="0" fontId="2" fillId="0" borderId="24" xfId="0" applyFont="1" applyBorder="1" applyAlignment="1" applyProtection="1">
      <alignment horizontal="left" vertical="center"/>
      <protection/>
    </xf>
    <xf numFmtId="0" fontId="2" fillId="0" borderId="22" xfId="0" applyFont="1" applyBorder="1" applyAlignment="1" applyProtection="1" quotePrefix="1">
      <alignment horizontal="left" vertical="center" indent="2"/>
      <protection/>
    </xf>
    <xf numFmtId="0" fontId="2" fillId="0" borderId="31" xfId="0" applyFont="1" applyBorder="1" applyAlignment="1" applyProtection="1">
      <alignment horizontal="left" vertical="center" indent="2"/>
      <protection/>
    </xf>
    <xf numFmtId="0" fontId="2" fillId="0" borderId="22" xfId="0" applyFont="1" applyBorder="1" applyAlignment="1" applyProtection="1">
      <alignment horizontal="left" vertical="center" indent="1"/>
      <protection/>
    </xf>
    <xf numFmtId="0" fontId="2" fillId="0" borderId="20" xfId="0" applyFont="1" applyBorder="1" applyAlignment="1" applyProtection="1">
      <alignment horizontal="left" vertical="center" indent="1"/>
      <protection/>
    </xf>
    <xf numFmtId="0" fontId="2" fillId="0" borderId="31" xfId="0" applyFont="1" applyBorder="1" applyAlignment="1" applyProtection="1">
      <alignment horizontal="left" vertical="center" indent="1"/>
      <protection/>
    </xf>
    <xf numFmtId="0" fontId="2" fillId="0" borderId="10" xfId="0" applyFont="1" applyBorder="1" applyAlignment="1" applyProtection="1">
      <alignment horizontal="left" vertical="center" indent="1"/>
      <protection/>
    </xf>
    <xf numFmtId="0" fontId="2" fillId="0" borderId="30" xfId="0" applyFont="1" applyBorder="1" applyAlignment="1" applyProtection="1">
      <alignment horizontal="left" vertical="center"/>
      <protection/>
    </xf>
    <xf numFmtId="0" fontId="2" fillId="0" borderId="11" xfId="0" applyFont="1" applyFill="1" applyBorder="1" applyAlignment="1" applyProtection="1">
      <alignment horizontal="left" vertical="center" indent="2"/>
      <protection/>
    </xf>
    <xf numFmtId="0" fontId="2" fillId="0" borderId="22" xfId="0" applyFont="1" applyFill="1" applyBorder="1" applyAlignment="1" applyProtection="1">
      <alignment horizontal="left" vertical="center" indent="2"/>
      <protection/>
    </xf>
    <xf numFmtId="0" fontId="2" fillId="0" borderId="20" xfId="0" applyFont="1" applyFill="1" applyBorder="1" applyAlignment="1" applyProtection="1">
      <alignment horizontal="left" vertical="center" indent="1"/>
      <protection/>
    </xf>
    <xf numFmtId="0" fontId="2" fillId="0" borderId="23" xfId="0" applyFont="1" applyFill="1" applyBorder="1" applyAlignment="1" applyProtection="1">
      <alignment horizontal="left" vertical="center" indent="1"/>
      <protection/>
    </xf>
    <xf numFmtId="0" fontId="2" fillId="0" borderId="32" xfId="0" applyFont="1" applyBorder="1" applyAlignment="1" applyProtection="1">
      <alignment horizontal="center"/>
      <protection/>
    </xf>
    <xf numFmtId="0" fontId="2" fillId="0" borderId="11" xfId="0" applyFont="1" applyBorder="1" applyAlignment="1" applyProtection="1">
      <alignment horizontal="center"/>
      <protection/>
    </xf>
    <xf numFmtId="0" fontId="4" fillId="0" borderId="31" xfId="0" applyFont="1" applyBorder="1" applyAlignment="1" applyProtection="1">
      <alignment horizontal="center"/>
      <protection/>
    </xf>
    <xf numFmtId="0" fontId="3" fillId="0" borderId="33" xfId="0" applyFont="1" applyBorder="1" applyAlignment="1" applyProtection="1">
      <alignment horizontal="center"/>
      <protection/>
    </xf>
    <xf numFmtId="0" fontId="9" fillId="0" borderId="0" xfId="0" applyFont="1" applyFill="1" applyBorder="1" applyAlignment="1" applyProtection="1">
      <alignment horizontal="center"/>
      <protection/>
    </xf>
    <xf numFmtId="0" fontId="18" fillId="0" borderId="0" xfId="0" applyFont="1" applyFill="1" applyBorder="1" applyAlignment="1" applyProtection="1">
      <alignment/>
      <protection locked="0"/>
    </xf>
    <xf numFmtId="0" fontId="2" fillId="0" borderId="18" xfId="0" applyFont="1" applyFill="1" applyBorder="1" applyAlignment="1" applyProtection="1">
      <alignment horizontal="center"/>
      <protection/>
    </xf>
    <xf numFmtId="0" fontId="2" fillId="0" borderId="15" xfId="0" applyFont="1" applyFill="1" applyBorder="1" applyAlignment="1" applyProtection="1">
      <alignment horizontal="center"/>
      <protection/>
    </xf>
    <xf numFmtId="0" fontId="2" fillId="0" borderId="32" xfId="0" applyFont="1" applyFill="1" applyBorder="1" applyAlignment="1" applyProtection="1">
      <alignment horizontal="center"/>
      <protection/>
    </xf>
    <xf numFmtId="49" fontId="2" fillId="0" borderId="34" xfId="0" applyNumberFormat="1" applyFont="1" applyBorder="1" applyAlignment="1" applyProtection="1">
      <alignment horizontal="left" vertical="center"/>
      <protection/>
    </xf>
    <xf numFmtId="49" fontId="2" fillId="0" borderId="13" xfId="0" applyNumberFormat="1" applyFont="1" applyBorder="1" applyAlignment="1" applyProtection="1">
      <alignment horizontal="left" vertical="center"/>
      <protection/>
    </xf>
    <xf numFmtId="49" fontId="2" fillId="0" borderId="35" xfId="0" applyNumberFormat="1" applyFont="1" applyBorder="1" applyAlignment="1" applyProtection="1">
      <alignment horizontal="left" vertical="center"/>
      <protection/>
    </xf>
    <xf numFmtId="49" fontId="2" fillId="0" borderId="15" xfId="0" applyNumberFormat="1" applyFont="1" applyBorder="1" applyAlignment="1" applyProtection="1">
      <alignment horizontal="left" vertical="center"/>
      <protection/>
    </xf>
    <xf numFmtId="49" fontId="2" fillId="0" borderId="36" xfId="0" applyNumberFormat="1" applyFont="1" applyBorder="1" applyAlignment="1" applyProtection="1">
      <alignment horizontal="left" vertical="center"/>
      <protection/>
    </xf>
    <xf numFmtId="0" fontId="7" fillId="0" borderId="0" xfId="0" applyFont="1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3" fillId="0" borderId="0" xfId="0" applyFont="1" applyFill="1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0" fontId="13" fillId="0" borderId="13" xfId="0" applyFont="1" applyFill="1" applyBorder="1" applyAlignment="1" applyProtection="1">
      <alignment horizontal="left" vertical="center"/>
      <protection/>
    </xf>
    <xf numFmtId="0" fontId="13" fillId="0" borderId="14" xfId="0" applyFont="1" applyFill="1" applyBorder="1" applyAlignment="1" applyProtection="1">
      <alignment horizontal="left" vertical="center"/>
      <protection/>
    </xf>
    <xf numFmtId="0" fontId="13" fillId="0" borderId="11" xfId="0" applyFont="1" applyFill="1" applyBorder="1" applyAlignment="1" applyProtection="1">
      <alignment vertical="center"/>
      <protection/>
    </xf>
    <xf numFmtId="0" fontId="13" fillId="0" borderId="13" xfId="0" applyFont="1" applyFill="1" applyBorder="1" applyAlignment="1" applyProtection="1">
      <alignment horizontal="left" vertical="top"/>
      <protection/>
    </xf>
    <xf numFmtId="0" fontId="13" fillId="0" borderId="23" xfId="0" applyFont="1" applyFill="1" applyBorder="1" applyAlignment="1" applyProtection="1" quotePrefix="1">
      <alignment horizontal="left" vertical="center" indent="1"/>
      <protection/>
    </xf>
    <xf numFmtId="0" fontId="3" fillId="0" borderId="0" xfId="0" applyFont="1" applyFill="1" applyBorder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17" fillId="0" borderId="0" xfId="0" applyFont="1" applyFill="1" applyAlignment="1" applyProtection="1">
      <alignment horizontal="center"/>
      <protection/>
    </xf>
    <xf numFmtId="0" fontId="18" fillId="0" borderId="0" xfId="0" applyFont="1" applyFill="1" applyBorder="1" applyAlignment="1" applyProtection="1">
      <alignment/>
      <protection/>
    </xf>
    <xf numFmtId="0" fontId="10" fillId="0" borderId="28" xfId="0" applyFont="1" applyBorder="1" applyAlignment="1" applyProtection="1">
      <alignment horizontal="left" vertical="center"/>
      <protection/>
    </xf>
    <xf numFmtId="0" fontId="13" fillId="0" borderId="24" xfId="0" applyFont="1" applyFill="1" applyBorder="1" applyAlignment="1" applyProtection="1">
      <alignment horizontal="center" vertical="center"/>
      <protection/>
    </xf>
    <xf numFmtId="0" fontId="13" fillId="0" borderId="11" xfId="0" applyFont="1" applyFill="1" applyBorder="1" applyAlignment="1" applyProtection="1">
      <alignment horizontal="center"/>
      <protection/>
    </xf>
    <xf numFmtId="0" fontId="13" fillId="0" borderId="37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3" fillId="0" borderId="29" xfId="0" applyFont="1" applyFill="1" applyBorder="1" applyAlignment="1" applyProtection="1">
      <alignment/>
      <protection/>
    </xf>
    <xf numFmtId="0" fontId="13" fillId="0" borderId="31" xfId="0" applyFont="1" applyFill="1" applyBorder="1" applyAlignment="1" applyProtection="1">
      <alignment horizontal="center" vertical="center"/>
      <protection/>
    </xf>
    <xf numFmtId="0" fontId="2" fillId="0" borderId="11" xfId="0" applyFont="1" applyFill="1" applyBorder="1" applyAlignment="1" applyProtection="1">
      <alignment horizontal="left" vertical="center" indent="1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3" fillId="0" borderId="31" xfId="0" applyFont="1" applyFill="1" applyBorder="1" applyAlignment="1" applyProtection="1">
      <alignment horizontal="center"/>
      <protection/>
    </xf>
    <xf numFmtId="0" fontId="3" fillId="0" borderId="20" xfId="0" applyFont="1" applyBorder="1" applyAlignment="1" applyProtection="1" quotePrefix="1">
      <alignment horizontal="center" vertical="center"/>
      <protection/>
    </xf>
    <xf numFmtId="0" fontId="3" fillId="0" borderId="20" xfId="0" applyFont="1" applyFill="1" applyBorder="1" applyAlignment="1" applyProtection="1">
      <alignment horizontal="center" vertical="center"/>
      <protection/>
    </xf>
    <xf numFmtId="3" fontId="3" fillId="0" borderId="38" xfId="0" applyNumberFormat="1" applyFont="1" applyBorder="1" applyAlignment="1" applyProtection="1">
      <alignment horizontal="center" vertical="center"/>
      <protection locked="0"/>
    </xf>
    <xf numFmtId="0" fontId="13" fillId="0" borderId="22" xfId="0" applyFont="1" applyFill="1" applyBorder="1" applyAlignment="1" applyProtection="1">
      <alignment vertical="center"/>
      <protection/>
    </xf>
    <xf numFmtId="0" fontId="5" fillId="0" borderId="39" xfId="0" applyFont="1" applyFill="1" applyBorder="1" applyAlignment="1" applyProtection="1">
      <alignment vertical="center"/>
      <protection locked="0"/>
    </xf>
    <xf numFmtId="0" fontId="3" fillId="0" borderId="40" xfId="0" applyFont="1" applyFill="1" applyBorder="1" applyAlignment="1" applyProtection="1">
      <alignment horizontal="center" vertical="center"/>
      <protection/>
    </xf>
    <xf numFmtId="0" fontId="2" fillId="0" borderId="20" xfId="0" applyFont="1" applyFill="1" applyBorder="1" applyAlignment="1" applyProtection="1">
      <alignment horizontal="left" vertical="center"/>
      <protection/>
    </xf>
    <xf numFmtId="0" fontId="13" fillId="33" borderId="11" xfId="0" applyFont="1" applyFill="1" applyBorder="1" applyAlignment="1" applyProtection="1">
      <alignment horizontal="left" vertical="center"/>
      <protection/>
    </xf>
    <xf numFmtId="0" fontId="12" fillId="33" borderId="24" xfId="0" applyFont="1" applyFill="1" applyBorder="1" applyAlignment="1" applyProtection="1">
      <alignment horizontal="center" vertical="center"/>
      <protection/>
    </xf>
    <xf numFmtId="3" fontId="12" fillId="33" borderId="22" xfId="0" applyNumberFormat="1" applyFont="1" applyFill="1" applyBorder="1" applyAlignment="1" applyProtection="1">
      <alignment horizontal="right" vertical="center"/>
      <protection locked="0"/>
    </xf>
    <xf numFmtId="0" fontId="3" fillId="33" borderId="0" xfId="0" applyFont="1" applyFill="1" applyAlignment="1" applyProtection="1">
      <alignment vertical="center"/>
      <protection locked="0"/>
    </xf>
    <xf numFmtId="0" fontId="2" fillId="33" borderId="13" xfId="0" applyFont="1" applyFill="1" applyBorder="1" applyAlignment="1" applyProtection="1">
      <alignment horizontal="left" vertical="center"/>
      <protection/>
    </xf>
    <xf numFmtId="0" fontId="13" fillId="33" borderId="24" xfId="0" applyFont="1" applyFill="1" applyBorder="1" applyAlignment="1" applyProtection="1">
      <alignment horizontal="left" vertical="center"/>
      <protection/>
    </xf>
    <xf numFmtId="3" fontId="12" fillId="33" borderId="20" xfId="0" applyNumberFormat="1" applyFont="1" applyFill="1" applyBorder="1" applyAlignment="1" applyProtection="1">
      <alignment horizontal="right" vertical="center"/>
      <protection locked="0"/>
    </xf>
    <xf numFmtId="3" fontId="12" fillId="33" borderId="26" xfId="0" applyNumberFormat="1" applyFont="1" applyFill="1" applyBorder="1" applyAlignment="1" applyProtection="1">
      <alignment horizontal="right" vertical="center"/>
      <protection locked="0"/>
    </xf>
    <xf numFmtId="0" fontId="2" fillId="33" borderId="34" xfId="0" applyFont="1" applyFill="1" applyBorder="1" applyAlignment="1" applyProtection="1">
      <alignment horizontal="left" vertical="center"/>
      <protection/>
    </xf>
    <xf numFmtId="0" fontId="12" fillId="33" borderId="11" xfId="0" applyFont="1" applyFill="1" applyBorder="1" applyAlignment="1" applyProtection="1">
      <alignment horizontal="center" vertical="center"/>
      <protection/>
    </xf>
    <xf numFmtId="3" fontId="12" fillId="33" borderId="27" xfId="0" applyNumberFormat="1" applyFont="1" applyFill="1" applyBorder="1" applyAlignment="1" applyProtection="1">
      <alignment horizontal="right" vertical="center"/>
      <protection locked="0"/>
    </xf>
    <xf numFmtId="0" fontId="13" fillId="33" borderId="22" xfId="0" applyFont="1" applyFill="1" applyBorder="1" applyAlignment="1" applyProtection="1">
      <alignment horizontal="left" vertical="center"/>
      <protection/>
    </xf>
    <xf numFmtId="0" fontId="12" fillId="33" borderId="22" xfId="0" applyFont="1" applyFill="1" applyBorder="1" applyAlignment="1" applyProtection="1">
      <alignment horizontal="center" vertical="center"/>
      <protection/>
    </xf>
    <xf numFmtId="0" fontId="2" fillId="33" borderId="15" xfId="0" applyFont="1" applyFill="1" applyBorder="1" applyAlignment="1" applyProtection="1">
      <alignment horizontal="left" vertical="center"/>
      <protection/>
    </xf>
    <xf numFmtId="0" fontId="2" fillId="33" borderId="35" xfId="0" applyFont="1" applyFill="1" applyBorder="1" applyAlignment="1" applyProtection="1">
      <alignment horizontal="left" vertical="center"/>
      <protection/>
    </xf>
    <xf numFmtId="0" fontId="2" fillId="33" borderId="32" xfId="0" applyFont="1" applyFill="1" applyBorder="1" applyAlignment="1" applyProtection="1">
      <alignment horizontal="left" vertical="center"/>
      <protection/>
    </xf>
    <xf numFmtId="0" fontId="13" fillId="33" borderId="20" xfId="0" applyFont="1" applyFill="1" applyBorder="1" applyAlignment="1" applyProtection="1">
      <alignment horizontal="left" vertical="center"/>
      <protection/>
    </xf>
    <xf numFmtId="0" fontId="12" fillId="33" borderId="20" xfId="0" applyFont="1" applyFill="1" applyBorder="1" applyAlignment="1" applyProtection="1">
      <alignment horizontal="center" vertical="center"/>
      <protection/>
    </xf>
    <xf numFmtId="0" fontId="2" fillId="33" borderId="41" xfId="0" applyFont="1" applyFill="1" applyBorder="1" applyAlignment="1" applyProtection="1">
      <alignment horizontal="left" vertical="center"/>
      <protection/>
    </xf>
    <xf numFmtId="0" fontId="12" fillId="0" borderId="42" xfId="0" applyFont="1" applyFill="1" applyBorder="1" applyAlignment="1" applyProtection="1">
      <alignment horizontal="center" vertical="center"/>
      <protection/>
    </xf>
    <xf numFmtId="3" fontId="12" fillId="0" borderId="31" xfId="0" applyNumberFormat="1" applyFont="1" applyFill="1" applyBorder="1" applyAlignment="1" applyProtection="1">
      <alignment horizontal="right" vertical="center"/>
      <protection locked="0"/>
    </xf>
    <xf numFmtId="0" fontId="2" fillId="0" borderId="25" xfId="0" applyFont="1" applyBorder="1" applyAlignment="1" applyProtection="1">
      <alignment horizontal="left" vertical="center" indent="1"/>
      <protection/>
    </xf>
    <xf numFmtId="0" fontId="22" fillId="0" borderId="0" xfId="0" applyFont="1" applyBorder="1" applyAlignment="1">
      <alignment horizontal="right" vertical="center"/>
    </xf>
    <xf numFmtId="0" fontId="24" fillId="0" borderId="29" xfId="0" applyFont="1" applyBorder="1" applyAlignment="1">
      <alignment horizontal="left" vertical="center"/>
    </xf>
    <xf numFmtId="0" fontId="2" fillId="0" borderId="24" xfId="0" applyFont="1" applyBorder="1" applyAlignment="1" applyProtection="1">
      <alignment horizontal="center" vertical="center"/>
      <protection/>
    </xf>
    <xf numFmtId="0" fontId="2" fillId="0" borderId="22" xfId="0" applyFont="1" applyBorder="1" applyAlignment="1" applyProtection="1">
      <alignment horizontal="center" vertical="center"/>
      <protection/>
    </xf>
    <xf numFmtId="0" fontId="2" fillId="0" borderId="27" xfId="0" applyFont="1" applyFill="1" applyBorder="1" applyAlignment="1" applyProtection="1">
      <alignment horizontal="center" vertical="center"/>
      <protection/>
    </xf>
    <xf numFmtId="0" fontId="13" fillId="0" borderId="20" xfId="0" applyFont="1" applyFill="1" applyBorder="1" applyAlignment="1" applyProtection="1">
      <alignment horizontal="center" vertical="center"/>
      <protection/>
    </xf>
    <xf numFmtId="0" fontId="2" fillId="0" borderId="43" xfId="0" applyFont="1" applyFill="1" applyBorder="1" applyAlignment="1" applyProtection="1">
      <alignment horizontal="center"/>
      <protection/>
    </xf>
    <xf numFmtId="0" fontId="3" fillId="0" borderId="44" xfId="0" applyFont="1" applyFill="1" applyBorder="1" applyAlignment="1" applyProtection="1">
      <alignment/>
      <protection/>
    </xf>
    <xf numFmtId="0" fontId="2" fillId="0" borderId="45" xfId="0" applyFont="1" applyFill="1" applyBorder="1" applyAlignment="1" applyProtection="1">
      <alignment horizontal="center"/>
      <protection/>
    </xf>
    <xf numFmtId="0" fontId="2" fillId="0" borderId="46" xfId="0" applyFont="1" applyFill="1" applyBorder="1" applyAlignment="1" applyProtection="1">
      <alignment horizontal="center"/>
      <protection/>
    </xf>
    <xf numFmtId="0" fontId="13" fillId="0" borderId="47" xfId="0" applyFont="1" applyFill="1" applyBorder="1" applyAlignment="1" applyProtection="1">
      <alignment horizontal="center" vertical="center"/>
      <protection/>
    </xf>
    <xf numFmtId="0" fontId="13" fillId="0" borderId="48" xfId="0" applyFont="1" applyFill="1" applyBorder="1" applyAlignment="1" applyProtection="1">
      <alignment horizontal="center" vertical="center"/>
      <protection/>
    </xf>
    <xf numFmtId="0" fontId="13" fillId="0" borderId="49" xfId="0" applyFont="1" applyFill="1" applyBorder="1" applyAlignment="1" applyProtection="1">
      <alignment horizontal="center" vertical="center"/>
      <protection/>
    </xf>
    <xf numFmtId="49" fontId="2" fillId="33" borderId="47" xfId="0" applyNumberFormat="1" applyFont="1" applyFill="1" applyBorder="1" applyAlignment="1" applyProtection="1">
      <alignment horizontal="left" vertical="center"/>
      <protection/>
    </xf>
    <xf numFmtId="3" fontId="12" fillId="33" borderId="50" xfId="0" applyNumberFormat="1" applyFont="1" applyFill="1" applyBorder="1" applyAlignment="1" applyProtection="1">
      <alignment horizontal="right" vertical="center"/>
      <protection locked="0"/>
    </xf>
    <xf numFmtId="49" fontId="2" fillId="0" borderId="47" xfId="0" applyNumberFormat="1" applyFont="1" applyFill="1" applyBorder="1" applyAlignment="1" applyProtection="1">
      <alignment horizontal="left" vertical="center"/>
      <protection/>
    </xf>
    <xf numFmtId="3" fontId="12" fillId="0" borderId="51" xfId="0" applyNumberFormat="1" applyFont="1" applyFill="1" applyBorder="1" applyAlignment="1" applyProtection="1">
      <alignment horizontal="right" vertical="center"/>
      <protection locked="0"/>
    </xf>
    <xf numFmtId="3" fontId="12" fillId="0" borderId="49" xfId="0" applyNumberFormat="1" applyFont="1" applyFill="1" applyBorder="1" applyAlignment="1" applyProtection="1">
      <alignment horizontal="right" vertical="center"/>
      <protection locked="0"/>
    </xf>
    <xf numFmtId="49" fontId="2" fillId="0" borderId="48" xfId="0" applyNumberFormat="1" applyFont="1" applyFill="1" applyBorder="1" applyAlignment="1" applyProtection="1">
      <alignment horizontal="left" vertical="center"/>
      <protection/>
    </xf>
    <xf numFmtId="49" fontId="2" fillId="0" borderId="45" xfId="0" applyNumberFormat="1" applyFont="1" applyFill="1" applyBorder="1" applyAlignment="1" applyProtection="1">
      <alignment horizontal="left" vertical="center"/>
      <protection/>
    </xf>
    <xf numFmtId="3" fontId="12" fillId="0" borderId="50" xfId="0" applyNumberFormat="1" applyFont="1" applyFill="1" applyBorder="1" applyAlignment="1" applyProtection="1">
      <alignment horizontal="right" vertical="center"/>
      <protection locked="0"/>
    </xf>
    <xf numFmtId="49" fontId="2" fillId="33" borderId="52" xfId="0" applyNumberFormat="1" applyFont="1" applyFill="1" applyBorder="1" applyAlignment="1" applyProtection="1">
      <alignment horizontal="left" vertical="center"/>
      <protection/>
    </xf>
    <xf numFmtId="3" fontId="12" fillId="33" borderId="49" xfId="0" applyNumberFormat="1" applyFont="1" applyFill="1" applyBorder="1" applyAlignment="1" applyProtection="1">
      <alignment horizontal="right" vertical="center"/>
      <protection locked="0"/>
    </xf>
    <xf numFmtId="49" fontId="2" fillId="33" borderId="53" xfId="0" applyNumberFormat="1" applyFont="1" applyFill="1" applyBorder="1" applyAlignment="1" applyProtection="1">
      <alignment horizontal="left" vertical="center"/>
      <protection/>
    </xf>
    <xf numFmtId="49" fontId="2" fillId="0" borderId="47" xfId="0" applyNumberFormat="1" applyFont="1" applyFill="1" applyBorder="1" applyAlignment="1" applyProtection="1">
      <alignment horizontal="left" vertical="center"/>
      <protection/>
    </xf>
    <xf numFmtId="49" fontId="2" fillId="33" borderId="45" xfId="0" applyNumberFormat="1" applyFont="1" applyFill="1" applyBorder="1" applyAlignment="1" applyProtection="1">
      <alignment horizontal="left" vertical="center"/>
      <protection/>
    </xf>
    <xf numFmtId="49" fontId="2" fillId="0" borderId="46" xfId="0" applyNumberFormat="1" applyFont="1" applyFill="1" applyBorder="1" applyAlignment="1" applyProtection="1">
      <alignment horizontal="left" vertical="center"/>
      <protection/>
    </xf>
    <xf numFmtId="49" fontId="2" fillId="0" borderId="48" xfId="0" applyNumberFormat="1" applyFont="1" applyFill="1" applyBorder="1" applyAlignment="1" applyProtection="1">
      <alignment horizontal="left" vertical="center"/>
      <protection/>
    </xf>
    <xf numFmtId="3" fontId="12" fillId="0" borderId="54" xfId="0" applyNumberFormat="1" applyFont="1" applyFill="1" applyBorder="1" applyAlignment="1" applyProtection="1">
      <alignment horizontal="right" vertical="center"/>
      <protection locked="0"/>
    </xf>
    <xf numFmtId="49" fontId="2" fillId="0" borderId="55" xfId="0" applyNumberFormat="1" applyFont="1" applyFill="1" applyBorder="1" applyAlignment="1" applyProtection="1">
      <alignment horizontal="left" vertical="center"/>
      <protection/>
    </xf>
    <xf numFmtId="0" fontId="13" fillId="0" borderId="56" xfId="0" applyFont="1" applyFill="1" applyBorder="1" applyAlignment="1" applyProtection="1">
      <alignment horizontal="left" vertical="center" indent="1"/>
      <protection/>
    </xf>
    <xf numFmtId="0" fontId="12" fillId="0" borderId="56" xfId="0" applyFont="1" applyFill="1" applyBorder="1" applyAlignment="1" applyProtection="1">
      <alignment horizontal="center" vertical="center"/>
      <protection/>
    </xf>
    <xf numFmtId="3" fontId="12" fillId="0" borderId="56" xfId="0" applyNumberFormat="1" applyFont="1" applyFill="1" applyBorder="1" applyAlignment="1" applyProtection="1">
      <alignment horizontal="right" vertical="center"/>
      <protection locked="0"/>
    </xf>
    <xf numFmtId="3" fontId="12" fillId="0" borderId="57" xfId="0" applyNumberFormat="1" applyFont="1" applyFill="1" applyBorder="1" applyAlignment="1" applyProtection="1">
      <alignment horizontal="right" vertical="center"/>
      <protection locked="0"/>
    </xf>
    <xf numFmtId="0" fontId="3" fillId="0" borderId="0" xfId="0" applyFont="1" applyBorder="1" applyAlignment="1" applyProtection="1">
      <alignment/>
      <protection locked="0"/>
    </xf>
    <xf numFmtId="49" fontId="2" fillId="0" borderId="34" xfId="0" applyNumberFormat="1" applyFont="1" applyBorder="1" applyAlignment="1" applyProtection="1">
      <alignment horizontal="left" vertical="center"/>
      <protection locked="0"/>
    </xf>
    <xf numFmtId="49" fontId="2" fillId="0" borderId="13" xfId="0" applyNumberFormat="1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19" fillId="0" borderId="0" xfId="0" applyFont="1" applyBorder="1" applyAlignment="1" applyProtection="1">
      <alignment horizontal="center" vertical="center"/>
      <protection/>
    </xf>
    <xf numFmtId="0" fontId="26" fillId="0" borderId="0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0" fontId="2" fillId="0" borderId="0" xfId="0" applyFont="1" applyAlignment="1" applyProtection="1">
      <alignment horizontal="left" vertical="center"/>
      <protection/>
    </xf>
    <xf numFmtId="0" fontId="19" fillId="0" borderId="28" xfId="0" applyFont="1" applyBorder="1" applyAlignment="1" applyProtection="1">
      <alignment horizontal="center" vertical="center"/>
      <protection/>
    </xf>
    <xf numFmtId="0" fontId="19" fillId="0" borderId="11" xfId="0" applyFont="1" applyBorder="1" applyAlignment="1" applyProtection="1">
      <alignment horizontal="center" vertical="center"/>
      <protection/>
    </xf>
    <xf numFmtId="0" fontId="2" fillId="0" borderId="24" xfId="0" applyFont="1" applyBorder="1" applyAlignment="1" applyProtection="1">
      <alignment horizontal="right"/>
      <protection/>
    </xf>
    <xf numFmtId="0" fontId="2" fillId="0" borderId="25" xfId="0" applyFont="1" applyBorder="1" applyAlignment="1" applyProtection="1">
      <alignment horizontal="right"/>
      <protection/>
    </xf>
    <xf numFmtId="0" fontId="19" fillId="0" borderId="22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/>
      <protection/>
    </xf>
    <xf numFmtId="0" fontId="2" fillId="0" borderId="11" xfId="0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right"/>
      <protection/>
    </xf>
    <xf numFmtId="0" fontId="2" fillId="34" borderId="22" xfId="0" applyFont="1" applyFill="1" applyBorder="1" applyAlignment="1" applyProtection="1">
      <alignment horizontal="center" vertical="center"/>
      <protection/>
    </xf>
    <xf numFmtId="3" fontId="2" fillId="0" borderId="24" xfId="0" applyNumberFormat="1" applyFont="1" applyBorder="1" applyAlignment="1" applyProtection="1">
      <alignment horizontal="right" vertical="center"/>
      <protection/>
    </xf>
    <xf numFmtId="3" fontId="2" fillId="0" borderId="25" xfId="0" applyNumberFormat="1" applyFont="1" applyBorder="1" applyAlignment="1" applyProtection="1">
      <alignment horizontal="right" vertical="center"/>
      <protection/>
    </xf>
    <xf numFmtId="3" fontId="3" fillId="0" borderId="11" xfId="0" applyNumberFormat="1" applyFont="1" applyBorder="1" applyAlignment="1" applyProtection="1">
      <alignment horizontal="right" vertical="center"/>
      <protection/>
    </xf>
    <xf numFmtId="3" fontId="3" fillId="0" borderId="31" xfId="0" applyNumberFormat="1" applyFont="1" applyBorder="1" applyAlignment="1" applyProtection="1">
      <alignment horizontal="right" vertical="center"/>
      <protection/>
    </xf>
    <xf numFmtId="3" fontId="3" fillId="0" borderId="22" xfId="0" applyNumberFormat="1" applyFont="1" applyBorder="1" applyAlignment="1" applyProtection="1">
      <alignment horizontal="right" vertical="center"/>
      <protection/>
    </xf>
    <xf numFmtId="3" fontId="3" fillId="0" borderId="42" xfId="0" applyNumberFormat="1" applyFont="1" applyBorder="1" applyAlignment="1" applyProtection="1">
      <alignment horizontal="right" vertical="center"/>
      <protection/>
    </xf>
    <xf numFmtId="3" fontId="2" fillId="0" borderId="24" xfId="0" applyNumberFormat="1" applyFont="1" applyBorder="1" applyAlignment="1" applyProtection="1">
      <alignment vertical="center"/>
      <protection/>
    </xf>
    <xf numFmtId="3" fontId="2" fillId="0" borderId="25" xfId="0" applyNumberFormat="1" applyFont="1" applyBorder="1" applyAlignment="1" applyProtection="1">
      <alignment vertical="center"/>
      <protection/>
    </xf>
    <xf numFmtId="0" fontId="3" fillId="0" borderId="11" xfId="0" applyFont="1" applyBorder="1" applyAlignment="1" applyProtection="1">
      <alignment vertical="center"/>
      <protection/>
    </xf>
    <xf numFmtId="0" fontId="3" fillId="0" borderId="31" xfId="0" applyFont="1" applyBorder="1" applyAlignment="1" applyProtection="1">
      <alignment vertical="center"/>
      <protection/>
    </xf>
    <xf numFmtId="0" fontId="3" fillId="0" borderId="22" xfId="0" applyFont="1" applyBorder="1" applyAlignment="1" applyProtection="1">
      <alignment vertical="center"/>
      <protection/>
    </xf>
    <xf numFmtId="0" fontId="3" fillId="0" borderId="42" xfId="0" applyFont="1" applyBorder="1" applyAlignment="1" applyProtection="1">
      <alignment vertical="center"/>
      <protection/>
    </xf>
    <xf numFmtId="3" fontId="3" fillId="0" borderId="11" xfId="0" applyNumberFormat="1" applyFont="1" applyBorder="1" applyAlignment="1" applyProtection="1">
      <alignment vertical="center"/>
      <protection/>
    </xf>
    <xf numFmtId="3" fontId="3" fillId="0" borderId="31" xfId="0" applyNumberFormat="1" applyFont="1" applyBorder="1" applyAlignment="1" applyProtection="1">
      <alignment vertical="center"/>
      <protection/>
    </xf>
    <xf numFmtId="3" fontId="2" fillId="0" borderId="11" xfId="0" applyNumberFormat="1" applyFont="1" applyBorder="1" applyAlignment="1" applyProtection="1">
      <alignment vertical="center"/>
      <protection/>
    </xf>
    <xf numFmtId="3" fontId="2" fillId="0" borderId="31" xfId="0" applyNumberFormat="1" applyFont="1" applyBorder="1" applyAlignment="1" applyProtection="1">
      <alignment vertical="center"/>
      <protection/>
    </xf>
    <xf numFmtId="0" fontId="2" fillId="34" borderId="11" xfId="0" applyFont="1" applyFill="1" applyBorder="1" applyAlignment="1" applyProtection="1">
      <alignment horizontal="left" vertical="center"/>
      <protection/>
    </xf>
    <xf numFmtId="0" fontId="2" fillId="34" borderId="20" xfId="0" applyFont="1" applyFill="1" applyBorder="1" applyAlignment="1" applyProtection="1">
      <alignment horizontal="center" vertical="center"/>
      <protection/>
    </xf>
    <xf numFmtId="0" fontId="3" fillId="34" borderId="24" xfId="0" applyFont="1" applyFill="1" applyBorder="1" applyAlignment="1" applyProtection="1">
      <alignment horizontal="center" vertical="center"/>
      <protection/>
    </xf>
    <xf numFmtId="0" fontId="3" fillId="0" borderId="20" xfId="0" applyFont="1" applyBorder="1" applyAlignment="1" applyProtection="1">
      <alignment vertical="center"/>
      <protection/>
    </xf>
    <xf numFmtId="0" fontId="3" fillId="0" borderId="40" xfId="0" applyFont="1" applyBorder="1" applyAlignment="1" applyProtection="1">
      <alignment vertical="center"/>
      <protection/>
    </xf>
    <xf numFmtId="0" fontId="2" fillId="0" borderId="23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/>
      <protection/>
    </xf>
    <xf numFmtId="0" fontId="10" fillId="0" borderId="0" xfId="0" applyFont="1" applyBorder="1" applyAlignment="1" applyProtection="1">
      <alignment/>
      <protection/>
    </xf>
    <xf numFmtId="0" fontId="11" fillId="0" borderId="39" xfId="0" applyFont="1" applyBorder="1" applyAlignment="1" applyProtection="1">
      <alignment vertical="center"/>
      <protection/>
    </xf>
    <xf numFmtId="0" fontId="2" fillId="0" borderId="39" xfId="0" applyFont="1" applyFill="1" applyBorder="1" applyAlignment="1" applyProtection="1">
      <alignment vertical="center"/>
      <protection/>
    </xf>
    <xf numFmtId="0" fontId="2" fillId="0" borderId="58" xfId="0" applyFont="1" applyFill="1" applyBorder="1" applyAlignment="1" applyProtection="1">
      <alignment/>
      <protection/>
    </xf>
    <xf numFmtId="0" fontId="18" fillId="0" borderId="0" xfId="0" applyFont="1" applyFill="1" applyAlignment="1" applyProtection="1">
      <alignment/>
      <protection/>
    </xf>
    <xf numFmtId="0" fontId="19" fillId="0" borderId="0" xfId="0" applyFont="1" applyBorder="1" applyAlignment="1" applyProtection="1">
      <alignment horizontal="center"/>
      <protection/>
    </xf>
    <xf numFmtId="0" fontId="2" fillId="0" borderId="0" xfId="0" applyFont="1" applyFill="1" applyAlignment="1" applyProtection="1">
      <alignment horizontal="right"/>
      <protection/>
    </xf>
    <xf numFmtId="0" fontId="3" fillId="0" borderId="59" xfId="0" applyFont="1" applyFill="1" applyBorder="1" applyAlignment="1" applyProtection="1">
      <alignment/>
      <protection/>
    </xf>
    <xf numFmtId="0" fontId="19" fillId="0" borderId="60" xfId="0" applyFont="1" applyFill="1" applyBorder="1" applyAlignment="1" applyProtection="1">
      <alignment horizontal="center" vertical="center"/>
      <protection/>
    </xf>
    <xf numFmtId="0" fontId="3" fillId="0" borderId="33" xfId="0" applyFont="1" applyFill="1" applyBorder="1" applyAlignment="1" applyProtection="1">
      <alignment/>
      <protection/>
    </xf>
    <xf numFmtId="0" fontId="7" fillId="0" borderId="13" xfId="0" applyFont="1" applyFill="1" applyBorder="1" applyAlignment="1" applyProtection="1">
      <alignment/>
      <protection/>
    </xf>
    <xf numFmtId="3" fontId="2" fillId="33" borderId="20" xfId="0" applyNumberFormat="1" applyFont="1" applyFill="1" applyBorder="1" applyAlignment="1" applyProtection="1">
      <alignment vertical="center"/>
      <protection/>
    </xf>
    <xf numFmtId="0" fontId="2" fillId="33" borderId="20" xfId="0" applyFont="1" applyFill="1" applyBorder="1" applyAlignment="1" applyProtection="1">
      <alignment vertical="center"/>
      <protection/>
    </xf>
    <xf numFmtId="0" fontId="2" fillId="33" borderId="21" xfId="0" applyFont="1" applyFill="1" applyBorder="1" applyAlignment="1" applyProtection="1">
      <alignment vertical="center"/>
      <protection/>
    </xf>
    <xf numFmtId="0" fontId="3" fillId="0" borderId="11" xfId="0" applyFont="1" applyFill="1" applyBorder="1" applyAlignment="1" applyProtection="1">
      <alignment vertical="center"/>
      <protection/>
    </xf>
    <xf numFmtId="0" fontId="3" fillId="0" borderId="29" xfId="0" applyFont="1" applyFill="1" applyBorder="1" applyAlignment="1" applyProtection="1">
      <alignment vertical="center"/>
      <protection/>
    </xf>
    <xf numFmtId="0" fontId="2" fillId="0" borderId="22" xfId="0" applyFont="1" applyFill="1" applyBorder="1" applyAlignment="1" applyProtection="1">
      <alignment vertical="center"/>
      <protection/>
    </xf>
    <xf numFmtId="0" fontId="2" fillId="0" borderId="61" xfId="0" applyFont="1" applyFill="1" applyBorder="1" applyAlignment="1" applyProtection="1">
      <alignment vertical="center"/>
      <protection/>
    </xf>
    <xf numFmtId="0" fontId="3" fillId="33" borderId="22" xfId="0" applyFont="1" applyFill="1" applyBorder="1" applyAlignment="1" applyProtection="1">
      <alignment vertical="center"/>
      <protection/>
    </xf>
    <xf numFmtId="0" fontId="3" fillId="33" borderId="61" xfId="0" applyFont="1" applyFill="1" applyBorder="1" applyAlignment="1" applyProtection="1">
      <alignment vertical="center"/>
      <protection/>
    </xf>
    <xf numFmtId="0" fontId="2" fillId="33" borderId="22" xfId="0" applyFont="1" applyFill="1" applyBorder="1" applyAlignment="1" applyProtection="1">
      <alignment vertical="center"/>
      <protection/>
    </xf>
    <xf numFmtId="0" fontId="2" fillId="33" borderId="61" xfId="0" applyFont="1" applyFill="1" applyBorder="1" applyAlignment="1" applyProtection="1">
      <alignment vertical="center"/>
      <protection/>
    </xf>
    <xf numFmtId="0" fontId="3" fillId="0" borderId="22" xfId="0" applyFont="1" applyFill="1" applyBorder="1" applyAlignment="1" applyProtection="1">
      <alignment vertical="center"/>
      <protection/>
    </xf>
    <xf numFmtId="0" fontId="3" fillId="0" borderId="61" xfId="0" applyFont="1" applyFill="1" applyBorder="1" applyAlignment="1" applyProtection="1">
      <alignment vertical="center"/>
      <protection/>
    </xf>
    <xf numFmtId="0" fontId="2" fillId="0" borderId="20" xfId="0" applyFont="1" applyFill="1" applyBorder="1" applyAlignment="1" applyProtection="1">
      <alignment vertical="center"/>
      <protection/>
    </xf>
    <xf numFmtId="0" fontId="2" fillId="0" borderId="21" xfId="0" applyFont="1" applyFill="1" applyBorder="1" applyAlignment="1" applyProtection="1">
      <alignment vertical="center"/>
      <protection/>
    </xf>
    <xf numFmtId="3" fontId="2" fillId="0" borderId="22" xfId="0" applyNumberFormat="1" applyFont="1" applyBorder="1" applyAlignment="1" applyProtection="1">
      <alignment vertical="center"/>
      <protection/>
    </xf>
    <xf numFmtId="3" fontId="2" fillId="0" borderId="61" xfId="0" applyNumberFormat="1" applyFont="1" applyBorder="1" applyAlignment="1" applyProtection="1">
      <alignment vertical="center"/>
      <protection/>
    </xf>
    <xf numFmtId="0" fontId="3" fillId="0" borderId="23" xfId="0" applyFont="1" applyFill="1" applyBorder="1" applyAlignment="1" applyProtection="1">
      <alignment vertical="center"/>
      <protection/>
    </xf>
    <xf numFmtId="0" fontId="3" fillId="0" borderId="62" xfId="0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7" fillId="0" borderId="0" xfId="0" applyFont="1" applyFill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22" fillId="0" borderId="28" xfId="0" applyFont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2" fillId="0" borderId="29" xfId="0" applyFont="1" applyFill="1" applyBorder="1" applyAlignment="1" applyProtection="1">
      <alignment vertical="center"/>
      <protection/>
    </xf>
    <xf numFmtId="0" fontId="13" fillId="0" borderId="28" xfId="0" applyFont="1" applyFill="1" applyBorder="1" applyAlignment="1" applyProtection="1">
      <alignment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1" fontId="3" fillId="35" borderId="11" xfId="0" applyNumberFormat="1" applyFont="1" applyFill="1" applyBorder="1" applyAlignment="1" applyProtection="1">
      <alignment horizontal="right" vertical="center"/>
      <protection/>
    </xf>
    <xf numFmtId="0" fontId="3" fillId="0" borderId="31" xfId="0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 horizontal="left"/>
      <protection/>
    </xf>
    <xf numFmtId="0" fontId="19" fillId="0" borderId="63" xfId="0" applyFont="1" applyFill="1" applyBorder="1" applyAlignment="1" applyProtection="1">
      <alignment horizont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27" fillId="0" borderId="27" xfId="0" applyNumberFormat="1" applyFont="1" applyFill="1" applyBorder="1" applyAlignment="1" applyProtection="1">
      <alignment vertical="center"/>
      <protection locked="0"/>
    </xf>
    <xf numFmtId="0" fontId="27" fillId="0" borderId="22" xfId="0" applyNumberFormat="1" applyFont="1" applyFill="1" applyBorder="1" applyAlignment="1" applyProtection="1">
      <alignment vertical="center"/>
      <protection locked="0"/>
    </xf>
    <xf numFmtId="0" fontId="27" fillId="0" borderId="64" xfId="0" applyNumberFormat="1" applyFont="1" applyFill="1" applyBorder="1" applyAlignment="1" applyProtection="1">
      <alignment vertical="center"/>
      <protection locked="0"/>
    </xf>
    <xf numFmtId="0" fontId="27" fillId="0" borderId="10" xfId="0" applyNumberFormat="1" applyFont="1" applyFill="1" applyBorder="1" applyAlignment="1" applyProtection="1">
      <alignment vertical="center"/>
      <protection locked="0"/>
    </xf>
    <xf numFmtId="0" fontId="27" fillId="0" borderId="20" xfId="0" applyNumberFormat="1" applyFont="1" applyFill="1" applyBorder="1" applyAlignment="1" applyProtection="1">
      <alignment vertical="center"/>
      <protection locked="0"/>
    </xf>
    <xf numFmtId="0" fontId="27" fillId="0" borderId="65" xfId="0" applyNumberFormat="1" applyFont="1" applyFill="1" applyBorder="1" applyAlignment="1" applyProtection="1">
      <alignment vertical="center"/>
      <protection locked="0"/>
    </xf>
    <xf numFmtId="0" fontId="27" fillId="0" borderId="26" xfId="0" applyNumberFormat="1" applyFont="1" applyFill="1" applyBorder="1" applyAlignment="1" applyProtection="1">
      <alignment vertical="center"/>
      <protection locked="0"/>
    </xf>
    <xf numFmtId="0" fontId="27" fillId="0" borderId="11" xfId="0" applyNumberFormat="1" applyFont="1" applyFill="1" applyBorder="1" applyAlignment="1" applyProtection="1">
      <alignment vertical="center"/>
      <protection locked="0"/>
    </xf>
    <xf numFmtId="0" fontId="27" fillId="0" borderId="23" xfId="0" applyNumberFormat="1" applyFont="1" applyFill="1" applyBorder="1" applyAlignment="1" applyProtection="1">
      <alignment vertical="center"/>
      <protection locked="0"/>
    </xf>
    <xf numFmtId="0" fontId="27" fillId="0" borderId="66" xfId="0" applyNumberFormat="1" applyFont="1" applyFill="1" applyBorder="1" applyAlignment="1" applyProtection="1">
      <alignment vertical="center"/>
      <protection locked="0"/>
    </xf>
    <xf numFmtId="0" fontId="27" fillId="0" borderId="67" xfId="0" applyNumberFormat="1" applyFont="1" applyFill="1" applyBorder="1" applyAlignment="1" applyProtection="1">
      <alignment vertical="center"/>
      <protection locked="0"/>
    </xf>
    <xf numFmtId="3" fontId="28" fillId="0" borderId="61" xfId="0" applyNumberFormat="1" applyFont="1" applyBorder="1" applyAlignment="1" applyProtection="1">
      <alignment horizontal="right" vertical="center"/>
      <protection locked="0"/>
    </xf>
    <xf numFmtId="3" fontId="28" fillId="0" borderId="22" xfId="0" applyNumberFormat="1" applyFont="1" applyBorder="1" applyAlignment="1" applyProtection="1">
      <alignment horizontal="right" vertical="center"/>
      <protection locked="0"/>
    </xf>
    <xf numFmtId="3" fontId="28" fillId="0" borderId="64" xfId="0" applyNumberFormat="1" applyFont="1" applyBorder="1" applyAlignment="1" applyProtection="1">
      <alignment horizontal="right" vertical="center"/>
      <protection locked="0"/>
    </xf>
    <xf numFmtId="3" fontId="28" fillId="0" borderId="20" xfId="0" applyNumberFormat="1" applyFont="1" applyBorder="1" applyAlignment="1" applyProtection="1">
      <alignment horizontal="right" vertical="center"/>
      <protection locked="0"/>
    </xf>
    <xf numFmtId="3" fontId="28" fillId="0" borderId="65" xfId="0" applyNumberFormat="1" applyFont="1" applyBorder="1" applyAlignment="1" applyProtection="1">
      <alignment horizontal="right" vertical="center"/>
      <protection locked="0"/>
    </xf>
    <xf numFmtId="3" fontId="28" fillId="0" borderId="38" xfId="0" applyNumberFormat="1" applyFont="1" applyBorder="1" applyAlignment="1" applyProtection="1">
      <alignment horizontal="right" vertical="center"/>
      <protection locked="0"/>
    </xf>
    <xf numFmtId="3" fontId="28" fillId="0" borderId="67" xfId="0" applyNumberFormat="1" applyFont="1" applyBorder="1" applyAlignment="1" applyProtection="1">
      <alignment horizontal="right" vertical="center"/>
      <protection locked="0"/>
    </xf>
    <xf numFmtId="0" fontId="13" fillId="0" borderId="28" xfId="0" applyFont="1" applyFill="1" applyBorder="1" applyAlignment="1" applyProtection="1">
      <alignment horizontal="center" vertical="center"/>
      <protection/>
    </xf>
    <xf numFmtId="0" fontId="19" fillId="0" borderId="0" xfId="0" applyFont="1" applyFill="1" applyBorder="1" applyAlignment="1" applyProtection="1">
      <alignment horizontal="center"/>
      <protection/>
    </xf>
    <xf numFmtId="3" fontId="0" fillId="0" borderId="0" xfId="0" applyNumberFormat="1" applyAlignment="1">
      <alignment/>
    </xf>
    <xf numFmtId="0" fontId="3" fillId="0" borderId="22" xfId="0" applyFont="1" applyBorder="1" applyAlignment="1" applyProtection="1">
      <alignment horizontal="center" vertical="center"/>
      <protection/>
    </xf>
    <xf numFmtId="3" fontId="3" fillId="33" borderId="0" xfId="0" applyNumberFormat="1" applyFont="1" applyFill="1" applyAlignment="1" applyProtection="1">
      <alignment horizontal="right" vertical="center" wrapText="1"/>
      <protection locked="0"/>
    </xf>
    <xf numFmtId="0" fontId="13" fillId="0" borderId="30" xfId="0" applyFont="1" applyFill="1" applyBorder="1" applyAlignment="1" applyProtection="1">
      <alignment horizontal="right" vertical="center"/>
      <protection/>
    </xf>
    <xf numFmtId="49" fontId="3" fillId="0" borderId="0" xfId="0" applyNumberFormat="1" applyFont="1" applyFill="1" applyAlignment="1" applyProtection="1">
      <alignment/>
      <protection locked="0"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vertical="center"/>
      <protection/>
    </xf>
    <xf numFmtId="3" fontId="3" fillId="0" borderId="42" xfId="0" applyNumberFormat="1" applyFont="1" applyFill="1" applyBorder="1" applyAlignment="1" applyProtection="1">
      <alignment/>
      <protection locked="0"/>
    </xf>
    <xf numFmtId="0" fontId="19" fillId="0" borderId="18" xfId="0" applyFont="1" applyFill="1" applyBorder="1" applyAlignment="1" applyProtection="1">
      <alignment horizontal="center"/>
      <protection/>
    </xf>
    <xf numFmtId="0" fontId="3" fillId="0" borderId="68" xfId="0" applyFont="1" applyFill="1" applyBorder="1" applyAlignment="1" applyProtection="1">
      <alignment/>
      <protection locked="0"/>
    </xf>
    <xf numFmtId="0" fontId="3" fillId="0" borderId="69" xfId="0" applyFont="1" applyFill="1" applyBorder="1" applyAlignment="1" applyProtection="1">
      <alignment/>
      <protection locked="0"/>
    </xf>
    <xf numFmtId="0" fontId="3" fillId="0" borderId="70" xfId="0" applyFont="1" applyFill="1" applyBorder="1" applyAlignment="1" applyProtection="1">
      <alignment/>
      <protection locked="0"/>
    </xf>
    <xf numFmtId="3" fontId="3" fillId="0" borderId="0" xfId="0" applyNumberFormat="1" applyFont="1" applyFill="1" applyBorder="1" applyAlignment="1" applyProtection="1">
      <alignment/>
      <protection locked="0"/>
    </xf>
    <xf numFmtId="0" fontId="13" fillId="0" borderId="37" xfId="0" applyFont="1" applyFill="1" applyBorder="1" applyAlignment="1" applyProtection="1">
      <alignment horizontal="right" vertical="center"/>
      <protection/>
    </xf>
    <xf numFmtId="49" fontId="2" fillId="33" borderId="14" xfId="0" applyNumberFormat="1" applyFont="1" applyFill="1" applyBorder="1" applyAlignment="1" applyProtection="1">
      <alignment vertical="center"/>
      <protection/>
    </xf>
    <xf numFmtId="49" fontId="2" fillId="33" borderId="15" xfId="0" applyNumberFormat="1" applyFont="1" applyFill="1" applyBorder="1" applyAlignment="1" applyProtection="1">
      <alignment vertical="center"/>
      <protection/>
    </xf>
    <xf numFmtId="49" fontId="2" fillId="33" borderId="71" xfId="0" applyNumberFormat="1" applyFont="1" applyFill="1" applyBorder="1" applyAlignment="1" applyProtection="1">
      <alignment vertical="center"/>
      <protection/>
    </xf>
    <xf numFmtId="3" fontId="2" fillId="33" borderId="22" xfId="0" applyNumberFormat="1" applyFont="1" applyFill="1" applyBorder="1" applyAlignment="1" applyProtection="1">
      <alignment horizontal="right" vertical="center" wrapText="1"/>
      <protection locked="0"/>
    </xf>
    <xf numFmtId="3" fontId="2" fillId="33" borderId="64" xfId="0" applyNumberFormat="1" applyFont="1" applyFill="1" applyBorder="1" applyAlignment="1" applyProtection="1">
      <alignment horizontal="right" vertical="center" wrapText="1"/>
      <protection locked="0"/>
    </xf>
    <xf numFmtId="3" fontId="2" fillId="33" borderId="20" xfId="0" applyNumberFormat="1" applyFont="1" applyFill="1" applyBorder="1" applyAlignment="1" applyProtection="1">
      <alignment horizontal="right" vertical="center" wrapText="1"/>
      <protection locked="0"/>
    </xf>
    <xf numFmtId="3" fontId="2" fillId="33" borderId="65" xfId="0" applyNumberFormat="1" applyFont="1" applyFill="1" applyBorder="1" applyAlignment="1" applyProtection="1">
      <alignment horizontal="right" vertical="center" wrapText="1"/>
      <protection locked="0"/>
    </xf>
    <xf numFmtId="3" fontId="2" fillId="33" borderId="24" xfId="0" applyNumberFormat="1" applyFont="1" applyFill="1" applyBorder="1" applyAlignment="1" applyProtection="1">
      <alignment horizontal="right" vertical="center" wrapText="1"/>
      <protection locked="0"/>
    </xf>
    <xf numFmtId="3" fontId="2" fillId="33" borderId="26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22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64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24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0" xfId="0" applyFont="1" applyFill="1" applyAlignment="1" applyProtection="1">
      <alignment horizontal="right"/>
      <protection locked="0"/>
    </xf>
    <xf numFmtId="3" fontId="2" fillId="0" borderId="72" xfId="0" applyNumberFormat="1" applyFont="1" applyFill="1" applyBorder="1" applyAlignment="1" applyProtection="1">
      <alignment horizontal="right" vertical="center" wrapText="1"/>
      <protection locked="0"/>
    </xf>
    <xf numFmtId="0" fontId="3" fillId="34" borderId="11" xfId="0" applyFont="1" applyFill="1" applyBorder="1" applyAlignment="1" applyProtection="1">
      <alignment horizontal="center" vertical="center"/>
      <protection/>
    </xf>
    <xf numFmtId="0" fontId="3" fillId="34" borderId="11" xfId="0" applyFont="1" applyFill="1" applyBorder="1" applyAlignment="1" applyProtection="1">
      <alignment/>
      <protection/>
    </xf>
    <xf numFmtId="0" fontId="13" fillId="0" borderId="15" xfId="0" applyFont="1" applyFill="1" applyBorder="1" applyAlignment="1" applyProtection="1">
      <alignment horizontal="center" vertical="center"/>
      <protection/>
    </xf>
    <xf numFmtId="0" fontId="13" fillId="0" borderId="15" xfId="0" applyFont="1" applyFill="1" applyBorder="1" applyAlignment="1" applyProtection="1">
      <alignment horizontal="left" vertical="center"/>
      <protection/>
    </xf>
    <xf numFmtId="0" fontId="13" fillId="0" borderId="32" xfId="0" applyFont="1" applyFill="1" applyBorder="1" applyAlignment="1" applyProtection="1">
      <alignment horizontal="left" vertical="center"/>
      <protection/>
    </xf>
    <xf numFmtId="0" fontId="13" fillId="0" borderId="15" xfId="0" applyFont="1" applyFill="1" applyBorder="1" applyAlignment="1" applyProtection="1">
      <alignment horizontal="left" vertical="top"/>
      <protection/>
    </xf>
    <xf numFmtId="0" fontId="13" fillId="0" borderId="19" xfId="0" applyFont="1" applyFill="1" applyBorder="1" applyAlignment="1" applyProtection="1">
      <alignment horizontal="left" vertical="center"/>
      <protection/>
    </xf>
    <xf numFmtId="0" fontId="13" fillId="0" borderId="13" xfId="0" applyFont="1" applyBorder="1" applyAlignment="1" applyProtection="1">
      <alignment horizontal="left" vertical="center" indent="1"/>
      <protection/>
    </xf>
    <xf numFmtId="0" fontId="13" fillId="0" borderId="14" xfId="0" applyFont="1" applyFill="1" applyBorder="1" applyAlignment="1" applyProtection="1">
      <alignment horizontal="left" vertical="center" indent="2"/>
      <protection/>
    </xf>
    <xf numFmtId="0" fontId="13" fillId="0" borderId="13" xfId="0" applyFont="1" applyFill="1" applyBorder="1" applyAlignment="1" applyProtection="1">
      <alignment vertical="center"/>
      <protection/>
    </xf>
    <xf numFmtId="0" fontId="13" fillId="0" borderId="14" xfId="0" applyFont="1" applyFill="1" applyBorder="1" applyAlignment="1" applyProtection="1">
      <alignment vertical="center"/>
      <protection/>
    </xf>
    <xf numFmtId="0" fontId="13" fillId="0" borderId="13" xfId="0" applyFont="1" applyFill="1" applyBorder="1" applyAlignment="1" applyProtection="1">
      <alignment horizontal="left" vertical="center" indent="1"/>
      <protection/>
    </xf>
    <xf numFmtId="0" fontId="13" fillId="0" borderId="36" xfId="0" applyFont="1" applyFill="1" applyBorder="1" applyAlignment="1" applyProtection="1" quotePrefix="1">
      <alignment horizontal="left" vertical="center" indent="1"/>
      <protection/>
    </xf>
    <xf numFmtId="0" fontId="13" fillId="0" borderId="11" xfId="0" applyFont="1" applyFill="1" applyBorder="1" applyAlignment="1" applyProtection="1">
      <alignment horizontal="left" vertical="top"/>
      <protection/>
    </xf>
    <xf numFmtId="1" fontId="3" fillId="34" borderId="11" xfId="0" applyNumberFormat="1" applyFont="1" applyFill="1" applyBorder="1" applyAlignment="1" applyProtection="1">
      <alignment horizontal="right" vertical="center"/>
      <protection/>
    </xf>
    <xf numFmtId="1" fontId="3" fillId="34" borderId="31" xfId="0" applyNumberFormat="1" applyFont="1" applyFill="1" applyBorder="1" applyAlignment="1" applyProtection="1">
      <alignment horizontal="right" vertical="center"/>
      <protection/>
    </xf>
    <xf numFmtId="0" fontId="20" fillId="34" borderId="11" xfId="0" applyFont="1" applyFill="1" applyBorder="1" applyAlignment="1" applyProtection="1">
      <alignment horizontal="center" vertical="center"/>
      <protection/>
    </xf>
    <xf numFmtId="0" fontId="0" fillId="0" borderId="22" xfId="0" applyBorder="1" applyAlignment="1">
      <alignment/>
    </xf>
    <xf numFmtId="0" fontId="13" fillId="0" borderId="10" xfId="0" applyFont="1" applyBorder="1" applyAlignment="1" applyProtection="1">
      <alignment horizontal="left" vertical="center"/>
      <protection/>
    </xf>
    <xf numFmtId="3" fontId="2" fillId="0" borderId="65" xfId="0" applyNumberFormat="1" applyFont="1" applyFill="1" applyBorder="1" applyAlignment="1" applyProtection="1">
      <alignment horizontal="right" vertical="center" wrapText="1"/>
      <protection locked="0"/>
    </xf>
    <xf numFmtId="0" fontId="30" fillId="0" borderId="28" xfId="0" applyFont="1" applyBorder="1" applyAlignment="1" applyProtection="1">
      <alignment horizontal="right" vertical="center"/>
      <protection locked="0"/>
    </xf>
    <xf numFmtId="0" fontId="29" fillId="0" borderId="0" xfId="0" applyFont="1" applyBorder="1" applyAlignment="1" applyProtection="1">
      <alignment horizontal="right" vertical="center"/>
      <protection/>
    </xf>
    <xf numFmtId="0" fontId="30" fillId="0" borderId="0" xfId="0" applyFont="1" applyBorder="1" applyAlignment="1" applyProtection="1">
      <alignment horizontal="right" vertical="center"/>
      <protection locked="0"/>
    </xf>
    <xf numFmtId="0" fontId="13" fillId="0" borderId="22" xfId="0" applyFont="1" applyFill="1" applyBorder="1" applyAlignment="1" applyProtection="1">
      <alignment horizontal="center" vertical="center"/>
      <protection/>
    </xf>
    <xf numFmtId="0" fontId="13" fillId="0" borderId="64" xfId="0" applyFont="1" applyFill="1" applyBorder="1" applyAlignment="1" applyProtection="1">
      <alignment horizontal="center" vertical="center"/>
      <protection/>
    </xf>
    <xf numFmtId="0" fontId="27" fillId="0" borderId="26" xfId="0" applyNumberFormat="1" applyFont="1" applyFill="1" applyBorder="1" applyAlignment="1" applyProtection="1">
      <alignment horizontal="right" vertical="center"/>
      <protection locked="0"/>
    </xf>
    <xf numFmtId="0" fontId="13" fillId="0" borderId="32" xfId="0" applyFont="1" applyFill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3" fillId="0" borderId="0" xfId="0" applyNumberFormat="1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/>
      <protection locked="0"/>
    </xf>
    <xf numFmtId="0" fontId="31" fillId="0" borderId="0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 locked="0"/>
    </xf>
    <xf numFmtId="0" fontId="12" fillId="0" borderId="17" xfId="0" applyFont="1" applyFill="1" applyBorder="1" applyAlignment="1" applyProtection="1">
      <alignment/>
      <protection/>
    </xf>
    <xf numFmtId="0" fontId="2" fillId="34" borderId="15" xfId="0" applyFont="1" applyFill="1" applyBorder="1" applyAlignment="1" applyProtection="1">
      <alignment horizontal="left" vertical="center"/>
      <protection/>
    </xf>
    <xf numFmtId="0" fontId="13" fillId="34" borderId="15" xfId="0" applyFont="1" applyFill="1" applyBorder="1" applyAlignment="1" applyProtection="1">
      <alignment horizontal="left" vertical="center"/>
      <protection/>
    </xf>
    <xf numFmtId="0" fontId="2" fillId="0" borderId="26" xfId="0" applyFont="1" applyFill="1" applyBorder="1" applyAlignment="1" applyProtection="1">
      <alignment vertical="center"/>
      <protection/>
    </xf>
    <xf numFmtId="0" fontId="2" fillId="0" borderId="63" xfId="0" applyFont="1" applyBorder="1" applyAlignment="1" applyProtection="1">
      <alignment horizontal="left" vertical="center"/>
      <protection/>
    </xf>
    <xf numFmtId="0" fontId="2" fillId="0" borderId="73" xfId="0" applyFont="1" applyBorder="1" applyAlignment="1" applyProtection="1">
      <alignment vertical="center"/>
      <protection locked="0"/>
    </xf>
    <xf numFmtId="0" fontId="3" fillId="0" borderId="39" xfId="0" applyFont="1" applyBorder="1" applyAlignment="1" applyProtection="1">
      <alignment vertical="center"/>
      <protection/>
    </xf>
    <xf numFmtId="0" fontId="3" fillId="0" borderId="21" xfId="0" applyFont="1" applyBorder="1" applyAlignment="1" applyProtection="1">
      <alignment vertical="center"/>
      <protection locked="0"/>
    </xf>
    <xf numFmtId="0" fontId="3" fillId="0" borderId="39" xfId="0" applyFont="1" applyBorder="1" applyAlignment="1" applyProtection="1">
      <alignment vertical="center"/>
      <protection locked="0"/>
    </xf>
    <xf numFmtId="0" fontId="2" fillId="0" borderId="39" xfId="0" applyFont="1" applyBorder="1" applyAlignment="1" applyProtection="1">
      <alignment horizontal="left" vertical="center"/>
      <protection/>
    </xf>
    <xf numFmtId="0" fontId="2" fillId="0" borderId="12" xfId="0" applyFont="1" applyBorder="1" applyAlignment="1" applyProtection="1">
      <alignment horizontal="left" vertical="center"/>
      <protection locked="0"/>
    </xf>
    <xf numFmtId="0" fontId="3" fillId="0" borderId="12" xfId="0" applyFont="1" applyBorder="1" applyAlignment="1" applyProtection="1">
      <alignment vertical="center"/>
      <protection locked="0"/>
    </xf>
    <xf numFmtId="0" fontId="3" fillId="0" borderId="74" xfId="0" applyFont="1" applyBorder="1" applyAlignment="1" applyProtection="1">
      <alignment vertical="center"/>
      <protection locked="0"/>
    </xf>
    <xf numFmtId="0" fontId="3" fillId="0" borderId="40" xfId="0" applyFont="1" applyBorder="1" applyAlignment="1" applyProtection="1">
      <alignment vertical="center"/>
      <protection locked="0"/>
    </xf>
    <xf numFmtId="0" fontId="2" fillId="0" borderId="65" xfId="0" applyFont="1" applyBorder="1" applyAlignment="1" applyProtection="1">
      <alignment vertical="center"/>
      <protection locked="0"/>
    </xf>
    <xf numFmtId="0" fontId="13" fillId="0" borderId="75" xfId="0" applyFont="1" applyBorder="1" applyAlignment="1" applyProtection="1">
      <alignment horizontal="left" vertical="center"/>
      <protection/>
    </xf>
    <xf numFmtId="0" fontId="13" fillId="0" borderId="76" xfId="0" applyFont="1" applyFill="1" applyBorder="1" applyAlignment="1" applyProtection="1">
      <alignment/>
      <protection locked="0"/>
    </xf>
    <xf numFmtId="0" fontId="13" fillId="0" borderId="26" xfId="0" applyFont="1" applyBorder="1" applyAlignment="1" applyProtection="1">
      <alignment vertical="center"/>
      <protection/>
    </xf>
    <xf numFmtId="0" fontId="13" fillId="0" borderId="39" xfId="0" applyFont="1" applyBorder="1" applyAlignment="1" applyProtection="1">
      <alignment vertical="center"/>
      <protection/>
    </xf>
    <xf numFmtId="0" fontId="13" fillId="0" borderId="39" xfId="0" applyFont="1" applyBorder="1" applyAlignment="1" applyProtection="1">
      <alignment vertical="center"/>
      <protection locked="0"/>
    </xf>
    <xf numFmtId="0" fontId="13" fillId="0" borderId="39" xfId="0" applyFont="1" applyFill="1" applyBorder="1" applyAlignment="1" applyProtection="1">
      <alignment vertical="center"/>
      <protection locked="0"/>
    </xf>
    <xf numFmtId="0" fontId="13" fillId="0" borderId="58" xfId="0" applyFont="1" applyFill="1" applyBorder="1" applyAlignment="1" applyProtection="1">
      <alignment/>
      <protection locked="0"/>
    </xf>
    <xf numFmtId="0" fontId="13" fillId="0" borderId="26" xfId="0" applyFont="1" applyFill="1" applyBorder="1" applyAlignment="1" applyProtection="1">
      <alignment vertical="center"/>
      <protection/>
    </xf>
    <xf numFmtId="0" fontId="2" fillId="0" borderId="39" xfId="0" applyFont="1" applyBorder="1" applyAlignment="1" applyProtection="1">
      <alignment vertical="center"/>
      <protection locked="0"/>
    </xf>
    <xf numFmtId="0" fontId="12" fillId="0" borderId="0" xfId="0" applyFont="1" applyFill="1" applyBorder="1" applyAlignment="1" applyProtection="1">
      <alignment vertical="center"/>
      <protection locked="0"/>
    </xf>
    <xf numFmtId="0" fontId="2" fillId="0" borderId="69" xfId="0" applyFont="1" applyBorder="1" applyAlignment="1" applyProtection="1">
      <alignment vertical="center"/>
      <protection/>
    </xf>
    <xf numFmtId="0" fontId="2" fillId="0" borderId="26" xfId="0" applyFont="1" applyBorder="1" applyAlignment="1" applyProtection="1">
      <alignment vertical="center"/>
      <protection/>
    </xf>
    <xf numFmtId="0" fontId="2" fillId="0" borderId="21" xfId="0" applyFont="1" applyFill="1" applyBorder="1" applyAlignment="1" applyProtection="1">
      <alignment vertical="center"/>
      <protection locked="0"/>
    </xf>
    <xf numFmtId="0" fontId="2" fillId="0" borderId="26" xfId="0" applyFont="1" applyBorder="1" applyAlignment="1" applyProtection="1">
      <alignment vertical="center"/>
      <protection locked="0"/>
    </xf>
    <xf numFmtId="0" fontId="5" fillId="0" borderId="0" xfId="61" applyFont="1" applyFill="1" applyBorder="1" applyProtection="1">
      <alignment/>
      <protection locked="0"/>
    </xf>
    <xf numFmtId="0" fontId="7" fillId="0" borderId="0" xfId="61" applyFont="1" applyFill="1" applyBorder="1" applyProtection="1">
      <alignment/>
      <protection locked="0"/>
    </xf>
    <xf numFmtId="0" fontId="7" fillId="0" borderId="0" xfId="61" applyFont="1" applyFill="1" applyProtection="1">
      <alignment/>
      <protection locked="0"/>
    </xf>
    <xf numFmtId="0" fontId="5" fillId="0" borderId="17" xfId="61" applyFont="1" applyFill="1" applyBorder="1" applyAlignment="1" applyProtection="1">
      <alignment horizontal="left"/>
      <protection/>
    </xf>
    <xf numFmtId="0" fontId="7" fillId="0" borderId="17" xfId="61" applyFont="1" applyFill="1" applyBorder="1" applyProtection="1">
      <alignment/>
      <protection/>
    </xf>
    <xf numFmtId="0" fontId="2" fillId="0" borderId="69" xfId="61" applyFont="1" applyFill="1" applyBorder="1" applyAlignment="1" applyProtection="1">
      <alignment vertical="center"/>
      <protection/>
    </xf>
    <xf numFmtId="0" fontId="5" fillId="0" borderId="15" xfId="61" applyFont="1" applyFill="1" applyBorder="1" applyAlignment="1" applyProtection="1">
      <alignment horizontal="center"/>
      <protection/>
    </xf>
    <xf numFmtId="0" fontId="8" fillId="0" borderId="0" xfId="61" applyFont="1" applyFill="1" applyBorder="1" applyAlignment="1" applyProtection="1">
      <alignment horizontal="center"/>
      <protection/>
    </xf>
    <xf numFmtId="0" fontId="7" fillId="0" borderId="0" xfId="61" applyFont="1" applyFill="1" applyBorder="1" applyProtection="1">
      <alignment/>
      <protection/>
    </xf>
    <xf numFmtId="0" fontId="2" fillId="0" borderId="26" xfId="61" applyFont="1" applyFill="1" applyBorder="1" applyAlignment="1" applyProtection="1">
      <alignment vertical="center"/>
      <protection/>
    </xf>
    <xf numFmtId="0" fontId="3" fillId="0" borderId="28" xfId="58" applyFont="1" applyBorder="1" applyAlignment="1" applyProtection="1">
      <alignment vertical="center"/>
      <protection locked="0"/>
    </xf>
    <xf numFmtId="0" fontId="3" fillId="0" borderId="39" xfId="58" applyFont="1" applyBorder="1" applyAlignment="1" applyProtection="1">
      <alignment vertical="center"/>
      <protection locked="0"/>
    </xf>
    <xf numFmtId="0" fontId="3" fillId="0" borderId="21" xfId="58" applyFont="1" applyBorder="1" applyAlignment="1" applyProtection="1">
      <alignment vertical="center"/>
      <protection locked="0"/>
    </xf>
    <xf numFmtId="0" fontId="7" fillId="0" borderId="0" xfId="61" applyFont="1" applyFill="1" applyAlignment="1" applyProtection="1">
      <alignment/>
      <protection locked="0"/>
    </xf>
    <xf numFmtId="0" fontId="5" fillId="0" borderId="0" xfId="61" applyFont="1" applyFill="1" applyBorder="1" applyAlignment="1" applyProtection="1">
      <alignment horizontal="left"/>
      <protection/>
    </xf>
    <xf numFmtId="0" fontId="2" fillId="0" borderId="27" xfId="61" applyFont="1" applyFill="1" applyBorder="1" applyAlignment="1" applyProtection="1">
      <alignment vertical="center"/>
      <protection locked="0"/>
    </xf>
    <xf numFmtId="0" fontId="5" fillId="0" borderId="0" xfId="61" applyFont="1" applyBorder="1" applyAlignment="1" applyProtection="1">
      <alignment horizontal="left" vertical="center"/>
      <protection/>
    </xf>
    <xf numFmtId="0" fontId="7" fillId="0" borderId="0" xfId="61" applyNumberFormat="1" applyFont="1" applyFill="1" applyBorder="1" applyAlignment="1" applyProtection="1">
      <alignment vertical="center"/>
      <protection/>
    </xf>
    <xf numFmtId="0" fontId="32" fillId="0" borderId="0" xfId="61" applyFont="1" applyBorder="1" applyAlignment="1" applyProtection="1">
      <alignment vertical="center"/>
      <protection/>
    </xf>
    <xf numFmtId="0" fontId="5" fillId="0" borderId="29" xfId="61" applyFont="1" applyBorder="1" applyAlignment="1" applyProtection="1">
      <alignment vertical="center"/>
      <protection/>
    </xf>
    <xf numFmtId="0" fontId="29" fillId="0" borderId="0" xfId="0" applyFont="1" applyFill="1" applyBorder="1" applyAlignment="1" applyProtection="1">
      <alignment horizontal="right" vertical="center"/>
      <protection/>
    </xf>
    <xf numFmtId="0" fontId="24" fillId="0" borderId="0" xfId="0" applyFont="1" applyBorder="1" applyAlignment="1" applyProtection="1">
      <alignment horizontal="right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5" fillId="0" borderId="0" xfId="61" applyFont="1" applyBorder="1" applyAlignment="1" applyProtection="1">
      <alignment horizontal="left" vertical="center"/>
      <protection locked="0"/>
    </xf>
    <xf numFmtId="0" fontId="5" fillId="0" borderId="32" xfId="61" applyFont="1" applyFill="1" applyBorder="1" applyAlignment="1" applyProtection="1">
      <alignment horizontal="center"/>
      <protection/>
    </xf>
    <xf numFmtId="0" fontId="5" fillId="0" borderId="0" xfId="61" applyFont="1" applyFill="1" applyBorder="1" applyAlignment="1" applyProtection="1">
      <alignment horizontal="centerContinuous"/>
      <protection/>
    </xf>
    <xf numFmtId="0" fontId="7" fillId="0" borderId="28" xfId="61" applyFont="1" applyFill="1" applyBorder="1" applyProtection="1">
      <alignment/>
      <protection/>
    </xf>
    <xf numFmtId="0" fontId="33" fillId="0" borderId="0" xfId="61" applyFont="1" applyFill="1" applyBorder="1" applyAlignment="1" applyProtection="1">
      <alignment horizontal="left"/>
      <protection/>
    </xf>
    <xf numFmtId="0" fontId="7" fillId="0" borderId="0" xfId="61" applyFont="1" applyFill="1" applyBorder="1" applyAlignment="1" applyProtection="1">
      <alignment horizontal="left"/>
      <protection/>
    </xf>
    <xf numFmtId="0" fontId="7" fillId="0" borderId="29" xfId="61" applyFont="1" applyFill="1" applyBorder="1" applyProtection="1">
      <alignment/>
      <protection/>
    </xf>
    <xf numFmtId="0" fontId="5" fillId="0" borderId="13" xfId="61" applyFont="1" applyFill="1" applyBorder="1" applyAlignment="1" applyProtection="1">
      <alignment horizontal="center" vertical="center"/>
      <protection/>
    </xf>
    <xf numFmtId="0" fontId="5" fillId="0" borderId="30" xfId="61" applyFont="1" applyFill="1" applyBorder="1" applyAlignment="1" applyProtection="1">
      <alignment horizontal="center" vertical="center"/>
      <protection/>
    </xf>
    <xf numFmtId="0" fontId="5" fillId="0" borderId="24" xfId="61" applyFont="1" applyFill="1" applyBorder="1" applyAlignment="1" applyProtection="1">
      <alignment horizontal="center" vertical="center"/>
      <protection/>
    </xf>
    <xf numFmtId="0" fontId="5" fillId="0" borderId="10" xfId="61" applyFont="1" applyFill="1" applyBorder="1" applyAlignment="1" applyProtection="1">
      <alignment horizontal="center" vertical="center"/>
      <protection/>
    </xf>
    <xf numFmtId="0" fontId="7" fillId="0" borderId="11" xfId="61" applyFont="1" applyFill="1" applyBorder="1" applyAlignment="1" applyProtection="1">
      <alignment horizontal="left" vertical="center"/>
      <protection/>
    </xf>
    <xf numFmtId="0" fontId="5" fillId="0" borderId="20" xfId="61" applyFont="1" applyFill="1" applyBorder="1" applyAlignment="1" applyProtection="1">
      <alignment horizontal="center" vertical="center"/>
      <protection/>
    </xf>
    <xf numFmtId="0" fontId="5" fillId="0" borderId="65" xfId="61" applyFont="1" applyFill="1" applyBorder="1" applyAlignment="1" applyProtection="1">
      <alignment horizontal="center" vertical="center"/>
      <protection/>
    </xf>
    <xf numFmtId="3" fontId="22" fillId="0" borderId="22" xfId="61" applyNumberFormat="1" applyFont="1" applyFill="1" applyBorder="1" applyAlignment="1" applyProtection="1">
      <alignment horizontal="right" vertical="center"/>
      <protection locked="0"/>
    </xf>
    <xf numFmtId="3" fontId="22" fillId="0" borderId="28" xfId="61" applyNumberFormat="1" applyFont="1" applyFill="1" applyBorder="1" applyAlignment="1" applyProtection="1">
      <alignment horizontal="right" vertical="center"/>
      <protection locked="0"/>
    </xf>
    <xf numFmtId="3" fontId="22" fillId="0" borderId="27" xfId="61" applyNumberFormat="1" applyFont="1" applyFill="1" applyBorder="1" applyAlignment="1" applyProtection="1">
      <alignment horizontal="right" vertical="center"/>
      <protection locked="0"/>
    </xf>
    <xf numFmtId="3" fontId="22" fillId="0" borderId="64" xfId="61" applyNumberFormat="1" applyFont="1" applyFill="1" applyBorder="1" applyAlignment="1" applyProtection="1">
      <alignment horizontal="right" vertical="center"/>
      <protection locked="0"/>
    </xf>
    <xf numFmtId="0" fontId="7" fillId="0" borderId="0" xfId="61" applyFont="1" applyFill="1" applyAlignment="1" applyProtection="1">
      <alignment vertical="center"/>
      <protection locked="0"/>
    </xf>
    <xf numFmtId="0" fontId="5" fillId="0" borderId="13" xfId="61" applyFont="1" applyFill="1" applyBorder="1" applyAlignment="1" applyProtection="1">
      <alignment horizontal="left" vertical="center"/>
      <protection/>
    </xf>
    <xf numFmtId="0" fontId="5" fillId="0" borderId="20" xfId="58" applyFont="1" applyFill="1" applyBorder="1" applyAlignment="1" applyProtection="1">
      <alignment vertical="center"/>
      <protection/>
    </xf>
    <xf numFmtId="3" fontId="22" fillId="0" borderId="24" xfId="61" applyNumberFormat="1" applyFont="1" applyFill="1" applyBorder="1" applyAlignment="1" applyProtection="1">
      <alignment horizontal="right" vertical="center"/>
      <protection locked="0"/>
    </xf>
    <xf numFmtId="3" fontId="22" fillId="0" borderId="39" xfId="61" applyNumberFormat="1" applyFont="1" applyFill="1" applyBorder="1" applyAlignment="1" applyProtection="1">
      <alignment horizontal="right" vertical="center"/>
      <protection locked="0"/>
    </xf>
    <xf numFmtId="3" fontId="22" fillId="0" borderId="20" xfId="61" applyNumberFormat="1" applyFont="1" applyFill="1" applyBorder="1" applyAlignment="1" applyProtection="1">
      <alignment horizontal="right" vertical="center"/>
      <protection locked="0"/>
    </xf>
    <xf numFmtId="3" fontId="22" fillId="0" borderId="26" xfId="61" applyNumberFormat="1" applyFont="1" applyFill="1" applyBorder="1" applyAlignment="1" applyProtection="1">
      <alignment horizontal="right" vertical="center"/>
      <protection locked="0"/>
    </xf>
    <xf numFmtId="3" fontId="22" fillId="0" borderId="65" xfId="61" applyNumberFormat="1" applyFont="1" applyFill="1" applyBorder="1" applyAlignment="1" applyProtection="1">
      <alignment horizontal="right" vertical="center"/>
      <protection locked="0"/>
    </xf>
    <xf numFmtId="0" fontId="5" fillId="0" borderId="0" xfId="61" applyFont="1" applyFill="1" applyAlignment="1" applyProtection="1">
      <alignment vertical="center"/>
      <protection locked="0"/>
    </xf>
    <xf numFmtId="0" fontId="5" fillId="0" borderId="20" xfId="58" applyFont="1" applyFill="1" applyBorder="1" applyAlignment="1" applyProtection="1">
      <alignment horizontal="left" vertical="center"/>
      <protection/>
    </xf>
    <xf numFmtId="0" fontId="5" fillId="0" borderId="11" xfId="58" applyFont="1" applyFill="1" applyBorder="1" applyAlignment="1" applyProtection="1">
      <alignment horizontal="left" vertical="center"/>
      <protection/>
    </xf>
    <xf numFmtId="0" fontId="13" fillId="0" borderId="22" xfId="0" applyFont="1" applyFill="1" applyBorder="1" applyAlignment="1" applyProtection="1">
      <alignment horizontal="left" vertical="center" indent="2"/>
      <protection/>
    </xf>
    <xf numFmtId="0" fontId="7" fillId="0" borderId="0" xfId="61" applyFont="1" applyFill="1" applyAlignment="1" applyProtection="1">
      <alignment horizontal="left"/>
      <protection locked="0"/>
    </xf>
    <xf numFmtId="0" fontId="5" fillId="0" borderId="0" xfId="61" applyFont="1" applyFill="1" applyAlignment="1" applyProtection="1">
      <alignment horizontal="left"/>
      <protection locked="0"/>
    </xf>
    <xf numFmtId="0" fontId="2" fillId="0" borderId="26" xfId="61" applyFont="1" applyBorder="1" applyAlignment="1" applyProtection="1">
      <alignment horizontal="left" vertical="center"/>
      <protection locked="0"/>
    </xf>
    <xf numFmtId="0" fontId="13" fillId="0" borderId="26" xfId="0" applyFont="1" applyBorder="1" applyAlignment="1" applyProtection="1">
      <alignment horizontal="left" vertical="center"/>
      <protection/>
    </xf>
    <xf numFmtId="0" fontId="2" fillId="0" borderId="69" xfId="61" applyFont="1" applyBorder="1" applyAlignment="1" applyProtection="1">
      <alignment horizontal="left" vertical="center"/>
      <protection/>
    </xf>
    <xf numFmtId="0" fontId="2" fillId="0" borderId="17" xfId="0" applyFont="1" applyFill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3" fontId="2" fillId="0" borderId="0" xfId="0" applyNumberFormat="1" applyFont="1" applyFill="1" applyBorder="1" applyAlignment="1" applyProtection="1">
      <alignment vertical="center"/>
      <protection/>
    </xf>
    <xf numFmtId="0" fontId="3" fillId="0" borderId="22" xfId="0" applyFont="1" applyFill="1" applyBorder="1" applyAlignment="1" applyProtection="1">
      <alignment/>
      <protection locked="0"/>
    </xf>
    <xf numFmtId="0" fontId="3" fillId="0" borderId="64" xfId="0" applyFont="1" applyFill="1" applyBorder="1" applyAlignment="1" applyProtection="1">
      <alignment/>
      <protection locked="0"/>
    </xf>
    <xf numFmtId="3" fontId="2" fillId="0" borderId="20" xfId="0" applyNumberFormat="1" applyFont="1" applyFill="1" applyBorder="1" applyAlignment="1" applyProtection="1">
      <alignment horizontal="right" vertical="center" wrapText="1"/>
      <protection locked="0"/>
    </xf>
    <xf numFmtId="49" fontId="2" fillId="0" borderId="34" xfId="0" applyNumberFormat="1" applyFont="1" applyFill="1" applyBorder="1" applyAlignment="1" applyProtection="1">
      <alignment vertical="center"/>
      <protection/>
    </xf>
    <xf numFmtId="49" fontId="2" fillId="0" borderId="13" xfId="0" applyNumberFormat="1" applyFont="1" applyFill="1" applyBorder="1" applyAlignment="1" applyProtection="1">
      <alignment vertical="center"/>
      <protection/>
    </xf>
    <xf numFmtId="49" fontId="2" fillId="0" borderId="14" xfId="0" applyNumberFormat="1" applyFont="1" applyFill="1" applyBorder="1" applyAlignment="1" applyProtection="1">
      <alignment vertical="center"/>
      <protection/>
    </xf>
    <xf numFmtId="49" fontId="2" fillId="0" borderId="15" xfId="0" applyNumberFormat="1" applyFont="1" applyFill="1" applyBorder="1" applyAlignment="1" applyProtection="1">
      <alignment vertical="center"/>
      <protection/>
    </xf>
    <xf numFmtId="49" fontId="2" fillId="0" borderId="32" xfId="0" applyNumberFormat="1" applyFont="1" applyFill="1" applyBorder="1" applyAlignment="1" applyProtection="1">
      <alignment vertical="center"/>
      <protection/>
    </xf>
    <xf numFmtId="49" fontId="2" fillId="0" borderId="36" xfId="0" applyNumberFormat="1" applyFont="1" applyFill="1" applyBorder="1" applyAlignment="1" applyProtection="1">
      <alignment vertical="center"/>
      <protection/>
    </xf>
    <xf numFmtId="0" fontId="16" fillId="0" borderId="0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horizontal="left" vertical="center"/>
      <protection/>
    </xf>
    <xf numFmtId="0" fontId="3" fillId="0" borderId="64" xfId="0" applyFont="1" applyFill="1" applyBorder="1" applyAlignment="1" applyProtection="1">
      <alignment vertical="center"/>
      <protection/>
    </xf>
    <xf numFmtId="0" fontId="13" fillId="0" borderId="77" xfId="0" applyFont="1" applyFill="1" applyBorder="1" applyAlignment="1" applyProtection="1">
      <alignment horizontal="left" vertical="center"/>
      <protection/>
    </xf>
    <xf numFmtId="0" fontId="13" fillId="0" borderId="71" xfId="0" applyFont="1" applyFill="1" applyBorder="1" applyAlignment="1" applyProtection="1">
      <alignment vertical="center"/>
      <protection/>
    </xf>
    <xf numFmtId="0" fontId="13" fillId="0" borderId="71" xfId="0" applyFont="1" applyFill="1" applyBorder="1" applyAlignment="1" applyProtection="1">
      <alignment horizontal="left" vertical="center"/>
      <protection/>
    </xf>
    <xf numFmtId="0" fontId="5" fillId="0" borderId="18" xfId="61" applyFont="1" applyFill="1" applyBorder="1" applyAlignment="1" applyProtection="1">
      <alignment horizontal="left"/>
      <protection/>
    </xf>
    <xf numFmtId="0" fontId="7" fillId="0" borderId="0" xfId="61" applyFont="1" applyFill="1" applyProtection="1" quotePrefix="1">
      <alignment/>
      <protection locked="0"/>
    </xf>
    <xf numFmtId="0" fontId="8" fillId="0" borderId="0" xfId="61" applyFont="1" applyFill="1" applyProtection="1">
      <alignment/>
      <protection locked="0"/>
    </xf>
    <xf numFmtId="0" fontId="5" fillId="0" borderId="34" xfId="61" applyFont="1" applyFill="1" applyBorder="1" applyAlignment="1" applyProtection="1">
      <alignment horizontal="center" vertical="center"/>
      <protection/>
    </xf>
    <xf numFmtId="0" fontId="5" fillId="0" borderId="11" xfId="61" applyFont="1" applyFill="1" applyBorder="1" applyAlignment="1" applyProtection="1">
      <alignment horizontal="center"/>
      <protection locked="0"/>
    </xf>
    <xf numFmtId="0" fontId="5" fillId="0" borderId="10" xfId="61" applyFont="1" applyFill="1" applyBorder="1" applyAlignment="1" applyProtection="1">
      <alignment horizontal="center" vertical="center"/>
      <protection/>
    </xf>
    <xf numFmtId="0" fontId="5" fillId="0" borderId="14" xfId="61" applyFont="1" applyFill="1" applyBorder="1" applyAlignment="1" applyProtection="1">
      <alignment horizontal="center" vertical="center"/>
      <protection/>
    </xf>
    <xf numFmtId="0" fontId="5" fillId="0" borderId="22" xfId="58" applyFont="1" applyBorder="1" applyAlignment="1" applyProtection="1">
      <alignment horizontal="center" vertical="center"/>
      <protection/>
    </xf>
    <xf numFmtId="0" fontId="5" fillId="0" borderId="22" xfId="61" applyFont="1" applyFill="1" applyBorder="1" applyAlignment="1" applyProtection="1">
      <alignment horizontal="center"/>
      <protection locked="0"/>
    </xf>
    <xf numFmtId="0" fontId="5" fillId="33" borderId="34" xfId="61" applyFont="1" applyFill="1" applyBorder="1" applyAlignment="1" applyProtection="1">
      <alignment horizontal="left" vertical="center"/>
      <protection/>
    </xf>
    <xf numFmtId="0" fontId="5" fillId="33" borderId="20" xfId="58" applyFont="1" applyFill="1" applyBorder="1" applyAlignment="1" applyProtection="1">
      <alignment vertical="center"/>
      <protection/>
    </xf>
    <xf numFmtId="0" fontId="5" fillId="33" borderId="30" xfId="58" applyFont="1" applyFill="1" applyBorder="1" applyAlignment="1" applyProtection="1">
      <alignment vertical="center"/>
      <protection/>
    </xf>
    <xf numFmtId="0" fontId="7" fillId="33" borderId="10" xfId="58" applyFont="1" applyFill="1" applyBorder="1" applyAlignment="1" applyProtection="1">
      <alignment horizontal="center" vertical="center"/>
      <protection/>
    </xf>
    <xf numFmtId="3" fontId="22" fillId="33" borderId="22" xfId="61" applyNumberFormat="1" applyFont="1" applyFill="1" applyBorder="1" applyAlignment="1" applyProtection="1">
      <alignment horizontal="right" vertical="center"/>
      <protection locked="0"/>
    </xf>
    <xf numFmtId="3" fontId="22" fillId="33" borderId="28" xfId="61" applyNumberFormat="1" applyFont="1" applyFill="1" applyBorder="1" applyAlignment="1" applyProtection="1">
      <alignment horizontal="right" vertical="center"/>
      <protection locked="0"/>
    </xf>
    <xf numFmtId="3" fontId="22" fillId="33" borderId="27" xfId="61" applyNumberFormat="1" applyFont="1" applyFill="1" applyBorder="1" applyAlignment="1" applyProtection="1">
      <alignment horizontal="right" vertical="center"/>
      <protection locked="0"/>
    </xf>
    <xf numFmtId="3" fontId="22" fillId="33" borderId="64" xfId="61" applyNumberFormat="1" applyFont="1" applyFill="1" applyBorder="1" applyAlignment="1" applyProtection="1">
      <alignment horizontal="right" vertical="center"/>
      <protection locked="0"/>
    </xf>
    <xf numFmtId="3" fontId="30" fillId="33" borderId="22" xfId="61" applyNumberFormat="1" applyFont="1" applyFill="1" applyBorder="1" applyAlignment="1" applyProtection="1">
      <alignment vertical="center"/>
      <protection locked="0"/>
    </xf>
    <xf numFmtId="3" fontId="30" fillId="33" borderId="28" xfId="61" applyNumberFormat="1" applyFont="1" applyFill="1" applyBorder="1" applyAlignment="1" applyProtection="1">
      <alignment vertical="center"/>
      <protection locked="0"/>
    </xf>
    <xf numFmtId="3" fontId="30" fillId="33" borderId="27" xfId="61" applyNumberFormat="1" applyFont="1" applyFill="1" applyBorder="1" applyAlignment="1" applyProtection="1">
      <alignment vertical="center"/>
      <protection locked="0"/>
    </xf>
    <xf numFmtId="3" fontId="30" fillId="33" borderId="64" xfId="61" applyNumberFormat="1" applyFont="1" applyFill="1" applyBorder="1" applyAlignment="1" applyProtection="1">
      <alignment vertical="center"/>
      <protection locked="0"/>
    </xf>
    <xf numFmtId="0" fontId="7" fillId="0" borderId="31" xfId="58" applyFont="1" applyFill="1" applyBorder="1" applyAlignment="1" applyProtection="1">
      <alignment horizontal="center" vertical="center"/>
      <protection/>
    </xf>
    <xf numFmtId="3" fontId="30" fillId="0" borderId="22" xfId="61" applyNumberFormat="1" applyFont="1" applyFill="1" applyBorder="1" applyAlignment="1" applyProtection="1">
      <alignment vertical="center"/>
      <protection locked="0"/>
    </xf>
    <xf numFmtId="3" fontId="30" fillId="0" borderId="28" xfId="61" applyNumberFormat="1" applyFont="1" applyFill="1" applyBorder="1" applyAlignment="1" applyProtection="1">
      <alignment vertical="center"/>
      <protection locked="0"/>
    </xf>
    <xf numFmtId="3" fontId="30" fillId="0" borderId="27" xfId="61" applyNumberFormat="1" applyFont="1" applyFill="1" applyBorder="1" applyAlignment="1" applyProtection="1">
      <alignment vertical="center"/>
      <protection locked="0"/>
    </xf>
    <xf numFmtId="3" fontId="30" fillId="0" borderId="64" xfId="61" applyNumberFormat="1" applyFont="1" applyFill="1" applyBorder="1" applyAlignment="1" applyProtection="1">
      <alignment vertical="center"/>
      <protection locked="0"/>
    </xf>
    <xf numFmtId="0" fontId="7" fillId="0" borderId="31" xfId="58" applyFont="1" applyFill="1" applyBorder="1" applyAlignment="1" applyProtection="1">
      <alignment horizontal="left" vertical="center" indent="2"/>
      <protection/>
    </xf>
    <xf numFmtId="3" fontId="22" fillId="36" borderId="20" xfId="61" applyNumberFormat="1" applyFont="1" applyFill="1" applyBorder="1" applyAlignment="1" applyProtection="1">
      <alignment horizontal="left" vertical="center"/>
      <protection locked="0"/>
    </xf>
    <xf numFmtId="3" fontId="22" fillId="36" borderId="39" xfId="61" applyNumberFormat="1" applyFont="1" applyFill="1" applyBorder="1" applyAlignment="1" applyProtection="1">
      <alignment horizontal="left" vertical="center"/>
      <protection locked="0"/>
    </xf>
    <xf numFmtId="3" fontId="22" fillId="36" borderId="26" xfId="61" applyNumberFormat="1" applyFont="1" applyFill="1" applyBorder="1" applyAlignment="1" applyProtection="1">
      <alignment horizontal="left" vertical="center"/>
      <protection locked="0"/>
    </xf>
    <xf numFmtId="3" fontId="22" fillId="36" borderId="65" xfId="61" applyNumberFormat="1" applyFont="1" applyFill="1" applyBorder="1" applyAlignment="1" applyProtection="1">
      <alignment horizontal="left" vertical="center"/>
      <protection locked="0"/>
    </xf>
    <xf numFmtId="3" fontId="30" fillId="0" borderId="20" xfId="61" applyNumberFormat="1" applyFont="1" applyFill="1" applyBorder="1" applyAlignment="1" applyProtection="1">
      <alignment vertical="center"/>
      <protection locked="0"/>
    </xf>
    <xf numFmtId="3" fontId="30" fillId="0" borderId="39" xfId="61" applyNumberFormat="1" applyFont="1" applyFill="1" applyBorder="1" applyAlignment="1" applyProtection="1">
      <alignment vertical="center"/>
      <protection locked="0"/>
    </xf>
    <xf numFmtId="3" fontId="30" fillId="0" borderId="26" xfId="61" applyNumberFormat="1" applyFont="1" applyFill="1" applyBorder="1" applyAlignment="1" applyProtection="1">
      <alignment vertical="center"/>
      <protection locked="0"/>
    </xf>
    <xf numFmtId="3" fontId="30" fillId="0" borderId="65" xfId="61" applyNumberFormat="1" applyFont="1" applyFill="1" applyBorder="1" applyAlignment="1" applyProtection="1">
      <alignment vertical="center"/>
      <protection locked="0"/>
    </xf>
    <xf numFmtId="0" fontId="7" fillId="0" borderId="22" xfId="58" applyFont="1" applyFill="1" applyBorder="1" applyAlignment="1" applyProtection="1">
      <alignment horizontal="left" vertical="center" indent="2"/>
      <protection/>
    </xf>
    <xf numFmtId="0" fontId="7" fillId="0" borderId="22" xfId="58" applyFont="1" applyFill="1" applyBorder="1" applyAlignment="1" applyProtection="1">
      <alignment horizontal="center" vertical="center"/>
      <protection/>
    </xf>
    <xf numFmtId="0" fontId="7" fillId="0" borderId="31" xfId="58" applyNumberFormat="1" applyFont="1" applyFill="1" applyBorder="1" applyAlignment="1" applyProtection="1">
      <alignment horizontal="left" vertical="center" indent="1"/>
      <protection/>
    </xf>
    <xf numFmtId="3" fontId="22" fillId="33" borderId="20" xfId="61" applyNumberFormat="1" applyFont="1" applyFill="1" applyBorder="1" applyAlignment="1" applyProtection="1">
      <alignment horizontal="right" vertical="center"/>
      <protection locked="0"/>
    </xf>
    <xf numFmtId="0" fontId="7" fillId="0" borderId="31" xfId="58" applyFont="1" applyFill="1" applyBorder="1" applyAlignment="1" applyProtection="1">
      <alignment horizontal="left" vertical="center" indent="3"/>
      <protection/>
    </xf>
    <xf numFmtId="0" fontId="7" fillId="0" borderId="22" xfId="58" applyFont="1" applyFill="1" applyBorder="1" applyAlignment="1" applyProtection="1">
      <alignment horizontal="left" vertical="center" indent="3"/>
      <protection/>
    </xf>
    <xf numFmtId="3" fontId="22" fillId="0" borderId="20" xfId="61" applyNumberFormat="1" applyFont="1" applyFill="1" applyBorder="1" applyAlignment="1" applyProtection="1">
      <alignment horizontal="left" vertical="center"/>
      <protection locked="0"/>
    </xf>
    <xf numFmtId="3" fontId="22" fillId="0" borderId="39" xfId="61" applyNumberFormat="1" applyFont="1" applyFill="1" applyBorder="1" applyAlignment="1" applyProtection="1">
      <alignment horizontal="left" vertical="center"/>
      <protection locked="0"/>
    </xf>
    <xf numFmtId="3" fontId="22" fillId="0" borderId="26" xfId="61" applyNumberFormat="1" applyFont="1" applyFill="1" applyBorder="1" applyAlignment="1" applyProtection="1">
      <alignment horizontal="left" vertical="center"/>
      <protection locked="0"/>
    </xf>
    <xf numFmtId="3" fontId="22" fillId="0" borderId="65" xfId="61" applyNumberFormat="1" applyFont="1" applyFill="1" applyBorder="1" applyAlignment="1" applyProtection="1">
      <alignment horizontal="left" vertical="center"/>
      <protection locked="0"/>
    </xf>
    <xf numFmtId="0" fontId="5" fillId="0" borderId="14" xfId="61" applyFont="1" applyFill="1" applyBorder="1" applyAlignment="1" applyProtection="1">
      <alignment horizontal="left" vertical="center"/>
      <protection/>
    </xf>
    <xf numFmtId="0" fontId="5" fillId="33" borderId="13" xfId="61" applyFont="1" applyFill="1" applyBorder="1" applyAlignment="1" applyProtection="1">
      <alignment horizontal="left" vertical="center"/>
      <protection/>
    </xf>
    <xf numFmtId="0" fontId="5" fillId="33" borderId="24" xfId="58" applyFont="1" applyFill="1" applyBorder="1" applyAlignment="1" applyProtection="1">
      <alignment horizontal="left" vertical="center"/>
      <protection/>
    </xf>
    <xf numFmtId="0" fontId="5" fillId="33" borderId="10" xfId="58" applyFont="1" applyFill="1" applyBorder="1" applyAlignment="1" applyProtection="1">
      <alignment vertical="center"/>
      <protection/>
    </xf>
    <xf numFmtId="0" fontId="5" fillId="0" borderId="22" xfId="58" applyFont="1" applyFill="1" applyBorder="1" applyAlignment="1" applyProtection="1">
      <alignment horizontal="left" vertical="center"/>
      <protection/>
    </xf>
    <xf numFmtId="0" fontId="7" fillId="0" borderId="22" xfId="58" applyNumberFormat="1" applyFont="1" applyFill="1" applyBorder="1" applyAlignment="1" applyProtection="1">
      <alignment horizontal="center" vertical="center"/>
      <protection/>
    </xf>
    <xf numFmtId="0" fontId="5" fillId="33" borderId="11" xfId="58" applyFont="1" applyFill="1" applyBorder="1" applyAlignment="1" applyProtection="1">
      <alignment horizontal="left" vertical="center"/>
      <protection/>
    </xf>
    <xf numFmtId="0" fontId="5" fillId="0" borderId="36" xfId="61" applyFont="1" applyFill="1" applyBorder="1" applyAlignment="1" applyProtection="1">
      <alignment horizontal="left" vertical="center"/>
      <protection/>
    </xf>
    <xf numFmtId="0" fontId="7" fillId="0" borderId="23" xfId="58" applyFont="1" applyFill="1" applyBorder="1" applyAlignment="1" applyProtection="1">
      <alignment horizontal="center" vertical="center"/>
      <protection/>
    </xf>
    <xf numFmtId="3" fontId="22" fillId="0" borderId="38" xfId="61" applyNumberFormat="1" applyFont="1" applyFill="1" applyBorder="1" applyAlignment="1" applyProtection="1">
      <alignment horizontal="right" vertical="center"/>
      <protection locked="0"/>
    </xf>
    <xf numFmtId="3" fontId="22" fillId="0" borderId="66" xfId="61" applyNumberFormat="1" applyFont="1" applyFill="1" applyBorder="1" applyAlignment="1" applyProtection="1">
      <alignment horizontal="right" vertical="center"/>
      <protection locked="0"/>
    </xf>
    <xf numFmtId="3" fontId="22" fillId="0" borderId="67" xfId="61" applyNumberFormat="1" applyFont="1" applyFill="1" applyBorder="1" applyAlignment="1" applyProtection="1">
      <alignment horizontal="right" vertical="center"/>
      <protection locked="0"/>
    </xf>
    <xf numFmtId="3" fontId="30" fillId="0" borderId="38" xfId="61" applyNumberFormat="1" applyFont="1" applyFill="1" applyBorder="1" applyAlignment="1" applyProtection="1">
      <alignment vertical="center"/>
      <protection locked="0"/>
    </xf>
    <xf numFmtId="3" fontId="30" fillId="0" borderId="66" xfId="61" applyNumberFormat="1" applyFont="1" applyFill="1" applyBorder="1" applyAlignment="1" applyProtection="1">
      <alignment vertical="center"/>
      <protection locked="0"/>
    </xf>
    <xf numFmtId="3" fontId="30" fillId="0" borderId="67" xfId="61" applyNumberFormat="1" applyFont="1" applyFill="1" applyBorder="1" applyAlignment="1" applyProtection="1">
      <alignment vertical="center"/>
      <protection locked="0"/>
    </xf>
    <xf numFmtId="0" fontId="7" fillId="36" borderId="0" xfId="58" applyFont="1" applyFill="1" applyAlignment="1" applyProtection="1">
      <alignment horizontal="left"/>
      <protection/>
    </xf>
    <xf numFmtId="0" fontId="7" fillId="36" borderId="0" xfId="61" applyFont="1" applyFill="1" applyBorder="1" applyProtection="1">
      <alignment/>
      <protection/>
    </xf>
    <xf numFmtId="0" fontId="7" fillId="36" borderId="0" xfId="61" applyFont="1" applyFill="1" applyProtection="1">
      <alignment/>
      <protection locked="0"/>
    </xf>
    <xf numFmtId="0" fontId="2" fillId="0" borderId="59" xfId="0" applyFont="1" applyBorder="1" applyAlignment="1" applyProtection="1">
      <alignment horizontal="center" vertical="center"/>
      <protection/>
    </xf>
    <xf numFmtId="0" fontId="19" fillId="0" borderId="78" xfId="0" applyFont="1" applyBorder="1" applyAlignment="1" applyProtection="1">
      <alignment horizontal="center" vertical="center"/>
      <protection/>
    </xf>
    <xf numFmtId="0" fontId="2" fillId="0" borderId="64" xfId="0" applyFont="1" applyBorder="1" applyAlignment="1" applyProtection="1">
      <alignment horizontal="center" vertical="center"/>
      <protection/>
    </xf>
    <xf numFmtId="0" fontId="2" fillId="34" borderId="34" xfId="0" applyFont="1" applyFill="1" applyBorder="1" applyAlignment="1" applyProtection="1">
      <alignment horizontal="left" vertical="center"/>
      <protection/>
    </xf>
    <xf numFmtId="0" fontId="3" fillId="34" borderId="29" xfId="0" applyFont="1" applyFill="1" applyBorder="1" applyAlignment="1" applyProtection="1">
      <alignment/>
      <protection/>
    </xf>
    <xf numFmtId="0" fontId="2" fillId="0" borderId="13" xfId="0" applyFont="1" applyBorder="1" applyAlignment="1" applyProtection="1">
      <alignment horizontal="left" vertical="center"/>
      <protection/>
    </xf>
    <xf numFmtId="1" fontId="3" fillId="35" borderId="16" xfId="0" applyNumberFormat="1" applyFont="1" applyFill="1" applyBorder="1" applyAlignment="1" applyProtection="1">
      <alignment horizontal="right" vertical="center"/>
      <protection/>
    </xf>
    <xf numFmtId="0" fontId="2" fillId="0" borderId="14" xfId="0" applyFont="1" applyBorder="1" applyAlignment="1" applyProtection="1">
      <alignment horizontal="left" vertical="center"/>
      <protection/>
    </xf>
    <xf numFmtId="0" fontId="2" fillId="34" borderId="13" xfId="0" applyFont="1" applyFill="1" applyBorder="1" applyAlignment="1" applyProtection="1">
      <alignment horizontal="left" vertical="center"/>
      <protection/>
    </xf>
    <xf numFmtId="1" fontId="3" fillId="34" borderId="29" xfId="0" applyNumberFormat="1" applyFont="1" applyFill="1" applyBorder="1" applyAlignment="1" applyProtection="1">
      <alignment horizontal="right" vertical="center"/>
      <protection/>
    </xf>
    <xf numFmtId="0" fontId="2" fillId="0" borderId="36" xfId="0" applyFont="1" applyBorder="1" applyAlignment="1" applyProtection="1">
      <alignment horizontal="left" vertical="center"/>
      <protection/>
    </xf>
    <xf numFmtId="0" fontId="3" fillId="0" borderId="79" xfId="0" applyFont="1" applyFill="1" applyBorder="1" applyAlignment="1" applyProtection="1">
      <alignment vertical="center"/>
      <protection/>
    </xf>
    <xf numFmtId="0" fontId="5" fillId="0" borderId="24" xfId="58" applyFont="1" applyFill="1" applyBorder="1" applyAlignment="1" applyProtection="1">
      <alignment horizontal="left" vertical="center"/>
      <protection/>
    </xf>
    <xf numFmtId="0" fontId="2" fillId="0" borderId="11" xfId="0" applyFont="1" applyFill="1" applyBorder="1" applyAlignment="1" applyProtection="1" quotePrefix="1">
      <alignment horizontal="left" vertical="center" indent="1"/>
      <protection/>
    </xf>
    <xf numFmtId="0" fontId="7" fillId="0" borderId="31" xfId="58" applyFont="1" applyFill="1" applyBorder="1" applyAlignment="1" applyProtection="1">
      <alignment horizontal="left" vertical="center" indent="2"/>
      <protection/>
    </xf>
    <xf numFmtId="0" fontId="7" fillId="0" borderId="20" xfId="58" applyFont="1" applyFill="1" applyBorder="1" applyAlignment="1" applyProtection="1">
      <alignment horizontal="left" vertical="center" indent="2"/>
      <protection/>
    </xf>
    <xf numFmtId="0" fontId="7" fillId="0" borderId="31" xfId="58" applyFont="1" applyFill="1" applyBorder="1" applyAlignment="1" applyProtection="1">
      <alignment horizontal="left" vertical="center" indent="1"/>
      <protection/>
    </xf>
    <xf numFmtId="0" fontId="7" fillId="0" borderId="22" xfId="58" applyFont="1" applyFill="1" applyBorder="1" applyAlignment="1" applyProtection="1">
      <alignment horizontal="left" vertical="center" indent="2"/>
      <protection/>
    </xf>
    <xf numFmtId="0" fontId="7" fillId="0" borderId="31" xfId="58" applyNumberFormat="1" applyFont="1" applyFill="1" applyBorder="1" applyAlignment="1" applyProtection="1">
      <alignment horizontal="left" vertical="center" indent="1"/>
      <protection/>
    </xf>
    <xf numFmtId="0" fontId="7" fillId="0" borderId="31" xfId="58" applyNumberFormat="1" applyFont="1" applyFill="1" applyBorder="1" applyAlignment="1" applyProtection="1">
      <alignment horizontal="left" vertical="center" indent="2"/>
      <protection/>
    </xf>
    <xf numFmtId="0" fontId="7" fillId="0" borderId="23" xfId="58" applyFont="1" applyFill="1" applyBorder="1" applyAlignment="1" applyProtection="1">
      <alignment horizontal="left" vertical="center" indent="2"/>
      <protection/>
    </xf>
    <xf numFmtId="0" fontId="7" fillId="0" borderId="24" xfId="58" applyFont="1" applyFill="1" applyBorder="1" applyAlignment="1" applyProtection="1">
      <alignment horizontal="center" vertical="center"/>
      <protection/>
    </xf>
    <xf numFmtId="0" fontId="7" fillId="0" borderId="11" xfId="58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11" xfId="58" applyFont="1" applyFill="1" applyBorder="1" applyAlignment="1" applyProtection="1">
      <alignment horizontal="left" vertical="center" indent="2"/>
      <protection/>
    </xf>
    <xf numFmtId="0" fontId="2" fillId="0" borderId="11" xfId="0" applyFont="1" applyBorder="1" applyAlignment="1" applyProtection="1">
      <alignment horizontal="left" vertical="center" indent="1"/>
      <protection/>
    </xf>
    <xf numFmtId="0" fontId="2" fillId="0" borderId="11" xfId="0" applyFont="1" applyBorder="1" applyAlignment="1" applyProtection="1">
      <alignment horizontal="left" vertical="center"/>
      <protection/>
    </xf>
    <xf numFmtId="0" fontId="2" fillId="0" borderId="24" xfId="0" applyFont="1" applyBorder="1" applyAlignment="1" applyProtection="1">
      <alignment horizontal="left" vertical="center" indent="1"/>
      <protection/>
    </xf>
    <xf numFmtId="0" fontId="2" fillId="0" borderId="11" xfId="0" applyFont="1" applyBorder="1" applyAlignment="1" applyProtection="1">
      <alignment horizontal="left" vertical="center" indent="2"/>
      <protection/>
    </xf>
    <xf numFmtId="0" fontId="2" fillId="0" borderId="11" xfId="0" applyFont="1" applyBorder="1" applyAlignment="1" applyProtection="1">
      <alignment horizontal="left" vertical="center" indent="3"/>
      <protection/>
    </xf>
    <xf numFmtId="0" fontId="2" fillId="0" borderId="22" xfId="0" applyFont="1" applyBorder="1" applyAlignment="1" applyProtection="1">
      <alignment horizontal="left" vertical="center" indent="3"/>
      <protection/>
    </xf>
    <xf numFmtId="0" fontId="2" fillId="0" borderId="30" xfId="0" applyFont="1" applyFill="1" applyBorder="1" applyAlignment="1" applyProtection="1">
      <alignment horizontal="left" vertical="center"/>
      <protection/>
    </xf>
    <xf numFmtId="0" fontId="2" fillId="0" borderId="24" xfId="0" applyFont="1" applyBorder="1" applyAlignment="1" applyProtection="1">
      <alignment horizontal="left" vertical="center"/>
      <protection/>
    </xf>
    <xf numFmtId="0" fontId="2" fillId="0" borderId="31" xfId="0" applyFont="1" applyBorder="1" applyAlignment="1" applyProtection="1">
      <alignment horizontal="left" vertical="center" indent="2"/>
      <protection/>
    </xf>
    <xf numFmtId="0" fontId="2" fillId="0" borderId="31" xfId="0" applyFont="1" applyBorder="1" applyAlignment="1" applyProtection="1">
      <alignment horizontal="left" vertical="center" indent="1"/>
      <protection/>
    </xf>
    <xf numFmtId="0" fontId="2" fillId="0" borderId="22" xfId="0" applyFont="1" applyBorder="1" applyAlignment="1" applyProtection="1">
      <alignment horizontal="left" vertical="center" indent="1"/>
      <protection/>
    </xf>
    <xf numFmtId="0" fontId="2" fillId="0" borderId="20" xfId="0" applyFont="1" applyBorder="1" applyAlignment="1" applyProtection="1">
      <alignment horizontal="left" vertical="center"/>
      <protection/>
    </xf>
    <xf numFmtId="0" fontId="2" fillId="0" borderId="24" xfId="0" applyFont="1" applyFill="1" applyBorder="1" applyAlignment="1" applyProtection="1">
      <alignment horizontal="left" vertical="center"/>
      <protection/>
    </xf>
    <xf numFmtId="0" fontId="2" fillId="0" borderId="11" xfId="0" applyFont="1" applyFill="1" applyBorder="1" applyAlignment="1" applyProtection="1">
      <alignment horizontal="left" vertical="center" indent="1"/>
      <protection/>
    </xf>
    <xf numFmtId="0" fontId="2" fillId="0" borderId="11" xfId="0" applyFont="1" applyFill="1" applyBorder="1" applyAlignment="1" applyProtection="1">
      <alignment horizontal="left" vertical="center" indent="2"/>
      <protection/>
    </xf>
    <xf numFmtId="0" fontId="2" fillId="0" borderId="23" xfId="0" applyFont="1" applyFill="1" applyBorder="1" applyAlignment="1" applyProtection="1">
      <alignment horizontal="left" vertical="center" indent="1"/>
      <protection/>
    </xf>
    <xf numFmtId="0" fontId="2" fillId="34" borderId="20" xfId="0" applyFont="1" applyFill="1" applyBorder="1" applyAlignment="1" applyProtection="1">
      <alignment vertical="center"/>
      <protection/>
    </xf>
    <xf numFmtId="0" fontId="2" fillId="34" borderId="40" xfId="0" applyFont="1" applyFill="1" applyBorder="1" applyAlignment="1" applyProtection="1">
      <alignment vertical="center"/>
      <protection/>
    </xf>
    <xf numFmtId="3" fontId="12" fillId="33" borderId="11" xfId="0" applyNumberFormat="1" applyFont="1" applyFill="1" applyBorder="1" applyAlignment="1" applyProtection="1">
      <alignment horizontal="right" vertical="center"/>
      <protection locked="0"/>
    </xf>
    <xf numFmtId="0" fontId="13" fillId="0" borderId="20" xfId="0" applyFont="1" applyBorder="1" applyAlignment="1" applyProtection="1">
      <alignment horizontal="left" vertical="center" indent="1"/>
      <protection/>
    </xf>
    <xf numFmtId="3" fontId="12" fillId="0" borderId="40" xfId="0" applyNumberFormat="1" applyFont="1" applyFill="1" applyBorder="1" applyAlignment="1" applyProtection="1">
      <alignment horizontal="right" vertical="center"/>
      <protection locked="0"/>
    </xf>
    <xf numFmtId="0" fontId="13" fillId="0" borderId="22" xfId="0" applyFont="1" applyBorder="1" applyAlignment="1" applyProtection="1" quotePrefix="1">
      <alignment horizontal="left" vertical="center" indent="2"/>
      <protection/>
    </xf>
    <xf numFmtId="0" fontId="13" fillId="0" borderId="20" xfId="0" applyFont="1" applyFill="1" applyBorder="1" applyAlignment="1" applyProtection="1">
      <alignment horizontal="left" vertical="center" indent="1"/>
      <protection/>
    </xf>
    <xf numFmtId="0" fontId="12" fillId="0" borderId="40" xfId="0" applyFont="1" applyFill="1" applyBorder="1" applyAlignment="1" applyProtection="1">
      <alignment horizontal="center" vertical="center"/>
      <protection/>
    </xf>
    <xf numFmtId="3" fontId="2" fillId="0" borderId="67" xfId="0" applyNumberFormat="1" applyFont="1" applyFill="1" applyBorder="1" applyAlignment="1" applyProtection="1">
      <alignment horizontal="right" vertical="center" wrapText="1"/>
      <protection locked="0"/>
    </xf>
    <xf numFmtId="0" fontId="13" fillId="0" borderId="11" xfId="0" applyFont="1" applyFill="1" applyBorder="1" applyAlignment="1" applyProtection="1" quotePrefix="1">
      <alignment horizontal="left" vertical="center" indent="1"/>
      <protection/>
    </xf>
    <xf numFmtId="0" fontId="13" fillId="0" borderId="20" xfId="0" applyFont="1" applyFill="1" applyBorder="1" applyAlignment="1" applyProtection="1">
      <alignment vertical="center"/>
      <protection/>
    </xf>
    <xf numFmtId="0" fontId="5" fillId="0" borderId="27" xfId="61" applyFont="1" applyFill="1" applyBorder="1" applyAlignment="1" applyProtection="1">
      <alignment horizontal="center" vertical="center"/>
      <protection/>
    </xf>
    <xf numFmtId="0" fontId="5" fillId="0" borderId="23" xfId="58" applyFont="1" applyFill="1" applyBorder="1" applyAlignment="1" applyProtection="1">
      <alignment horizontal="left" vertical="center"/>
      <protection/>
    </xf>
    <xf numFmtId="0" fontId="5" fillId="0" borderId="11" xfId="58" applyFont="1" applyFill="1" applyBorder="1" applyAlignment="1" applyProtection="1">
      <alignment horizontal="left" vertical="center"/>
      <protection/>
    </xf>
    <xf numFmtId="3" fontId="2" fillId="33" borderId="22" xfId="0" applyNumberFormat="1" applyFont="1" applyFill="1" applyBorder="1" applyAlignment="1" applyProtection="1">
      <alignment vertical="center"/>
      <protection/>
    </xf>
    <xf numFmtId="0" fontId="3" fillId="33" borderId="20" xfId="0" applyFont="1" applyFill="1" applyBorder="1" applyAlignment="1" applyProtection="1">
      <alignment vertical="center"/>
      <protection/>
    </xf>
    <xf numFmtId="0" fontId="3" fillId="33" borderId="21" xfId="0" applyFont="1" applyFill="1" applyBorder="1" applyAlignment="1" applyProtection="1">
      <alignment vertical="center"/>
      <protection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2" fillId="0" borderId="14" xfId="60" applyFont="1" applyFill="1" applyBorder="1" applyAlignment="1" applyProtection="1">
      <alignment horizontal="center" vertical="center"/>
      <protection/>
    </xf>
    <xf numFmtId="0" fontId="7" fillId="0" borderId="13" xfId="60" applyFont="1" applyFill="1" applyBorder="1" applyAlignment="1" applyProtection="1">
      <alignment horizontal="center" vertical="center"/>
      <protection/>
    </xf>
    <xf numFmtId="49" fontId="2" fillId="33" borderId="34" xfId="0" applyNumberFormat="1" applyFont="1" applyFill="1" applyBorder="1" applyAlignment="1" applyProtection="1">
      <alignment vertical="center"/>
      <protection/>
    </xf>
    <xf numFmtId="0" fontId="3" fillId="0" borderId="42" xfId="0" applyFont="1" applyFill="1" applyBorder="1" applyAlignment="1" applyProtection="1">
      <alignment vertical="center"/>
      <protection/>
    </xf>
    <xf numFmtId="49" fontId="5" fillId="33" borderId="24" xfId="58" applyNumberFormat="1" applyFont="1" applyFill="1" applyBorder="1" applyAlignment="1" applyProtection="1">
      <alignment horizontal="left" vertical="center"/>
      <protection/>
    </xf>
    <xf numFmtId="0" fontId="81" fillId="0" borderId="24" xfId="58" applyFont="1" applyFill="1" applyBorder="1" applyAlignment="1" applyProtection="1">
      <alignment horizontal="left" vertical="center"/>
      <protection/>
    </xf>
    <xf numFmtId="0" fontId="81" fillId="0" borderId="11" xfId="58" applyFont="1" applyFill="1" applyBorder="1" applyAlignment="1" applyProtection="1">
      <alignment horizontal="left" vertical="center"/>
      <protection/>
    </xf>
    <xf numFmtId="0" fontId="81" fillId="0" borderId="22" xfId="58" applyFont="1" applyFill="1" applyBorder="1" applyAlignment="1" applyProtection="1">
      <alignment horizontal="left" vertical="center"/>
      <protection/>
    </xf>
    <xf numFmtId="0" fontId="5" fillId="33" borderId="20" xfId="58" applyFont="1" applyFill="1" applyBorder="1" applyAlignment="1" applyProtection="1">
      <alignment horizontal="left" vertical="center" wrapText="1"/>
      <protection/>
    </xf>
    <xf numFmtId="49" fontId="5" fillId="33" borderId="22" xfId="58" applyNumberFormat="1" applyFont="1" applyFill="1" applyBorder="1" applyAlignment="1" applyProtection="1">
      <alignment horizontal="left" vertical="center"/>
      <protection/>
    </xf>
    <xf numFmtId="0" fontId="81" fillId="0" borderId="20" xfId="58" applyFont="1" applyFill="1" applyBorder="1" applyAlignment="1" applyProtection="1">
      <alignment horizontal="left" vertical="center"/>
      <protection/>
    </xf>
    <xf numFmtId="0" fontId="81" fillId="0" borderId="38" xfId="58" applyFont="1" applyFill="1" applyBorder="1" applyAlignment="1" applyProtection="1">
      <alignment horizontal="left" vertical="center"/>
      <protection/>
    </xf>
    <xf numFmtId="0" fontId="5" fillId="33" borderId="24" xfId="58" applyFont="1" applyFill="1" applyBorder="1" applyAlignment="1" applyProtection="1">
      <alignment horizontal="left" vertical="center" wrapText="1"/>
      <protection/>
    </xf>
    <xf numFmtId="0" fontId="5" fillId="33" borderId="30" xfId="58" applyFont="1" applyFill="1" applyBorder="1" applyAlignment="1" applyProtection="1">
      <alignment vertical="center"/>
      <protection/>
    </xf>
    <xf numFmtId="0" fontId="41" fillId="0" borderId="0" xfId="59" applyFont="1" applyProtection="1">
      <alignment/>
      <protection locked="0"/>
    </xf>
    <xf numFmtId="0" fontId="1" fillId="0" borderId="0" xfId="59" applyFont="1" applyProtection="1">
      <alignment/>
      <protection locked="0"/>
    </xf>
    <xf numFmtId="0" fontId="1" fillId="37" borderId="0" xfId="59" applyFont="1" applyFill="1" applyProtection="1">
      <alignment/>
      <protection locked="0"/>
    </xf>
    <xf numFmtId="0" fontId="1" fillId="0" borderId="0" xfId="59" applyFont="1" applyAlignment="1" applyProtection="1">
      <alignment horizontal="center"/>
      <protection locked="0"/>
    </xf>
    <xf numFmtId="9" fontId="42" fillId="37" borderId="0" xfId="64" applyFont="1" applyFill="1" applyBorder="1" applyAlignment="1" applyProtection="1">
      <alignment/>
      <protection locked="0"/>
    </xf>
    <xf numFmtId="0" fontId="1" fillId="0" borderId="0" xfId="59" applyFont="1" applyAlignment="1" applyProtection="1">
      <alignment horizontal="right"/>
      <protection locked="0"/>
    </xf>
    <xf numFmtId="3" fontId="1" fillId="0" borderId="0" xfId="59" applyNumberFormat="1" applyFont="1" applyProtection="1">
      <alignment/>
      <protection locked="0"/>
    </xf>
    <xf numFmtId="9" fontId="1" fillId="0" borderId="0" xfId="64" applyFont="1" applyBorder="1" applyAlignment="1" applyProtection="1">
      <alignment/>
      <protection locked="0"/>
    </xf>
    <xf numFmtId="9" fontId="1" fillId="37" borderId="0" xfId="64" applyFont="1" applyFill="1" applyBorder="1" applyAlignment="1" applyProtection="1">
      <alignment/>
      <protection locked="0"/>
    </xf>
    <xf numFmtId="0" fontId="42" fillId="0" borderId="0" xfId="59" applyFont="1" applyAlignment="1" applyProtection="1">
      <alignment horizontal="center" vertical="center"/>
      <protection locked="0"/>
    </xf>
    <xf numFmtId="0" fontId="42" fillId="0" borderId="0" xfId="59" applyFont="1" applyAlignment="1" applyProtection="1">
      <alignment vertical="center"/>
      <protection locked="0"/>
    </xf>
    <xf numFmtId="0" fontId="1" fillId="0" borderId="0" xfId="59" applyFont="1" applyBorder="1" applyAlignment="1" applyProtection="1">
      <alignment horizontal="right"/>
      <protection locked="0"/>
    </xf>
    <xf numFmtId="3" fontId="1" fillId="0" borderId="0" xfId="59" applyNumberFormat="1" applyFont="1" applyBorder="1" applyProtection="1">
      <alignment/>
      <protection locked="0"/>
    </xf>
    <xf numFmtId="0" fontId="1" fillId="0" borderId="0" xfId="59" applyFont="1" applyAlignment="1" applyProtection="1">
      <alignment horizontal="right" vertical="center"/>
      <protection locked="0"/>
    </xf>
    <xf numFmtId="3" fontId="1" fillId="0" borderId="0" xfId="59" applyNumberFormat="1" applyFont="1" applyAlignment="1" applyProtection="1">
      <alignment vertical="center"/>
      <protection locked="0"/>
    </xf>
    <xf numFmtId="0" fontId="1" fillId="37" borderId="0" xfId="59" applyFont="1" applyFill="1" applyAlignment="1" applyProtection="1">
      <alignment vertical="center"/>
      <protection locked="0"/>
    </xf>
    <xf numFmtId="0" fontId="1" fillId="0" borderId="0" xfId="59" applyFont="1" applyAlignment="1" applyProtection="1">
      <alignment vertical="center"/>
      <protection locked="0"/>
    </xf>
    <xf numFmtId="0" fontId="1" fillId="0" borderId="28" xfId="59" applyFont="1" applyBorder="1" applyAlignment="1" applyProtection="1">
      <alignment horizontal="right" vertical="center"/>
      <protection locked="0"/>
    </xf>
    <xf numFmtId="3" fontId="1" fillId="0" borderId="28" xfId="59" applyNumberFormat="1" applyFont="1" applyBorder="1" applyAlignment="1" applyProtection="1">
      <alignment vertical="center"/>
      <protection locked="0"/>
    </xf>
    <xf numFmtId="9" fontId="1" fillId="0" borderId="28" xfId="64" applyFont="1" applyBorder="1" applyAlignment="1" applyProtection="1">
      <alignment/>
      <protection locked="0"/>
    </xf>
    <xf numFmtId="0" fontId="1" fillId="0" borderId="0" xfId="59" applyFont="1" applyFill="1" applyAlignment="1" applyProtection="1">
      <alignment vertical="center"/>
      <protection locked="0"/>
    </xf>
    <xf numFmtId="9" fontId="42" fillId="0" borderId="0" xfId="64" applyFont="1" applyBorder="1" applyAlignment="1" applyProtection="1">
      <alignment/>
      <protection locked="0"/>
    </xf>
    <xf numFmtId="9" fontId="1" fillId="0" borderId="0" xfId="64" applyFont="1" applyAlignment="1" applyProtection="1">
      <alignment vertical="center"/>
      <protection locked="0"/>
    </xf>
    <xf numFmtId="0" fontId="1" fillId="0" borderId="39" xfId="59" applyFont="1" applyBorder="1" applyAlignment="1" applyProtection="1">
      <alignment horizontal="right" vertical="center"/>
      <protection locked="0"/>
    </xf>
    <xf numFmtId="3" fontId="1" fillId="0" borderId="39" xfId="59" applyNumberFormat="1" applyFont="1" applyBorder="1" applyAlignment="1" applyProtection="1">
      <alignment vertical="center"/>
      <protection locked="0"/>
    </xf>
    <xf numFmtId="0" fontId="42" fillId="0" borderId="0" xfId="59" applyFont="1" applyAlignment="1" applyProtection="1">
      <alignment horizontal="right" vertical="center"/>
      <protection locked="0"/>
    </xf>
    <xf numFmtId="0" fontId="42" fillId="0" borderId="28" xfId="59" applyFont="1" applyBorder="1" applyAlignment="1" applyProtection="1">
      <alignment horizontal="right" vertical="center"/>
      <protection locked="0"/>
    </xf>
    <xf numFmtId="194" fontId="1" fillId="0" borderId="0" xfId="64" applyNumberFormat="1" applyFont="1" applyAlignment="1" applyProtection="1">
      <alignment vertical="center"/>
      <protection locked="0"/>
    </xf>
    <xf numFmtId="0" fontId="42" fillId="0" borderId="12" xfId="59" applyFont="1" applyBorder="1" applyAlignment="1" applyProtection="1">
      <alignment horizontal="center" vertical="center"/>
      <protection locked="0"/>
    </xf>
    <xf numFmtId="0" fontId="42" fillId="0" borderId="0" xfId="59" applyFont="1" applyBorder="1" applyAlignment="1" applyProtection="1">
      <alignment horizontal="center" vertical="center"/>
      <protection locked="0"/>
    </xf>
    <xf numFmtId="0" fontId="1" fillId="0" borderId="0" xfId="59" applyFont="1" applyFill="1" applyProtection="1">
      <alignment/>
      <protection locked="0"/>
    </xf>
    <xf numFmtId="0" fontId="42" fillId="0" borderId="0" xfId="59" applyFont="1" applyFill="1" applyAlignment="1" applyProtection="1">
      <alignment vertical="center"/>
      <protection locked="0"/>
    </xf>
    <xf numFmtId="3" fontId="42" fillId="0" borderId="28" xfId="59" applyNumberFormat="1" applyFont="1" applyBorder="1" applyAlignment="1" applyProtection="1">
      <alignment vertical="center"/>
      <protection locked="0"/>
    </xf>
    <xf numFmtId="0" fontId="1" fillId="0" borderId="0" xfId="59" applyFont="1" applyBorder="1" applyAlignment="1" applyProtection="1">
      <alignment horizontal="right" vertical="center"/>
      <protection locked="0"/>
    </xf>
    <xf numFmtId="3" fontId="1" fillId="0" borderId="0" xfId="59" applyNumberFormat="1" applyFont="1" applyBorder="1" applyAlignment="1" applyProtection="1">
      <alignment vertical="center"/>
      <protection locked="0"/>
    </xf>
    <xf numFmtId="0" fontId="1" fillId="0" borderId="28" xfId="59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right" vertical="center"/>
      <protection locked="0"/>
    </xf>
    <xf numFmtId="0" fontId="3" fillId="0" borderId="28" xfId="0" applyFont="1" applyBorder="1" applyAlignment="1" applyProtection="1">
      <alignment vertical="center"/>
      <protection locked="0"/>
    </xf>
    <xf numFmtId="0" fontId="2" fillId="37" borderId="0" xfId="0" applyFont="1" applyFill="1" applyAlignment="1" applyProtection="1">
      <alignment vertical="center"/>
      <protection locked="0"/>
    </xf>
    <xf numFmtId="0" fontId="44" fillId="0" borderId="0" xfId="59" applyFont="1" applyAlignment="1" applyProtection="1">
      <alignment vertical="center"/>
      <protection locked="0"/>
    </xf>
    <xf numFmtId="1" fontId="3" fillId="0" borderId="28" xfId="0" applyNumberFormat="1" applyFont="1" applyBorder="1" applyAlignment="1" applyProtection="1">
      <alignment vertical="center"/>
      <protection locked="0"/>
    </xf>
    <xf numFmtId="0" fontId="82" fillId="0" borderId="0" xfId="59" applyFont="1" applyAlignment="1" applyProtection="1">
      <alignment vertical="center"/>
      <protection locked="0"/>
    </xf>
    <xf numFmtId="9" fontId="82" fillId="0" borderId="0" xfId="64" applyFont="1" applyAlignment="1" applyProtection="1">
      <alignment vertical="center"/>
      <protection locked="0"/>
    </xf>
    <xf numFmtId="194" fontId="82" fillId="0" borderId="0" xfId="64" applyNumberFormat="1" applyFont="1" applyAlignment="1" applyProtection="1">
      <alignment vertical="center"/>
      <protection locked="0"/>
    </xf>
    <xf numFmtId="9" fontId="1" fillId="0" borderId="39" xfId="64" applyFont="1" applyBorder="1" applyAlignment="1" applyProtection="1">
      <alignment/>
      <protection locked="0"/>
    </xf>
    <xf numFmtId="9" fontId="42" fillId="0" borderId="39" xfId="64" applyFont="1" applyBorder="1" applyAlignment="1" applyProtection="1">
      <alignment vertical="center"/>
      <protection locked="0"/>
    </xf>
    <xf numFmtId="0" fontId="5" fillId="0" borderId="20" xfId="58" applyFont="1" applyFill="1" applyBorder="1" applyAlignment="1" applyProtection="1">
      <alignment horizontal="left" vertical="center"/>
      <protection/>
    </xf>
    <xf numFmtId="49" fontId="5" fillId="0" borderId="20" xfId="58" applyNumberFormat="1" applyFont="1" applyFill="1" applyBorder="1" applyAlignment="1" applyProtection="1">
      <alignment vertical="center"/>
      <protection/>
    </xf>
    <xf numFmtId="49" fontId="5" fillId="0" borderId="20" xfId="58" applyNumberFormat="1" applyFont="1" applyFill="1" applyBorder="1" applyAlignment="1" applyProtection="1">
      <alignment vertical="center"/>
      <protection/>
    </xf>
    <xf numFmtId="49" fontId="5" fillId="33" borderId="20" xfId="58" applyNumberFormat="1" applyFont="1" applyFill="1" applyBorder="1" applyAlignment="1" applyProtection="1">
      <alignment vertical="center"/>
      <protection/>
    </xf>
    <xf numFmtId="3" fontId="22" fillId="33" borderId="22" xfId="61" applyNumberFormat="1" applyFont="1" applyFill="1" applyBorder="1" applyAlignment="1" applyProtection="1">
      <alignment horizontal="right" vertical="center"/>
      <protection locked="0"/>
    </xf>
    <xf numFmtId="3" fontId="22" fillId="36" borderId="20" xfId="61" applyNumberFormat="1" applyFont="1" applyFill="1" applyBorder="1" applyAlignment="1" applyProtection="1">
      <alignment horizontal="left" vertical="center"/>
      <protection locked="0"/>
    </xf>
    <xf numFmtId="3" fontId="22" fillId="0" borderId="22" xfId="61" applyNumberFormat="1" applyFont="1" applyFill="1" applyBorder="1" applyAlignment="1" applyProtection="1">
      <alignment horizontal="right" vertical="center"/>
      <protection locked="0"/>
    </xf>
    <xf numFmtId="0" fontId="3" fillId="0" borderId="68" xfId="0" applyFont="1" applyBorder="1" applyAlignment="1" applyProtection="1">
      <alignment vertical="center"/>
      <protection locked="0"/>
    </xf>
    <xf numFmtId="0" fontId="2" fillId="0" borderId="63" xfId="0" applyFont="1" applyBorder="1" applyAlignment="1" applyProtection="1">
      <alignment vertical="center"/>
      <protection locked="0"/>
    </xf>
    <xf numFmtId="0" fontId="2" fillId="0" borderId="73" xfId="0" applyFont="1" applyBorder="1" applyAlignment="1" applyProtection="1">
      <alignment vertical="center"/>
      <protection locked="0"/>
    </xf>
    <xf numFmtId="0" fontId="2" fillId="0" borderId="26" xfId="0" applyFont="1" applyBorder="1" applyAlignment="1" applyProtection="1">
      <alignment horizontal="left" vertical="center"/>
      <protection/>
    </xf>
    <xf numFmtId="0" fontId="3" fillId="0" borderId="39" xfId="0" applyFont="1" applyBorder="1" applyAlignment="1" applyProtection="1">
      <alignment vertical="center"/>
      <protection/>
    </xf>
    <xf numFmtId="0" fontId="2" fillId="34" borderId="41" xfId="0" applyFont="1" applyFill="1" applyBorder="1" applyAlignment="1" applyProtection="1">
      <alignment horizontal="center" vertical="center"/>
      <protection/>
    </xf>
    <xf numFmtId="0" fontId="2" fillId="34" borderId="39" xfId="0" applyFont="1" applyFill="1" applyBorder="1" applyAlignment="1" applyProtection="1">
      <alignment horizontal="center" vertical="center"/>
      <protection/>
    </xf>
    <xf numFmtId="0" fontId="2" fillId="34" borderId="21" xfId="0" applyFont="1" applyFill="1" applyBorder="1" applyAlignment="1" applyProtection="1">
      <alignment horizontal="center" vertical="center"/>
      <protection/>
    </xf>
    <xf numFmtId="0" fontId="2" fillId="0" borderId="24" xfId="0" applyFont="1" applyBorder="1" applyAlignment="1" applyProtection="1">
      <alignment horizontal="center" vertical="top" shrinkToFit="1"/>
      <protection/>
    </xf>
    <xf numFmtId="0" fontId="2" fillId="0" borderId="22" xfId="0" applyFont="1" applyBorder="1" applyAlignment="1" applyProtection="1">
      <alignment horizontal="center" vertical="top" shrinkToFit="1"/>
      <protection/>
    </xf>
    <xf numFmtId="0" fontId="9" fillId="0" borderId="15" xfId="0" applyFont="1" applyBorder="1" applyAlignment="1" applyProtection="1">
      <alignment horizontal="center"/>
      <protection/>
    </xf>
    <xf numFmtId="0" fontId="9" fillId="0" borderId="31" xfId="0" applyFont="1" applyBorder="1" applyAlignment="1" applyProtection="1">
      <alignment horizontal="center"/>
      <protection/>
    </xf>
    <xf numFmtId="0" fontId="8" fillId="0" borderId="15" xfId="0" applyFont="1" applyBorder="1" applyAlignment="1" applyProtection="1">
      <alignment horizontal="center" vertical="center"/>
      <protection/>
    </xf>
    <xf numFmtId="0" fontId="8" fillId="0" borderId="31" xfId="0" applyFont="1" applyBorder="1" applyAlignment="1" applyProtection="1">
      <alignment horizontal="center" vertical="center"/>
      <protection/>
    </xf>
    <xf numFmtId="0" fontId="1" fillId="0" borderId="0" xfId="59" applyFont="1" applyAlignment="1" applyProtection="1">
      <alignment horizontal="center" wrapText="1"/>
      <protection locked="0"/>
    </xf>
    <xf numFmtId="0" fontId="42" fillId="0" borderId="12" xfId="59" applyFont="1" applyBorder="1" applyAlignment="1" applyProtection="1">
      <alignment horizontal="center" vertical="center" wrapText="1"/>
      <protection locked="0"/>
    </xf>
    <xf numFmtId="0" fontId="42" fillId="0" borderId="0" xfId="59" applyFont="1" applyBorder="1" applyAlignment="1" applyProtection="1">
      <alignment horizontal="center" vertical="center" wrapText="1"/>
      <protection locked="0"/>
    </xf>
    <xf numFmtId="0" fontId="42" fillId="0" borderId="28" xfId="59" applyFont="1" applyBorder="1" applyAlignment="1" applyProtection="1">
      <alignment horizontal="center" vertical="center" wrapText="1"/>
      <protection locked="0"/>
    </xf>
    <xf numFmtId="0" fontId="42" fillId="0" borderId="0" xfId="59" applyFont="1" applyBorder="1" applyAlignment="1" applyProtection="1">
      <alignment horizontal="center" vertical="center"/>
      <protection locked="0"/>
    </xf>
    <xf numFmtId="0" fontId="42" fillId="0" borderId="28" xfId="59" applyFont="1" applyBorder="1" applyAlignment="1" applyProtection="1">
      <alignment horizontal="center" vertical="center"/>
      <protection locked="0"/>
    </xf>
    <xf numFmtId="0" fontId="25" fillId="0" borderId="0" xfId="0" applyFont="1" applyBorder="1" applyAlignment="1" applyProtection="1">
      <alignment horizontal="center"/>
      <protection/>
    </xf>
    <xf numFmtId="0" fontId="2" fillId="0" borderId="39" xfId="0" applyFont="1" applyBorder="1" applyAlignment="1" applyProtection="1">
      <alignment horizontal="left" vertical="center"/>
      <protection locked="0"/>
    </xf>
    <xf numFmtId="0" fontId="3" fillId="0" borderId="39" xfId="0" applyFont="1" applyBorder="1" applyAlignment="1" applyProtection="1">
      <alignment vertical="center"/>
      <protection locked="0"/>
    </xf>
    <xf numFmtId="0" fontId="3" fillId="0" borderId="21" xfId="0" applyFont="1" applyBorder="1" applyAlignment="1" applyProtection="1">
      <alignment vertical="center"/>
      <protection locked="0"/>
    </xf>
    <xf numFmtId="0" fontId="2" fillId="0" borderId="12" xfId="0" applyFont="1" applyBorder="1" applyAlignment="1" applyProtection="1">
      <alignment horizontal="left" vertical="center"/>
      <protection locked="0"/>
    </xf>
    <xf numFmtId="0" fontId="3" fillId="0" borderId="12" xfId="0" applyFont="1" applyBorder="1" applyAlignment="1" applyProtection="1">
      <alignment vertical="center"/>
      <protection locked="0"/>
    </xf>
    <xf numFmtId="0" fontId="3" fillId="0" borderId="74" xfId="0" applyFont="1" applyBorder="1" applyAlignment="1" applyProtection="1">
      <alignment vertical="center"/>
      <protection locked="0"/>
    </xf>
    <xf numFmtId="0" fontId="6" fillId="0" borderId="26" xfId="0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0" fontId="29" fillId="0" borderId="28" xfId="0" applyFont="1" applyBorder="1" applyAlignment="1" applyProtection="1">
      <alignment horizontal="right" vertical="center"/>
      <protection/>
    </xf>
    <xf numFmtId="0" fontId="13" fillId="0" borderId="28" xfId="0" applyFont="1" applyFill="1" applyBorder="1" applyAlignment="1" applyProtection="1">
      <alignment horizontal="center" vertical="center"/>
      <protection/>
    </xf>
    <xf numFmtId="0" fontId="13" fillId="0" borderId="42" xfId="0" applyFont="1" applyFill="1" applyBorder="1" applyAlignment="1" applyProtection="1">
      <alignment horizontal="center" vertical="center"/>
      <protection/>
    </xf>
    <xf numFmtId="0" fontId="13" fillId="0" borderId="27" xfId="0" applyFont="1" applyFill="1" applyBorder="1" applyAlignment="1" applyProtection="1">
      <alignment horizontal="center" vertical="center"/>
      <protection/>
    </xf>
    <xf numFmtId="0" fontId="13" fillId="0" borderId="61" xfId="0" applyFont="1" applyFill="1" applyBorder="1" applyAlignment="1" applyProtection="1">
      <alignment horizontal="center" vertical="center"/>
      <protection/>
    </xf>
    <xf numFmtId="0" fontId="14" fillId="0" borderId="30" xfId="0" applyFont="1" applyFill="1" applyBorder="1" applyAlignment="1" applyProtection="1">
      <alignment horizontal="center" vertical="center"/>
      <protection/>
    </xf>
    <xf numFmtId="0" fontId="14" fillId="0" borderId="12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31" xfId="0" applyFont="1" applyFill="1" applyBorder="1" applyAlignment="1" applyProtection="1">
      <alignment horizontal="center" vertical="center"/>
      <protection/>
    </xf>
    <xf numFmtId="0" fontId="13" fillId="0" borderId="80" xfId="0" applyFont="1" applyFill="1" applyBorder="1" applyAlignment="1" applyProtection="1">
      <alignment horizontal="center" vertical="center"/>
      <protection/>
    </xf>
    <xf numFmtId="0" fontId="9" fillId="0" borderId="44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3" fillId="0" borderId="81" xfId="0" applyNumberFormat="1" applyFont="1" applyFill="1" applyBorder="1" applyAlignment="1" applyProtection="1">
      <alignment horizontal="center"/>
      <protection/>
    </xf>
    <xf numFmtId="0" fontId="19" fillId="0" borderId="63" xfId="0" applyFont="1" applyFill="1" applyBorder="1" applyAlignment="1" applyProtection="1">
      <alignment horizontal="center"/>
      <protection/>
    </xf>
    <xf numFmtId="0" fontId="19" fillId="0" borderId="70" xfId="0" applyFont="1" applyFill="1" applyBorder="1" applyAlignment="1" applyProtection="1">
      <alignment horizont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49" fontId="13" fillId="0" borderId="82" xfId="0" applyNumberFormat="1" applyFont="1" applyBorder="1" applyAlignment="1" applyProtection="1">
      <alignment horizontal="center" vertical="center"/>
      <protection locked="0"/>
    </xf>
    <xf numFmtId="49" fontId="13" fillId="0" borderId="82" xfId="0" applyNumberFormat="1" applyFont="1" applyBorder="1" applyAlignment="1" applyProtection="1">
      <alignment horizontal="center" vertical="center"/>
      <protection locked="0"/>
    </xf>
    <xf numFmtId="0" fontId="14" fillId="0" borderId="83" xfId="0" applyFont="1" applyFill="1" applyBorder="1" applyAlignment="1" applyProtection="1">
      <alignment horizontal="center" vertical="center"/>
      <protection/>
    </xf>
    <xf numFmtId="0" fontId="13" fillId="34" borderId="35" xfId="0" applyFont="1" applyFill="1" applyBorder="1" applyAlignment="1" applyProtection="1">
      <alignment horizontal="left" vertical="center"/>
      <protection/>
    </xf>
    <xf numFmtId="0" fontId="13" fillId="34" borderId="12" xfId="0" applyFont="1" applyFill="1" applyBorder="1" applyAlignment="1" applyProtection="1">
      <alignment horizontal="left" vertical="center"/>
      <protection/>
    </xf>
    <xf numFmtId="0" fontId="13" fillId="34" borderId="74" xfId="0" applyFont="1" applyFill="1" applyBorder="1" applyAlignment="1" applyProtection="1">
      <alignment horizontal="left" vertical="center"/>
      <protection/>
    </xf>
    <xf numFmtId="0" fontId="9" fillId="0" borderId="31" xfId="0" applyFont="1" applyFill="1" applyBorder="1" applyAlignment="1" applyProtection="1">
      <alignment horizontal="center" vertical="center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19" fillId="0" borderId="31" xfId="0" applyFont="1" applyFill="1" applyBorder="1" applyAlignment="1" applyProtection="1">
      <alignment horizontal="center" vertical="center"/>
      <protection/>
    </xf>
    <xf numFmtId="0" fontId="19" fillId="0" borderId="0" xfId="0" applyFont="1" applyFill="1" applyBorder="1" applyAlignment="1" applyProtection="1" quotePrefix="1">
      <alignment horizontal="center" vertical="center" wrapText="1"/>
      <protection/>
    </xf>
    <xf numFmtId="0" fontId="19" fillId="0" borderId="31" xfId="0" applyFont="1" applyFill="1" applyBorder="1" applyAlignment="1" applyProtection="1" quotePrefix="1">
      <alignment horizontal="center" vertical="center" wrapText="1"/>
      <protection/>
    </xf>
    <xf numFmtId="0" fontId="21" fillId="0" borderId="60" xfId="0" applyFont="1" applyBorder="1" applyAlignment="1" applyProtection="1">
      <alignment horizontal="center" vertical="center"/>
      <protection/>
    </xf>
    <xf numFmtId="0" fontId="21" fillId="0" borderId="84" xfId="0" applyFont="1" applyBorder="1" applyAlignment="1" applyProtection="1">
      <alignment horizontal="center" vertical="center"/>
      <protection/>
    </xf>
    <xf numFmtId="0" fontId="8" fillId="0" borderId="0" xfId="0" applyFont="1" applyAlignment="1" applyProtection="1">
      <alignment horizontal="center"/>
      <protection/>
    </xf>
    <xf numFmtId="0" fontId="8" fillId="0" borderId="0" xfId="0" applyFont="1" applyBorder="1" applyAlignment="1" applyProtection="1">
      <alignment horizontal="center"/>
      <protection/>
    </xf>
    <xf numFmtId="0" fontId="14" fillId="0" borderId="74" xfId="0" applyFont="1" applyFill="1" applyBorder="1" applyAlignment="1" applyProtection="1">
      <alignment horizontal="center" vertical="center"/>
      <protection/>
    </xf>
    <xf numFmtId="0" fontId="21" fillId="0" borderId="33" xfId="0" applyFont="1" applyBorder="1" applyAlignment="1" applyProtection="1">
      <alignment horizontal="center" vertical="center"/>
      <protection/>
    </xf>
    <xf numFmtId="0" fontId="34" fillId="0" borderId="30" xfId="61" applyFont="1" applyFill="1" applyBorder="1" applyAlignment="1" applyProtection="1">
      <alignment horizontal="center" vertical="center"/>
      <protection/>
    </xf>
    <xf numFmtId="0" fontId="34" fillId="0" borderId="12" xfId="61" applyFont="1" applyFill="1" applyBorder="1" applyAlignment="1" applyProtection="1">
      <alignment horizontal="center" vertical="center"/>
      <protection/>
    </xf>
    <xf numFmtId="0" fontId="34" fillId="0" borderId="25" xfId="61" applyFont="1" applyFill="1" applyBorder="1" applyAlignment="1" applyProtection="1">
      <alignment horizontal="center" vertical="center"/>
      <protection/>
    </xf>
    <xf numFmtId="0" fontId="34" fillId="0" borderId="74" xfId="61" applyFont="1" applyFill="1" applyBorder="1" applyAlignment="1" applyProtection="1">
      <alignment horizontal="center" vertical="center"/>
      <protection/>
    </xf>
    <xf numFmtId="0" fontId="5" fillId="0" borderId="27" xfId="61" applyFont="1" applyFill="1" applyBorder="1" applyAlignment="1" applyProtection="1">
      <alignment horizontal="center" vertical="center"/>
      <protection/>
    </xf>
    <xf numFmtId="0" fontId="5" fillId="0" borderId="42" xfId="61" applyFont="1" applyFill="1" applyBorder="1" applyAlignment="1" applyProtection="1">
      <alignment horizontal="center" vertical="center"/>
      <protection/>
    </xf>
    <xf numFmtId="0" fontId="5" fillId="0" borderId="28" xfId="61" applyFont="1" applyFill="1" applyBorder="1" applyAlignment="1" applyProtection="1">
      <alignment horizontal="center" vertical="center"/>
      <protection/>
    </xf>
    <xf numFmtId="0" fontId="5" fillId="0" borderId="61" xfId="61" applyFont="1" applyFill="1" applyBorder="1" applyAlignment="1" applyProtection="1">
      <alignment horizontal="center" vertical="center"/>
      <protection/>
    </xf>
    <xf numFmtId="0" fontId="5" fillId="0" borderId="0" xfId="61" applyFont="1" applyFill="1" applyBorder="1" applyAlignment="1" applyProtection="1">
      <alignment vertical="top"/>
      <protection/>
    </xf>
    <xf numFmtId="0" fontId="3" fillId="0" borderId="0" xfId="58" applyFont="1" applyBorder="1" applyAlignment="1" applyProtection="1">
      <alignment vertical="top"/>
      <protection/>
    </xf>
    <xf numFmtId="0" fontId="3" fillId="0" borderId="29" xfId="58" applyFont="1" applyBorder="1" applyAlignment="1" applyProtection="1">
      <alignment vertical="top"/>
      <protection/>
    </xf>
    <xf numFmtId="0" fontId="30" fillId="0" borderId="0" xfId="0" applyFont="1" applyBorder="1" applyAlignment="1" applyProtection="1">
      <alignment horizontal="center" vertical="center"/>
      <protection locked="0"/>
    </xf>
    <xf numFmtId="0" fontId="30" fillId="0" borderId="0" xfId="0" applyFont="1" applyBorder="1" applyAlignment="1" applyProtection="1">
      <alignment horizontal="center" vertical="center"/>
      <protection locked="0"/>
    </xf>
    <xf numFmtId="0" fontId="9" fillId="0" borderId="0" xfId="61" applyFont="1" applyFill="1" applyBorder="1" applyAlignment="1" applyProtection="1">
      <alignment horizontal="center" vertical="top"/>
      <protection/>
    </xf>
    <xf numFmtId="0" fontId="9" fillId="0" borderId="0" xfId="61" applyFont="1" applyFill="1" applyBorder="1" applyAlignment="1" applyProtection="1">
      <alignment horizontal="center" vertical="top"/>
      <protection/>
    </xf>
    <xf numFmtId="0" fontId="9" fillId="0" borderId="31" xfId="61" applyFont="1" applyFill="1" applyBorder="1" applyAlignment="1" applyProtection="1">
      <alignment horizontal="center" vertical="top"/>
      <protection/>
    </xf>
    <xf numFmtId="0" fontId="19" fillId="0" borderId="0" xfId="58" applyFont="1" applyBorder="1" applyAlignment="1" applyProtection="1">
      <alignment horizontal="center"/>
      <protection/>
    </xf>
    <xf numFmtId="0" fontId="19" fillId="0" borderId="0" xfId="58" applyFont="1" applyBorder="1" applyAlignment="1" applyProtection="1">
      <alignment horizontal="center"/>
      <protection/>
    </xf>
    <xf numFmtId="0" fontId="19" fillId="0" borderId="31" xfId="58" applyFont="1" applyBorder="1" applyAlignment="1" applyProtection="1">
      <alignment horizontal="center"/>
      <protection/>
    </xf>
    <xf numFmtId="0" fontId="2" fillId="0" borderId="26" xfId="61" applyFont="1" applyFill="1" applyBorder="1" applyAlignment="1" applyProtection="1">
      <alignment vertical="center"/>
      <protection/>
    </xf>
    <xf numFmtId="0" fontId="2" fillId="0" borderId="26" xfId="61" applyFont="1" applyBorder="1" applyAlignment="1" applyProtection="1">
      <alignment vertical="center"/>
      <protection locked="0"/>
    </xf>
    <xf numFmtId="0" fontId="3" fillId="0" borderId="39" xfId="58" applyFont="1" applyBorder="1" applyAlignment="1" applyProtection="1">
      <alignment vertical="center"/>
      <protection locked="0"/>
    </xf>
    <xf numFmtId="0" fontId="3" fillId="0" borderId="21" xfId="58" applyFont="1" applyBorder="1" applyAlignment="1" applyProtection="1">
      <alignment vertical="center"/>
      <protection locked="0"/>
    </xf>
    <xf numFmtId="0" fontId="3" fillId="0" borderId="28" xfId="58" applyFont="1" applyBorder="1" applyAlignment="1" applyProtection="1">
      <alignment horizontal="center" vertical="center"/>
      <protection locked="0"/>
    </xf>
    <xf numFmtId="0" fontId="3" fillId="0" borderId="61" xfId="58" applyFont="1" applyBorder="1" applyAlignment="1" applyProtection="1">
      <alignment horizontal="center" vertical="center"/>
      <protection locked="0"/>
    </xf>
    <xf numFmtId="0" fontId="2" fillId="0" borderId="63" xfId="58" applyFont="1" applyBorder="1" applyAlignment="1" applyProtection="1">
      <alignment horizontal="center" vertical="center"/>
      <protection locked="0"/>
    </xf>
    <xf numFmtId="0" fontId="2" fillId="0" borderId="63" xfId="58" applyFont="1" applyBorder="1" applyAlignment="1" applyProtection="1">
      <alignment horizontal="center" vertical="center"/>
      <protection locked="0"/>
    </xf>
    <xf numFmtId="0" fontId="3" fillId="0" borderId="63" xfId="58" applyFont="1" applyBorder="1" applyAlignment="1" applyProtection="1">
      <alignment horizontal="center" vertical="center"/>
      <protection locked="0"/>
    </xf>
    <xf numFmtId="0" fontId="3" fillId="0" borderId="70" xfId="58" applyFont="1" applyBorder="1" applyAlignment="1" applyProtection="1">
      <alignment horizontal="center" vertical="center"/>
      <protection locked="0"/>
    </xf>
    <xf numFmtId="3" fontId="30" fillId="0" borderId="22" xfId="61" applyNumberFormat="1" applyFont="1" applyFill="1" applyBorder="1" applyAlignment="1" applyProtection="1">
      <alignment vertical="center"/>
      <protection locked="0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ECE1" xfId="58"/>
    <cellStyle name="Normal_JFSQ2001e" xfId="59"/>
    <cellStyle name="Normal_jqrev" xfId="60"/>
    <cellStyle name="Normal_YBFPQNEW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361950</xdr:colOff>
      <xdr:row>0</xdr:row>
      <xdr:rowOff>133350</xdr:rowOff>
    </xdr:from>
    <xdr:to>
      <xdr:col>1</xdr:col>
      <xdr:colOff>3352800</xdr:colOff>
      <xdr:row>3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133350"/>
          <a:ext cx="36290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1</xdr:row>
      <xdr:rowOff>57150</xdr:rowOff>
    </xdr:from>
    <xdr:to>
      <xdr:col>1</xdr:col>
      <xdr:colOff>3667125</xdr:colOff>
      <xdr:row>4</xdr:row>
      <xdr:rowOff>142875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219075"/>
          <a:ext cx="36385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152400</xdr:colOff>
      <xdr:row>1</xdr:row>
      <xdr:rowOff>47625</xdr:rowOff>
    </xdr:from>
    <xdr:to>
      <xdr:col>1</xdr:col>
      <xdr:colOff>3781425</xdr:colOff>
      <xdr:row>4</xdr:row>
      <xdr:rowOff>152400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09550"/>
          <a:ext cx="36290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</xdr:row>
      <xdr:rowOff>0</xdr:rowOff>
    </xdr:from>
    <xdr:to>
      <xdr:col>3</xdr:col>
      <xdr:colOff>1257300</xdr:colOff>
      <xdr:row>5</xdr:row>
      <xdr:rowOff>123825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" y="419100"/>
          <a:ext cx="36385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6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213"/>
  <sheetViews>
    <sheetView showGridLines="0" tabSelected="1" zoomScale="90" zoomScaleNormal="90" zoomScaleSheetLayoutView="100" zoomScalePageLayoutView="0" workbookViewId="0" topLeftCell="A1">
      <selection activeCell="E78" sqref="E78:E82"/>
    </sheetView>
  </sheetViews>
  <sheetFormatPr defaultColWidth="9.625" defaultRowHeight="12.75" customHeight="1"/>
  <cols>
    <col min="1" max="1" width="8.375" style="21" customWidth="1"/>
    <col min="2" max="2" width="64.00390625" style="22" customWidth="1"/>
    <col min="3" max="3" width="9.50390625" style="22" customWidth="1"/>
    <col min="4" max="5" width="23.125" style="22" customWidth="1"/>
    <col min="6" max="6" width="9.75390625" style="22" customWidth="1"/>
    <col min="7" max="7" width="9.625" style="22" customWidth="1"/>
    <col min="8" max="8" width="8.875" style="22" customWidth="1"/>
    <col min="9" max="9" width="69.00390625" style="22" customWidth="1"/>
    <col min="10" max="10" width="9.375" style="22" customWidth="1"/>
    <col min="11" max="12" width="10.375" style="22" customWidth="1"/>
    <col min="13" max="13" width="12.625" style="22" customWidth="1"/>
    <col min="14" max="14" width="1.625" style="22" customWidth="1"/>
    <col min="15" max="15" width="12.625" style="22" customWidth="1"/>
    <col min="16" max="16" width="1.625" style="22" customWidth="1"/>
    <col min="17" max="17" width="15.625" style="22" customWidth="1"/>
    <col min="18" max="18" width="36.875" style="22" customWidth="1"/>
    <col min="19" max="21" width="10.625" style="22" customWidth="1"/>
    <col min="22" max="22" width="3.375" style="22" customWidth="1"/>
    <col min="23" max="23" width="11.875" style="22" customWidth="1"/>
    <col min="24" max="32" width="15.625" style="22" customWidth="1"/>
    <col min="33" max="33" width="12.625" style="22" customWidth="1"/>
    <col min="34" max="34" width="1.625" style="22" customWidth="1"/>
    <col min="35" max="16384" width="9.625" style="22" customWidth="1"/>
  </cols>
  <sheetData>
    <row r="1" spans="1:12" ht="16.5" customHeight="1">
      <c r="A1" s="25"/>
      <c r="B1" s="91" t="s">
        <v>0</v>
      </c>
      <c r="C1" s="367" t="s">
        <v>49</v>
      </c>
      <c r="D1" s="657" t="s">
        <v>332</v>
      </c>
      <c r="E1" s="659" t="s">
        <v>333</v>
      </c>
      <c r="H1" s="194"/>
      <c r="I1" s="194"/>
      <c r="J1" s="195" t="str">
        <f>C1</f>
        <v>Country: </v>
      </c>
      <c r="K1" s="195" t="str">
        <f>D1</f>
        <v>Republic of Armenia</v>
      </c>
      <c r="L1" s="194"/>
    </row>
    <row r="2" spans="1:12" ht="16.5" customHeight="1">
      <c r="A2" s="26"/>
      <c r="B2" s="90" t="s">
        <v>0</v>
      </c>
      <c r="C2" s="660" t="s">
        <v>15</v>
      </c>
      <c r="D2" s="661"/>
      <c r="E2" s="370"/>
      <c r="H2" s="194"/>
      <c r="I2" s="194"/>
      <c r="J2" s="194"/>
      <c r="K2" s="194"/>
      <c r="L2" s="194"/>
    </row>
    <row r="3" spans="1:12" ht="16.5" customHeight="1">
      <c r="A3" s="26"/>
      <c r="B3" s="90" t="s">
        <v>0</v>
      </c>
      <c r="C3" s="678" t="s">
        <v>0</v>
      </c>
      <c r="D3" s="679"/>
      <c r="E3" s="680"/>
      <c r="H3" s="194"/>
      <c r="I3" s="194"/>
      <c r="J3" s="194"/>
      <c r="K3" s="194"/>
      <c r="L3" s="194"/>
    </row>
    <row r="4" spans="1:21" ht="16.5" customHeight="1">
      <c r="A4" s="26"/>
      <c r="B4" s="90"/>
      <c r="C4" s="372" t="s">
        <v>11</v>
      </c>
      <c r="D4" s="369"/>
      <c r="E4" s="370"/>
      <c r="H4" s="194"/>
      <c r="I4" s="194"/>
      <c r="J4" s="194"/>
      <c r="K4" s="194"/>
      <c r="L4" s="194"/>
      <c r="T4"/>
      <c r="U4"/>
    </row>
    <row r="5" spans="1:21" ht="16.5" customHeight="1">
      <c r="A5" s="667" t="s">
        <v>43</v>
      </c>
      <c r="B5" s="668"/>
      <c r="C5" s="681" t="s">
        <v>0</v>
      </c>
      <c r="D5" s="682"/>
      <c r="E5" s="683"/>
      <c r="H5" s="194"/>
      <c r="I5" s="194"/>
      <c r="J5" s="194"/>
      <c r="K5" s="194"/>
      <c r="L5" s="194"/>
      <c r="T5"/>
      <c r="U5"/>
    </row>
    <row r="6" spans="1:29" ht="16.5" customHeight="1">
      <c r="A6" s="667"/>
      <c r="B6" s="668"/>
      <c r="C6" s="373"/>
      <c r="D6" s="374"/>
      <c r="E6" s="375"/>
      <c r="H6" s="194"/>
      <c r="I6" s="194"/>
      <c r="J6" s="194"/>
      <c r="K6" s="194"/>
      <c r="L6" s="194"/>
      <c r="Q6" s="604" t="s">
        <v>249</v>
      </c>
      <c r="R6" s="605"/>
      <c r="S6" s="605"/>
      <c r="T6" s="605"/>
      <c r="U6" s="605"/>
      <c r="V6" s="605"/>
      <c r="W6" s="605"/>
      <c r="X6" s="605"/>
      <c r="Y6" s="605"/>
      <c r="Z6" s="605"/>
      <c r="AA6" s="605"/>
      <c r="AB6" s="605"/>
      <c r="AC6" s="605"/>
    </row>
    <row r="7" spans="1:29" ht="16.5" customHeight="1">
      <c r="A7" s="669" t="s">
        <v>6</v>
      </c>
      <c r="B7" s="670"/>
      <c r="C7" s="372" t="s">
        <v>12</v>
      </c>
      <c r="D7" s="376"/>
      <c r="E7" s="377" t="s">
        <v>13</v>
      </c>
      <c r="H7" s="194"/>
      <c r="I7" s="196" t="s">
        <v>0</v>
      </c>
      <c r="J7" s="194"/>
      <c r="K7" s="677" t="s">
        <v>109</v>
      </c>
      <c r="L7" s="677"/>
      <c r="Q7" s="605"/>
      <c r="R7" s="605"/>
      <c r="S7" s="605"/>
      <c r="T7" s="605"/>
      <c r="U7" s="605"/>
      <c r="V7" s="605"/>
      <c r="W7" s="605"/>
      <c r="X7" s="605"/>
      <c r="Y7" s="605"/>
      <c r="Z7" s="605"/>
      <c r="AA7" s="605"/>
      <c r="AB7" s="605"/>
      <c r="AC7" s="605"/>
    </row>
    <row r="8" spans="1:29" ht="19.5" customHeight="1">
      <c r="A8" s="669" t="s">
        <v>42</v>
      </c>
      <c r="B8" s="670"/>
      <c r="C8" s="372" t="s">
        <v>14</v>
      </c>
      <c r="D8" s="371" t="s">
        <v>0</v>
      </c>
      <c r="E8" s="370"/>
      <c r="H8" s="194"/>
      <c r="I8" s="197" t="s">
        <v>112</v>
      </c>
      <c r="J8" s="194"/>
      <c r="K8" s="677"/>
      <c r="L8" s="677"/>
      <c r="Q8" s="605"/>
      <c r="R8" s="605"/>
      <c r="S8" s="605"/>
      <c r="T8" s="605"/>
      <c r="U8" s="605"/>
      <c r="V8" s="605"/>
      <c r="W8" s="671"/>
      <c r="X8" s="671"/>
      <c r="Y8" s="671"/>
      <c r="Z8" s="605"/>
      <c r="AA8" s="605"/>
      <c r="AB8" s="605"/>
      <c r="AC8" s="605"/>
    </row>
    <row r="9" spans="1:29" ht="15.75" customHeight="1">
      <c r="A9" s="88"/>
      <c r="B9" s="60"/>
      <c r="C9" s="31"/>
      <c r="D9" s="63">
        <v>51</v>
      </c>
      <c r="E9" s="64">
        <v>51</v>
      </c>
      <c r="H9" s="199" t="s">
        <v>0</v>
      </c>
      <c r="I9" s="200"/>
      <c r="J9" s="198" t="s">
        <v>0</v>
      </c>
      <c r="K9" s="198"/>
      <c r="L9" s="198"/>
      <c r="Q9" s="605"/>
      <c r="R9" s="605"/>
      <c r="S9" s="605"/>
      <c r="T9" s="605"/>
      <c r="U9" s="605"/>
      <c r="V9" s="606"/>
      <c r="W9" s="671"/>
      <c r="X9" s="671"/>
      <c r="Y9" s="671"/>
      <c r="Z9" s="605"/>
      <c r="AA9" s="605"/>
      <c r="AB9" s="605"/>
      <c r="AC9" s="605"/>
    </row>
    <row r="10" spans="1:29" ht="12.75" customHeight="1">
      <c r="A10" s="27" t="s">
        <v>16</v>
      </c>
      <c r="B10" s="89" t="s">
        <v>16</v>
      </c>
      <c r="C10" s="665" t="s">
        <v>9</v>
      </c>
      <c r="D10" s="34">
        <v>2015</v>
      </c>
      <c r="E10" s="35">
        <f>D10+1</f>
        <v>2016</v>
      </c>
      <c r="F10" s="191"/>
      <c r="G10" s="191"/>
      <c r="H10" s="159" t="s">
        <v>16</v>
      </c>
      <c r="I10" s="201" t="str">
        <f>B10</f>
        <v>Product</v>
      </c>
      <c r="J10" s="159" t="str">
        <f>C10</f>
        <v>Unit</v>
      </c>
      <c r="K10" s="202">
        <f>D10</f>
        <v>2015</v>
      </c>
      <c r="L10" s="203">
        <f>E10</f>
        <v>2016</v>
      </c>
      <c r="Q10" s="605"/>
      <c r="R10" s="605"/>
      <c r="S10" s="639">
        <f>D10</f>
        <v>2015</v>
      </c>
      <c r="T10" s="639">
        <f>E10</f>
        <v>2016</v>
      </c>
      <c r="U10" s="639" t="s">
        <v>229</v>
      </c>
      <c r="V10" s="606"/>
      <c r="W10" s="22" t="s">
        <v>254</v>
      </c>
      <c r="X10" s="607"/>
      <c r="Y10" s="607"/>
      <c r="Z10" s="634"/>
      <c r="AB10" s="605"/>
      <c r="AC10" s="605"/>
    </row>
    <row r="11" spans="1:29" ht="12.75" customHeight="1">
      <c r="A11" s="7" t="s">
        <v>7</v>
      </c>
      <c r="B11" s="1"/>
      <c r="C11" s="666"/>
      <c r="D11" s="2" t="s">
        <v>8</v>
      </c>
      <c r="E11" s="8" t="s">
        <v>8</v>
      </c>
      <c r="H11" s="160" t="s">
        <v>7</v>
      </c>
      <c r="I11" s="204"/>
      <c r="J11" s="205"/>
      <c r="K11" s="206" t="str">
        <f>D11</f>
        <v>Quantity</v>
      </c>
      <c r="L11" s="207" t="str">
        <f>E11</f>
        <v>Quantity</v>
      </c>
      <c r="Q11" s="675" t="s">
        <v>231</v>
      </c>
      <c r="R11" s="615" t="s">
        <v>232</v>
      </c>
      <c r="S11" s="616">
        <f>IF(ISNUMBER(D19+'JQ2-Trade'!D13-'JQ2-Trade'!H13-D28),D19+'JQ2-Trade'!D13-'JQ2-Trade'!H13-D28,0)</f>
        <v>0</v>
      </c>
      <c r="T11" s="616">
        <f>IF(ISNUMBER(E19+'JQ2-Trade'!F13-'JQ2-Trade'!J13-E28),E19+'JQ2-Trade'!F13-'JQ2-Trade'!J13-E28,0)</f>
        <v>0</v>
      </c>
      <c r="U11" s="611" t="str">
        <f>IF(ISNUMBER(T11/S11-1),T11/S11-1,"missing data")</f>
        <v>missing data</v>
      </c>
      <c r="V11" s="608"/>
      <c r="W11" s="605" t="s">
        <v>230</v>
      </c>
      <c r="X11" s="607"/>
      <c r="Y11" s="607"/>
      <c r="Z11" s="634"/>
      <c r="AB11" s="605"/>
      <c r="AC11" s="605"/>
    </row>
    <row r="12" spans="1:29" s="28" customFormat="1" ht="12.75" customHeight="1">
      <c r="A12" s="662" t="s">
        <v>228</v>
      </c>
      <c r="B12" s="663"/>
      <c r="C12" s="663"/>
      <c r="D12" s="663"/>
      <c r="E12" s="664"/>
      <c r="H12" s="226"/>
      <c r="I12" s="208" t="str">
        <f>A12</f>
        <v>REMOVALS OF ROUNDWOOD (WOOD IN THE ROUGH)</v>
      </c>
      <c r="J12" s="572"/>
      <c r="K12" s="572"/>
      <c r="L12" s="573"/>
      <c r="Q12" s="676"/>
      <c r="R12" s="641" t="s">
        <v>250</v>
      </c>
      <c r="S12" s="644">
        <f>IF(ISNUMBER(D52-D53*X29),(D52-D53)*X29,0)</f>
        <v>0</v>
      </c>
      <c r="T12" s="644">
        <f>IF(ISNUMBER(E52-E53*X29),(E52-E53)*X29,0)</f>
        <v>0</v>
      </c>
      <c r="U12" s="623" t="str">
        <f aca="true" t="shared" si="0" ref="U12:U23">IF(ISNUMBER(T12/S12-1),T12/S12-1,"missing data")</f>
        <v>missing data</v>
      </c>
      <c r="V12" s="642"/>
      <c r="W12" s="605" t="s">
        <v>233</v>
      </c>
      <c r="Y12" s="614"/>
      <c r="Z12" s="635"/>
      <c r="AB12" s="614"/>
      <c r="AC12" s="614"/>
    </row>
    <row r="13" spans="1:29" s="28" customFormat="1" ht="12.75" customHeight="1">
      <c r="A13" s="192">
        <v>1</v>
      </c>
      <c r="B13" s="68" t="s">
        <v>223</v>
      </c>
      <c r="C13" s="128" t="s">
        <v>151</v>
      </c>
      <c r="D13" s="294">
        <v>1.9</v>
      </c>
      <c r="E13" s="293">
        <v>2.2</v>
      </c>
      <c r="H13" s="76">
        <f>A13</f>
        <v>1</v>
      </c>
      <c r="I13" s="557" t="str">
        <f>B13</f>
        <v>ROUNDWOOD (WOOD IN THE ROUGH)</v>
      </c>
      <c r="J13" s="128" t="s">
        <v>151</v>
      </c>
      <c r="K13" s="209">
        <f>D13-(D14+D15)</f>
        <v>0</v>
      </c>
      <c r="L13" s="210">
        <f>E13-(E14+E15)</f>
        <v>0</v>
      </c>
      <c r="Q13" s="672" t="s">
        <v>265</v>
      </c>
      <c r="R13" s="617" t="s">
        <v>239</v>
      </c>
      <c r="S13" s="618">
        <f>IF(ISNUMBER(D36*X30),D36*X30,0)</f>
        <v>0</v>
      </c>
      <c r="T13" s="618">
        <f>IF(ISNUMBER(E36*X30),E36*X30,0)</f>
        <v>0</v>
      </c>
      <c r="U13" s="611" t="str">
        <f t="shared" si="0"/>
        <v>missing data</v>
      </c>
      <c r="V13" s="619"/>
      <c r="W13" s="645">
        <v>2.4</v>
      </c>
      <c r="X13" s="614"/>
      <c r="Y13" s="614"/>
      <c r="Z13" s="635"/>
      <c r="AB13" s="614"/>
      <c r="AC13" s="614"/>
    </row>
    <row r="14" spans="1:29" s="28" customFormat="1" ht="14.25">
      <c r="A14" s="193" t="s">
        <v>21</v>
      </c>
      <c r="B14" s="69" t="s">
        <v>3</v>
      </c>
      <c r="C14" s="128" t="s">
        <v>151</v>
      </c>
      <c r="D14" s="294"/>
      <c r="E14" s="295"/>
      <c r="H14" s="68" t="str">
        <f aca="true" t="shared" si="1" ref="H14:H80">A14</f>
        <v>1.C</v>
      </c>
      <c r="I14" s="556" t="str">
        <f aca="true" t="shared" si="2" ref="I14:I79">B14</f>
        <v>Coniferous</v>
      </c>
      <c r="J14" s="128" t="s">
        <v>151</v>
      </c>
      <c r="K14" s="211">
        <f>D14-(D17+D20)</f>
        <v>0</v>
      </c>
      <c r="L14" s="212">
        <f>E14-(E17+E20)</f>
        <v>0</v>
      </c>
      <c r="Q14" s="673"/>
      <c r="R14" s="609" t="s">
        <v>266</v>
      </c>
      <c r="S14" s="610">
        <f>IF(ISNUMBER(D39),D39,0)</f>
        <v>0.8</v>
      </c>
      <c r="T14" s="610">
        <f>IF(ISNUMBER(E39),E39,0)</f>
        <v>1</v>
      </c>
      <c r="U14" s="611">
        <f t="shared" si="0"/>
        <v>0.25</v>
      </c>
      <c r="V14" s="612"/>
      <c r="W14" s="645">
        <v>1</v>
      </c>
      <c r="X14" s="614"/>
      <c r="Y14" s="614"/>
      <c r="Z14" s="635"/>
      <c r="AB14" s="614"/>
      <c r="AC14" s="614"/>
    </row>
    <row r="15" spans="1:29" s="28" customFormat="1" ht="14.25">
      <c r="A15" s="193" t="s">
        <v>79</v>
      </c>
      <c r="B15" s="81" t="s">
        <v>4</v>
      </c>
      <c r="C15" s="128" t="s">
        <v>151</v>
      </c>
      <c r="D15" s="294">
        <v>1.9</v>
      </c>
      <c r="E15" s="295">
        <v>2.2</v>
      </c>
      <c r="H15" s="68" t="str">
        <f t="shared" si="1"/>
        <v>1.NC</v>
      </c>
      <c r="I15" s="556" t="str">
        <f t="shared" si="2"/>
        <v>Non-Coniferous</v>
      </c>
      <c r="J15" s="128" t="s">
        <v>151</v>
      </c>
      <c r="K15" s="213">
        <f>D15-(D18+D21)</f>
        <v>0</v>
      </c>
      <c r="L15" s="214">
        <f>E15-(E18+E21)</f>
        <v>0</v>
      </c>
      <c r="Q15" s="673"/>
      <c r="R15" s="609" t="s">
        <v>234</v>
      </c>
      <c r="S15" s="610">
        <f>IF(ISNUMBER(D44),D44,0)</f>
        <v>0</v>
      </c>
      <c r="T15" s="610">
        <f>IF(ISNUMBER(E44),E44,0)</f>
        <v>0</v>
      </c>
      <c r="U15" s="611" t="str">
        <f t="shared" si="0"/>
        <v>missing data</v>
      </c>
      <c r="V15" s="612"/>
      <c r="W15" s="645">
        <v>1</v>
      </c>
      <c r="X15" s="614"/>
      <c r="Y15" s="614"/>
      <c r="Z15" s="635"/>
      <c r="AB15" s="614"/>
      <c r="AC15" s="614"/>
    </row>
    <row r="16" spans="1:29" s="30" customFormat="1" ht="14.25">
      <c r="A16" s="193">
        <v>1.1</v>
      </c>
      <c r="B16" s="156" t="s">
        <v>172</v>
      </c>
      <c r="C16" s="128" t="s">
        <v>151</v>
      </c>
      <c r="D16" s="294"/>
      <c r="E16" s="295"/>
      <c r="H16" s="68">
        <f t="shared" si="1"/>
        <v>1.1</v>
      </c>
      <c r="I16" s="558" t="str">
        <f t="shared" si="2"/>
        <v>WOOD FUEL (INCLUDING WOOD FOR CHARCOAL)</v>
      </c>
      <c r="J16" s="128" t="s">
        <v>151</v>
      </c>
      <c r="K16" s="215">
        <f>D16-(D17+D18)</f>
        <v>0</v>
      </c>
      <c r="L16" s="216">
        <f>E16-(E17+E18)</f>
        <v>0</v>
      </c>
      <c r="Q16" s="673"/>
      <c r="R16" s="609" t="s">
        <v>235</v>
      </c>
      <c r="S16" s="610">
        <f>IF(ISNUMBER(D48),D48,0)</f>
        <v>0</v>
      </c>
      <c r="T16" s="610">
        <f>IF(ISNUMBER(E48),E48,0)</f>
        <v>0</v>
      </c>
      <c r="U16" s="611" t="str">
        <f t="shared" si="0"/>
        <v>missing data</v>
      </c>
      <c r="V16" s="612"/>
      <c r="W16" s="645">
        <v>1</v>
      </c>
      <c r="X16" s="614"/>
      <c r="Z16" s="624"/>
      <c r="AB16" s="620"/>
      <c r="AC16" s="620"/>
    </row>
    <row r="17" spans="1:29" s="30" customFormat="1" ht="14.25">
      <c r="A17" s="193" t="s">
        <v>22</v>
      </c>
      <c r="B17" s="78" t="s">
        <v>3</v>
      </c>
      <c r="C17" s="128" t="s">
        <v>151</v>
      </c>
      <c r="D17" s="294"/>
      <c r="E17" s="295"/>
      <c r="H17" s="68" t="str">
        <f t="shared" si="1"/>
        <v>1.1.C</v>
      </c>
      <c r="I17" s="559" t="str">
        <f t="shared" si="2"/>
        <v>Coniferous</v>
      </c>
      <c r="J17" s="128" t="s">
        <v>151</v>
      </c>
      <c r="K17" s="217"/>
      <c r="L17" s="218"/>
      <c r="Q17" s="673"/>
      <c r="R17" s="617" t="s">
        <v>240</v>
      </c>
      <c r="S17" s="618">
        <f>IF(ISNUMBER(D52),D52,0)</f>
        <v>0</v>
      </c>
      <c r="T17" s="618">
        <f>IF(ISNUMBER(E52),E52,0)</f>
        <v>0</v>
      </c>
      <c r="U17" s="611" t="str">
        <f t="shared" si="0"/>
        <v>missing data</v>
      </c>
      <c r="V17" s="612"/>
      <c r="W17" s="645">
        <v>1.58</v>
      </c>
      <c r="Z17" s="624"/>
      <c r="AB17" s="620"/>
      <c r="AC17" s="620"/>
    </row>
    <row r="18" spans="1:29" s="30" customFormat="1" ht="14.25">
      <c r="A18" s="193" t="s">
        <v>80</v>
      </c>
      <c r="B18" s="78" t="s">
        <v>4</v>
      </c>
      <c r="C18" s="128" t="s">
        <v>151</v>
      </c>
      <c r="D18" s="294"/>
      <c r="E18" s="295"/>
      <c r="H18" s="68" t="str">
        <f t="shared" si="1"/>
        <v>1.1.NC</v>
      </c>
      <c r="I18" s="559" t="str">
        <f t="shared" si="2"/>
        <v>Non-Coniferous</v>
      </c>
      <c r="J18" s="128" t="s">
        <v>151</v>
      </c>
      <c r="K18" s="219"/>
      <c r="L18" s="220"/>
      <c r="Q18" s="673"/>
      <c r="R18" s="637" t="s">
        <v>241</v>
      </c>
      <c r="S18" s="638">
        <f>IF(ISNUMBER(D54),D54,0)</f>
        <v>0</v>
      </c>
      <c r="T18" s="638">
        <f>IF(ISNUMBER(E54),E54,0)</f>
        <v>0</v>
      </c>
      <c r="U18" s="611" t="str">
        <f t="shared" si="0"/>
        <v>missing data</v>
      </c>
      <c r="V18" s="612"/>
      <c r="W18" s="645">
        <v>1.8</v>
      </c>
      <c r="Y18" s="614"/>
      <c r="Z18" s="620"/>
      <c r="AB18" s="624"/>
      <c r="AC18" s="620"/>
    </row>
    <row r="19" spans="1:29" s="30" customFormat="1" ht="14.25">
      <c r="A19" s="193">
        <v>1.2</v>
      </c>
      <c r="B19" s="70" t="s">
        <v>222</v>
      </c>
      <c r="C19" s="128" t="s">
        <v>151</v>
      </c>
      <c r="D19" s="294">
        <v>1.9</v>
      </c>
      <c r="E19" s="295">
        <v>2.2</v>
      </c>
      <c r="H19" s="68">
        <f t="shared" si="1"/>
        <v>1.2</v>
      </c>
      <c r="I19" s="558" t="str">
        <f t="shared" si="2"/>
        <v>INDUSTRIAL ROUNDWOOD</v>
      </c>
      <c r="J19" s="128" t="s">
        <v>151</v>
      </c>
      <c r="K19" s="215">
        <f>D19-(D20+D21)</f>
        <v>0</v>
      </c>
      <c r="L19" s="216">
        <f>E19-(E20+E21)</f>
        <v>0</v>
      </c>
      <c r="Q19" s="673"/>
      <c r="R19" s="615" t="s">
        <v>236</v>
      </c>
      <c r="S19" s="616">
        <f>IF(ISNUMBER(D59+D60),D59+D60,0)</f>
        <v>0</v>
      </c>
      <c r="T19" s="616">
        <f>IF(ISNUMBER(E59+E60),E59+E60,0)</f>
        <v>0</v>
      </c>
      <c r="U19" s="611" t="str">
        <f t="shared" si="0"/>
        <v>missing data</v>
      </c>
      <c r="V19" s="612"/>
      <c r="W19" s="645">
        <v>2.5</v>
      </c>
      <c r="X19" s="614"/>
      <c r="Y19" s="614"/>
      <c r="Z19" s="620"/>
      <c r="AB19" s="620"/>
      <c r="AC19" s="620"/>
    </row>
    <row r="20" spans="1:29" s="30" customFormat="1" ht="14.25">
      <c r="A20" s="193" t="s">
        <v>23</v>
      </c>
      <c r="B20" s="71" t="s">
        <v>3</v>
      </c>
      <c r="C20" s="128" t="s">
        <v>151</v>
      </c>
      <c r="D20" s="294"/>
      <c r="E20" s="295"/>
      <c r="H20" s="68" t="str">
        <f t="shared" si="1"/>
        <v>1.2.C</v>
      </c>
      <c r="I20" s="559" t="str">
        <f t="shared" si="2"/>
        <v>Coniferous</v>
      </c>
      <c r="J20" s="128" t="s">
        <v>151</v>
      </c>
      <c r="K20" s="221">
        <f>D20-(D23+D26+D29)</f>
        <v>0</v>
      </c>
      <c r="L20" s="222">
        <f>E20-(E23+E26+E29)</f>
        <v>0</v>
      </c>
      <c r="Q20" s="673"/>
      <c r="R20" s="617" t="s">
        <v>237</v>
      </c>
      <c r="S20" s="618">
        <f>IF(ISNUMBER(D61),D61,0)</f>
        <v>0</v>
      </c>
      <c r="T20" s="618">
        <f>IF(ISNUMBER(E61),E61,0)</f>
        <v>0</v>
      </c>
      <c r="U20" s="611" t="str">
        <f t="shared" si="0"/>
        <v>missing data</v>
      </c>
      <c r="V20" s="619"/>
      <c r="W20" s="645">
        <v>4.9</v>
      </c>
      <c r="X20" s="614"/>
      <c r="Y20" s="620"/>
      <c r="Z20" s="620"/>
      <c r="AB20" s="620"/>
      <c r="AC20" s="620"/>
    </row>
    <row r="21" spans="1:29" s="30" customFormat="1" ht="14.25">
      <c r="A21" s="193" t="s">
        <v>81</v>
      </c>
      <c r="B21" s="72" t="s">
        <v>4</v>
      </c>
      <c r="C21" s="128" t="s">
        <v>151</v>
      </c>
      <c r="D21" s="294">
        <v>1.9</v>
      </c>
      <c r="E21" s="295">
        <v>2.2</v>
      </c>
      <c r="H21" s="68" t="str">
        <f t="shared" si="1"/>
        <v>1.2.NC</v>
      </c>
      <c r="I21" s="559" t="str">
        <f t="shared" si="2"/>
        <v>Non-Coniferous</v>
      </c>
      <c r="J21" s="128" t="s">
        <v>151</v>
      </c>
      <c r="K21" s="221">
        <f>D21-(D24+D27+D30)</f>
        <v>0</v>
      </c>
      <c r="L21" s="222">
        <f>E21-(E24+E27+E30)</f>
        <v>0</v>
      </c>
      <c r="Q21" s="674"/>
      <c r="R21" s="621" t="s">
        <v>238</v>
      </c>
      <c r="S21" s="622">
        <f>IF(ISNUMBER(D66),D66,0)</f>
        <v>0</v>
      </c>
      <c r="T21" s="622">
        <f>IF(ISNUMBER(E66),E66,0)</f>
        <v>0</v>
      </c>
      <c r="U21" s="623" t="str">
        <f t="shared" si="0"/>
        <v>missing data</v>
      </c>
      <c r="V21" s="619"/>
      <c r="W21" s="645">
        <v>5.7</v>
      </c>
      <c r="X21" s="620"/>
      <c r="Y21" s="620"/>
      <c r="Z21" s="620"/>
      <c r="AA21" s="620"/>
      <c r="AB21" s="620"/>
      <c r="AC21" s="620"/>
    </row>
    <row r="22" spans="1:29" s="30" customFormat="1" ht="14.25">
      <c r="A22" s="193" t="s">
        <v>19</v>
      </c>
      <c r="B22" s="71" t="s">
        <v>58</v>
      </c>
      <c r="C22" s="128" t="s">
        <v>151</v>
      </c>
      <c r="D22" s="294"/>
      <c r="E22" s="295"/>
      <c r="H22" s="68" t="str">
        <f t="shared" si="1"/>
        <v>1.2.1</v>
      </c>
      <c r="I22" s="559" t="str">
        <f t="shared" si="2"/>
        <v>SAWLOGS AND VENEER LOGS</v>
      </c>
      <c r="J22" s="128" t="s">
        <v>151</v>
      </c>
      <c r="K22" s="223">
        <f>D22-(D23+D24)</f>
        <v>0</v>
      </c>
      <c r="L22" s="224">
        <f>E22-(E23+E24)</f>
        <v>0</v>
      </c>
      <c r="Q22" s="632" t="s">
        <v>248</v>
      </c>
      <c r="R22" s="627" t="s">
        <v>243</v>
      </c>
      <c r="S22" s="628">
        <f>IF(ISNUMBER(S$14*$W14+S$15*$W15+S$16*$W16+S$19*$W19+S$20*$W20+S$21*$W21+S$13*$W13+S$17*$W17+S$18*$W18),S$14*$W14+S$15*$W15+S$16*$W16+S$19*$W19+S$20*$W20+S$21*$W21+S$13*$W13+S$17*$W17+S$18*$W18,0)</f>
        <v>0.8</v>
      </c>
      <c r="T22" s="628">
        <f>IF(ISNUMBER(T$14*$W14+T$15*$W15+T$16*$W16+T$19*$W19+T$20*$W20+T$21*$W21+T$13*$W13+T$17*$W17+T$18*$W18),T$14*$W14+T$15*$W15+T$16*$W16+T$19*$W19+T$20*$W20+T$21*$W21+T$13*$W13+T$17*$W17+T$18*$W18,0)</f>
        <v>1</v>
      </c>
      <c r="U22" s="648">
        <f t="shared" si="0"/>
        <v>0.25</v>
      </c>
      <c r="X22" s="620"/>
      <c r="Y22" s="620"/>
      <c r="AA22" s="620"/>
      <c r="AB22" s="620"/>
      <c r="AC22" s="620"/>
    </row>
    <row r="23" spans="1:29" s="30" customFormat="1" ht="14.25">
      <c r="A23" s="193" t="s">
        <v>20</v>
      </c>
      <c r="B23" s="73" t="s">
        <v>3</v>
      </c>
      <c r="C23" s="128" t="s">
        <v>151</v>
      </c>
      <c r="D23" s="294"/>
      <c r="E23" s="295"/>
      <c r="H23" s="68" t="str">
        <f t="shared" si="1"/>
        <v>1.2.1.C</v>
      </c>
      <c r="I23" s="560" t="str">
        <f t="shared" si="2"/>
        <v>Coniferous</v>
      </c>
      <c r="J23" s="128" t="s">
        <v>151</v>
      </c>
      <c r="K23" s="217"/>
      <c r="L23" s="218"/>
      <c r="Q23" s="633"/>
      <c r="R23" s="630" t="s">
        <v>247</v>
      </c>
      <c r="S23" s="636">
        <f>IF(ISNUMBER(S11*X31+S12-S22),S11*X31+S12-S22,0)</f>
        <v>-0.8</v>
      </c>
      <c r="T23" s="636">
        <f>IF(ISNUMBER(T11*X31+T12-T22),T11*X31+T12-T22,0)</f>
        <v>-1</v>
      </c>
      <c r="U23" s="649">
        <f t="shared" si="0"/>
        <v>0.25</v>
      </c>
      <c r="V23" s="643" t="s">
        <v>245</v>
      </c>
      <c r="X23" s="620"/>
      <c r="Y23" s="620"/>
      <c r="Z23" s="620"/>
      <c r="AA23" s="620"/>
      <c r="AB23" s="620"/>
      <c r="AC23" s="620"/>
    </row>
    <row r="24" spans="1:29" s="30" customFormat="1" ht="14.25">
      <c r="A24" s="193" t="s">
        <v>82</v>
      </c>
      <c r="B24" s="74" t="s">
        <v>4</v>
      </c>
      <c r="C24" s="128" t="s">
        <v>151</v>
      </c>
      <c r="D24" s="294"/>
      <c r="E24" s="295"/>
      <c r="H24" s="68" t="str">
        <f t="shared" si="1"/>
        <v>1.2.1.NC</v>
      </c>
      <c r="I24" s="560" t="str">
        <f t="shared" si="2"/>
        <v>Non-Coniferous</v>
      </c>
      <c r="J24" s="128" t="s">
        <v>151</v>
      </c>
      <c r="K24" s="217"/>
      <c r="L24" s="218"/>
      <c r="Q24" s="633"/>
      <c r="R24" s="620" t="s">
        <v>246</v>
      </c>
      <c r="S24" s="626">
        <f>IF(ISNUMBER(1-S22/S11),1-S22/S11,0)</f>
        <v>0</v>
      </c>
      <c r="T24" s="626">
        <f>IF(ISNUMBER(1-T22/T11),1-T22/T11,0)</f>
        <v>0</v>
      </c>
      <c r="V24" s="643" t="s">
        <v>244</v>
      </c>
      <c r="X24" s="620"/>
      <c r="Z24" s="620"/>
      <c r="AA24" s="620"/>
      <c r="AB24" s="620"/>
      <c r="AC24" s="620"/>
    </row>
    <row r="25" spans="1:29" s="30" customFormat="1" ht="14.25">
      <c r="A25" s="193" t="s">
        <v>24</v>
      </c>
      <c r="B25" s="71" t="s">
        <v>173</v>
      </c>
      <c r="C25" s="128" t="s">
        <v>151</v>
      </c>
      <c r="D25" s="294"/>
      <c r="E25" s="295"/>
      <c r="H25" s="68" t="str">
        <f t="shared" si="1"/>
        <v>1.2.2</v>
      </c>
      <c r="I25" s="559" t="str">
        <f t="shared" si="2"/>
        <v>PULPWOOD, ROUND AND SPLIT</v>
      </c>
      <c r="J25" s="128" t="s">
        <v>151</v>
      </c>
      <c r="K25" s="223">
        <f>D25-(D26+D27)</f>
        <v>0</v>
      </c>
      <c r="L25" s="224">
        <f>E25-(E26+E27)</f>
        <v>0</v>
      </c>
      <c r="Q25" s="633"/>
      <c r="V25" s="643" t="s">
        <v>253</v>
      </c>
      <c r="X25" s="620"/>
      <c r="Y25" s="620"/>
      <c r="Z25" s="620"/>
      <c r="AA25" s="620"/>
      <c r="AB25" s="620"/>
      <c r="AC25" s="620"/>
    </row>
    <row r="26" spans="1:29" s="30" customFormat="1" ht="14.25">
      <c r="A26" s="193" t="s">
        <v>25</v>
      </c>
      <c r="B26" s="73" t="s">
        <v>3</v>
      </c>
      <c r="C26" s="128" t="s">
        <v>151</v>
      </c>
      <c r="D26" s="294"/>
      <c r="E26" s="295"/>
      <c r="H26" s="68" t="str">
        <f t="shared" si="1"/>
        <v>1.2.2.C</v>
      </c>
      <c r="I26" s="560" t="str">
        <f t="shared" si="2"/>
        <v>Coniferous</v>
      </c>
      <c r="J26" s="128" t="s">
        <v>151</v>
      </c>
      <c r="K26" s="217"/>
      <c r="L26" s="218"/>
      <c r="Q26" s="613"/>
      <c r="V26" s="625"/>
      <c r="W26" s="620"/>
      <c r="X26" s="620"/>
      <c r="Y26" s="620"/>
      <c r="Z26" s="620"/>
      <c r="AA26" s="620"/>
      <c r="AB26" s="620"/>
      <c r="AC26" s="620"/>
    </row>
    <row r="27" spans="1:29" s="30" customFormat="1" ht="14.25">
      <c r="A27" s="193" t="s">
        <v>83</v>
      </c>
      <c r="B27" s="74" t="s">
        <v>4</v>
      </c>
      <c r="C27" s="128" t="s">
        <v>151</v>
      </c>
      <c r="D27" s="294"/>
      <c r="E27" s="295"/>
      <c r="H27" s="68" t="str">
        <f t="shared" si="1"/>
        <v>1.2.2.NC</v>
      </c>
      <c r="I27" s="560" t="str">
        <f t="shared" si="2"/>
        <v>Non-Coniferous</v>
      </c>
      <c r="J27" s="128" t="s">
        <v>151</v>
      </c>
      <c r="K27" s="217"/>
      <c r="L27" s="218"/>
      <c r="Q27" s="613"/>
      <c r="V27" s="625"/>
      <c r="W27" s="620"/>
      <c r="X27" s="620"/>
      <c r="Y27" s="620"/>
      <c r="Z27" s="620"/>
      <c r="AA27" s="620"/>
      <c r="AB27" s="620"/>
      <c r="AC27" s="620"/>
    </row>
    <row r="28" spans="1:29" s="30" customFormat="1" ht="14.25">
      <c r="A28" s="193" t="s">
        <v>26</v>
      </c>
      <c r="B28" s="71" t="s">
        <v>44</v>
      </c>
      <c r="C28" s="128" t="s">
        <v>151</v>
      </c>
      <c r="D28" s="294">
        <v>1.9</v>
      </c>
      <c r="E28" s="295">
        <v>2.2</v>
      </c>
      <c r="H28" s="68" t="str">
        <f t="shared" si="1"/>
        <v>1.2.3</v>
      </c>
      <c r="I28" s="559" t="str">
        <f t="shared" si="2"/>
        <v>OTHER INDUSTRIAL ROUNDWOOD</v>
      </c>
      <c r="J28" s="128" t="s">
        <v>151</v>
      </c>
      <c r="K28" s="223">
        <f>D28-(D29+D30)</f>
        <v>0</v>
      </c>
      <c r="L28" s="224">
        <f>E28-(E29+E30)</f>
        <v>0</v>
      </c>
      <c r="Q28" s="613"/>
      <c r="V28" s="618"/>
      <c r="X28" s="620"/>
      <c r="Y28" s="620"/>
      <c r="Z28" s="617"/>
      <c r="AA28" s="620"/>
      <c r="AB28" s="620"/>
      <c r="AC28" s="620"/>
    </row>
    <row r="29" spans="1:29" s="30" customFormat="1" ht="14.25">
      <c r="A29" s="193" t="s">
        <v>27</v>
      </c>
      <c r="B29" s="73" t="s">
        <v>3</v>
      </c>
      <c r="C29" s="128" t="s">
        <v>151</v>
      </c>
      <c r="D29" s="294"/>
      <c r="E29" s="295"/>
      <c r="H29" s="68" t="str">
        <f t="shared" si="1"/>
        <v>1.2.3.C</v>
      </c>
      <c r="I29" s="560" t="str">
        <f t="shared" si="2"/>
        <v>Coniferous</v>
      </c>
      <c r="J29" s="128" t="s">
        <v>151</v>
      </c>
      <c r="K29" s="217"/>
      <c r="L29" s="218"/>
      <c r="Q29" s="613"/>
      <c r="V29" s="618"/>
      <c r="W29" s="640" t="s">
        <v>251</v>
      </c>
      <c r="X29" s="646">
        <v>0.35</v>
      </c>
      <c r="Y29" s="620"/>
      <c r="Z29" s="631"/>
      <c r="AA29" s="620"/>
      <c r="AB29" s="620"/>
      <c r="AC29" s="620"/>
    </row>
    <row r="30" spans="1:29" s="30" customFormat="1" ht="14.25">
      <c r="A30" s="193" t="s">
        <v>85</v>
      </c>
      <c r="B30" s="74" t="s">
        <v>4</v>
      </c>
      <c r="C30" s="128" t="s">
        <v>151</v>
      </c>
      <c r="D30" s="294">
        <v>1.9</v>
      </c>
      <c r="E30" s="295">
        <v>2.2</v>
      </c>
      <c r="H30" s="68" t="str">
        <f t="shared" si="1"/>
        <v>1.2.3.NC</v>
      </c>
      <c r="I30" s="561" t="str">
        <f t="shared" si="2"/>
        <v>Non-Coniferous</v>
      </c>
      <c r="J30" s="128" t="s">
        <v>151</v>
      </c>
      <c r="K30" s="219"/>
      <c r="L30" s="220"/>
      <c r="Q30" s="620"/>
      <c r="R30" s="629"/>
      <c r="S30" s="618"/>
      <c r="T30" s="618"/>
      <c r="U30" s="618"/>
      <c r="V30" s="618"/>
      <c r="W30" s="617" t="s">
        <v>242</v>
      </c>
      <c r="X30" s="646">
        <v>1</v>
      </c>
      <c r="Y30" s="620"/>
      <c r="Z30" s="620"/>
      <c r="AA30" s="620"/>
      <c r="AB30" s="620"/>
      <c r="AC30" s="620"/>
    </row>
    <row r="31" spans="1:29" s="28" customFormat="1" ht="12.75" customHeight="1">
      <c r="A31" s="662" t="s">
        <v>17</v>
      </c>
      <c r="B31" s="663"/>
      <c r="C31" s="663"/>
      <c r="D31" s="663"/>
      <c r="E31" s="664"/>
      <c r="H31" s="225" t="s">
        <v>0</v>
      </c>
      <c r="I31" s="226" t="str">
        <f>A31</f>
        <v>  PRODUCTION</v>
      </c>
      <c r="J31" s="227" t="s">
        <v>0</v>
      </c>
      <c r="K31" s="572"/>
      <c r="L31" s="573"/>
      <c r="Q31" s="620"/>
      <c r="R31" s="30"/>
      <c r="S31" s="30"/>
      <c r="T31" s="30"/>
      <c r="U31" s="30"/>
      <c r="V31" s="620"/>
      <c r="W31" s="617" t="s">
        <v>252</v>
      </c>
      <c r="X31" s="647">
        <v>0.985</v>
      </c>
      <c r="Y31" s="620"/>
      <c r="Z31" s="620"/>
      <c r="AA31" s="620"/>
      <c r="AB31" s="620"/>
      <c r="AC31" s="614"/>
    </row>
    <row r="32" spans="1:12" s="30" customFormat="1" ht="12.75">
      <c r="A32" s="97">
        <v>2</v>
      </c>
      <c r="B32" s="68" t="s">
        <v>45</v>
      </c>
      <c r="C32" s="129" t="s">
        <v>89</v>
      </c>
      <c r="D32" s="294"/>
      <c r="E32" s="295"/>
      <c r="H32" s="68">
        <f t="shared" si="1"/>
        <v>2</v>
      </c>
      <c r="I32" s="557" t="str">
        <f t="shared" si="2"/>
        <v>WOOD CHARCOAL</v>
      </c>
      <c r="J32" s="129" t="s">
        <v>89</v>
      </c>
      <c r="K32" s="217"/>
      <c r="L32" s="218"/>
    </row>
    <row r="33" spans="1:12" s="30" customFormat="1" ht="14.25">
      <c r="A33" s="97">
        <v>3</v>
      </c>
      <c r="B33" s="75" t="s">
        <v>176</v>
      </c>
      <c r="C33" s="128" t="s">
        <v>110</v>
      </c>
      <c r="D33" s="294"/>
      <c r="E33" s="295"/>
      <c r="H33" s="68">
        <f t="shared" si="1"/>
        <v>3</v>
      </c>
      <c r="I33" s="562" t="str">
        <f t="shared" si="2"/>
        <v>WOOD CHIPS, PARTICLES AND RESIDUES</v>
      </c>
      <c r="J33" s="128" t="s">
        <v>110</v>
      </c>
      <c r="K33" s="215">
        <f>D33-(D34+D35)</f>
        <v>0</v>
      </c>
      <c r="L33" s="216">
        <f>E33-(E34+E35)</f>
        <v>0</v>
      </c>
    </row>
    <row r="34" spans="1:12" s="30" customFormat="1" ht="14.25">
      <c r="A34" s="193" t="s">
        <v>174</v>
      </c>
      <c r="B34" s="556" t="s">
        <v>88</v>
      </c>
      <c r="C34" s="128" t="s">
        <v>110</v>
      </c>
      <c r="D34" s="294"/>
      <c r="E34" s="295"/>
      <c r="H34" s="68" t="str">
        <f>A34</f>
        <v>3.1</v>
      </c>
      <c r="I34" s="556" t="str">
        <f t="shared" si="2"/>
        <v>WOOD CHIPS AND PARTICLES</v>
      </c>
      <c r="J34" s="128" t="s">
        <v>110</v>
      </c>
      <c r="K34" s="217"/>
      <c r="L34" s="218"/>
    </row>
    <row r="35" spans="1:12" s="30" customFormat="1" ht="14.25">
      <c r="A35" s="193" t="s">
        <v>175</v>
      </c>
      <c r="B35" s="556" t="s">
        <v>177</v>
      </c>
      <c r="C35" s="128" t="s">
        <v>110</v>
      </c>
      <c r="D35" s="294"/>
      <c r="E35" s="295"/>
      <c r="H35" s="68" t="str">
        <f>A35</f>
        <v>3.2</v>
      </c>
      <c r="I35" s="556" t="str">
        <f t="shared" si="2"/>
        <v>WOOD RESIDUES (INCLUDING WOOD FOR AGGLOMERATES)</v>
      </c>
      <c r="J35" s="128" t="s">
        <v>110</v>
      </c>
      <c r="K35" s="219"/>
      <c r="L35" s="220"/>
    </row>
    <row r="36" spans="1:12" s="30" customFormat="1" ht="12.75">
      <c r="A36" s="97">
        <v>4</v>
      </c>
      <c r="B36" s="75" t="s">
        <v>181</v>
      </c>
      <c r="C36" s="128" t="s">
        <v>89</v>
      </c>
      <c r="D36" s="294"/>
      <c r="E36" s="295"/>
      <c r="H36" s="68">
        <f t="shared" si="1"/>
        <v>4</v>
      </c>
      <c r="I36" s="562" t="str">
        <f t="shared" si="2"/>
        <v>WOOD PELLETS AND OTHER AGGLOMERATES</v>
      </c>
      <c r="J36" s="128" t="s">
        <v>89</v>
      </c>
      <c r="K36" s="215">
        <f>D36-(D37+D38)</f>
        <v>0</v>
      </c>
      <c r="L36" s="216">
        <f>E36-(E37+E38)</f>
        <v>0</v>
      </c>
    </row>
    <row r="37" spans="1:12" s="30" customFormat="1" ht="12.75">
      <c r="A37" s="193" t="s">
        <v>178</v>
      </c>
      <c r="B37" s="556" t="s">
        <v>180</v>
      </c>
      <c r="C37" s="128" t="s">
        <v>89</v>
      </c>
      <c r="D37" s="294"/>
      <c r="E37" s="295"/>
      <c r="H37" s="68" t="str">
        <f t="shared" si="1"/>
        <v>4.1</v>
      </c>
      <c r="I37" s="556" t="str">
        <f>B37</f>
        <v>WOOD PELLETS</v>
      </c>
      <c r="J37" s="128" t="s">
        <v>89</v>
      </c>
      <c r="K37" s="217"/>
      <c r="L37" s="218"/>
    </row>
    <row r="38" spans="1:12" s="30" customFormat="1" ht="12.75">
      <c r="A38" s="193" t="s">
        <v>179</v>
      </c>
      <c r="B38" s="556" t="s">
        <v>182</v>
      </c>
      <c r="C38" s="128" t="s">
        <v>89</v>
      </c>
      <c r="D38" s="294"/>
      <c r="E38" s="295"/>
      <c r="H38" s="68" t="str">
        <f t="shared" si="1"/>
        <v>4.2</v>
      </c>
      <c r="I38" s="556" t="str">
        <f>B38</f>
        <v>OTHER AGGLOMERATES</v>
      </c>
      <c r="J38" s="128" t="s">
        <v>89</v>
      </c>
      <c r="K38" s="219"/>
      <c r="L38" s="220"/>
    </row>
    <row r="39" spans="1:12" s="30" customFormat="1" ht="14.25">
      <c r="A39" s="97">
        <v>5</v>
      </c>
      <c r="B39" s="76" t="s">
        <v>46</v>
      </c>
      <c r="C39" s="128" t="s">
        <v>110</v>
      </c>
      <c r="D39" s="294">
        <v>0.8</v>
      </c>
      <c r="E39" s="295">
        <v>1</v>
      </c>
      <c r="H39" s="68">
        <f t="shared" si="1"/>
        <v>5</v>
      </c>
      <c r="I39" s="563" t="str">
        <f t="shared" si="2"/>
        <v>SAWNWOOD </v>
      </c>
      <c r="J39" s="128" t="s">
        <v>110</v>
      </c>
      <c r="K39" s="215">
        <f>D39-(D40+D41)</f>
        <v>0</v>
      </c>
      <c r="L39" s="216">
        <f>E39-(E40+E41)</f>
        <v>0</v>
      </c>
    </row>
    <row r="40" spans="1:12" s="30" customFormat="1" ht="14.25">
      <c r="A40" s="98" t="s">
        <v>28</v>
      </c>
      <c r="B40" s="69" t="s">
        <v>3</v>
      </c>
      <c r="C40" s="128" t="s">
        <v>110</v>
      </c>
      <c r="D40" s="294"/>
      <c r="E40" s="295"/>
      <c r="H40" s="68" t="str">
        <f t="shared" si="1"/>
        <v>5.C</v>
      </c>
      <c r="I40" s="556" t="str">
        <f t="shared" si="2"/>
        <v>Coniferous</v>
      </c>
      <c r="J40" s="128" t="s">
        <v>110</v>
      </c>
      <c r="K40" s="217"/>
      <c r="L40" s="218"/>
    </row>
    <row r="41" spans="1:12" s="30" customFormat="1" ht="14.25">
      <c r="A41" s="98" t="s">
        <v>84</v>
      </c>
      <c r="B41" s="69" t="s">
        <v>4</v>
      </c>
      <c r="C41" s="128" t="s">
        <v>110</v>
      </c>
      <c r="D41" s="294">
        <v>0.8</v>
      </c>
      <c r="E41" s="295">
        <v>1</v>
      </c>
      <c r="H41" s="68" t="str">
        <f t="shared" si="1"/>
        <v>5.NC</v>
      </c>
      <c r="I41" s="556" t="str">
        <f t="shared" si="2"/>
        <v>Non-Coniferous</v>
      </c>
      <c r="J41" s="128" t="s">
        <v>110</v>
      </c>
      <c r="K41" s="217"/>
      <c r="L41" s="218"/>
    </row>
    <row r="42" spans="1:12" s="30" customFormat="1" ht="14.25">
      <c r="A42" s="98" t="s">
        <v>99</v>
      </c>
      <c r="B42" s="71" t="s">
        <v>93</v>
      </c>
      <c r="C42" s="128" t="s">
        <v>110</v>
      </c>
      <c r="D42" s="294"/>
      <c r="E42" s="295"/>
      <c r="H42" s="68" t="str">
        <f t="shared" si="1"/>
        <v>5.NC.T</v>
      </c>
      <c r="I42" s="559" t="str">
        <f t="shared" si="2"/>
        <v>of which: Tropical</v>
      </c>
      <c r="J42" s="128" t="s">
        <v>110</v>
      </c>
      <c r="K42" s="219">
        <f>IF(AND(ISNUMBER(D42/D41),D42&gt;D41),"&gt; 5.NC !!","")</f>
      </c>
      <c r="L42" s="220">
        <f>IF(AND(ISNUMBER(E42/E41),E42&gt;E41),"&gt; 5.NC !!","")</f>
      </c>
    </row>
    <row r="43" spans="1:12" s="30" customFormat="1" ht="14.25">
      <c r="A43" s="97">
        <v>6</v>
      </c>
      <c r="B43" s="76" t="s">
        <v>48</v>
      </c>
      <c r="C43" s="128" t="s">
        <v>110</v>
      </c>
      <c r="D43" s="294"/>
      <c r="E43" s="295"/>
      <c r="H43" s="68">
        <f t="shared" si="1"/>
        <v>6</v>
      </c>
      <c r="I43" s="563" t="str">
        <f t="shared" si="2"/>
        <v>WOOD-BASED PANELS</v>
      </c>
      <c r="J43" s="128" t="s">
        <v>110</v>
      </c>
      <c r="K43" s="215">
        <f>D43-(D44+D48+D52+D54)</f>
        <v>0</v>
      </c>
      <c r="L43" s="216">
        <f>E43-(E44+E48+E52+E54)</f>
        <v>0</v>
      </c>
    </row>
    <row r="44" spans="1:12" s="30" customFormat="1" ht="14.25">
      <c r="A44" s="98">
        <v>6.1</v>
      </c>
      <c r="B44" s="69" t="s">
        <v>47</v>
      </c>
      <c r="C44" s="128" t="s">
        <v>110</v>
      </c>
      <c r="D44" s="294"/>
      <c r="E44" s="295"/>
      <c r="H44" s="68">
        <f t="shared" si="1"/>
        <v>6.1</v>
      </c>
      <c r="I44" s="556" t="str">
        <f t="shared" si="2"/>
        <v>VENEER SHEETS</v>
      </c>
      <c r="J44" s="128" t="s">
        <v>110</v>
      </c>
      <c r="K44" s="223">
        <f>D44-(D45+D46)</f>
        <v>0</v>
      </c>
      <c r="L44" s="224">
        <f>E44-(E45+E46)</f>
        <v>0</v>
      </c>
    </row>
    <row r="45" spans="1:12" s="30" customFormat="1" ht="14.25">
      <c r="A45" s="98" t="s">
        <v>29</v>
      </c>
      <c r="B45" s="71" t="s">
        <v>3</v>
      </c>
      <c r="C45" s="128" t="s">
        <v>110</v>
      </c>
      <c r="D45" s="294"/>
      <c r="E45" s="295"/>
      <c r="H45" s="68" t="str">
        <f t="shared" si="1"/>
        <v>6.1.C</v>
      </c>
      <c r="I45" s="559" t="str">
        <f t="shared" si="2"/>
        <v>Coniferous</v>
      </c>
      <c r="J45" s="128" t="s">
        <v>110</v>
      </c>
      <c r="K45" s="217"/>
      <c r="L45" s="218"/>
    </row>
    <row r="46" spans="1:12" s="30" customFormat="1" ht="14.25">
      <c r="A46" s="98" t="s">
        <v>86</v>
      </c>
      <c r="B46" s="71" t="s">
        <v>4</v>
      </c>
      <c r="C46" s="128" t="s">
        <v>110</v>
      </c>
      <c r="D46" s="294"/>
      <c r="E46" s="295"/>
      <c r="H46" s="68" t="str">
        <f t="shared" si="1"/>
        <v>6.1.NC</v>
      </c>
      <c r="I46" s="559" t="str">
        <f t="shared" si="2"/>
        <v>Non-Coniferous</v>
      </c>
      <c r="J46" s="128" t="s">
        <v>110</v>
      </c>
      <c r="K46" s="217" t="s">
        <v>0</v>
      </c>
      <c r="L46" s="218"/>
    </row>
    <row r="47" spans="1:12" s="30" customFormat="1" ht="14.25">
      <c r="A47" s="98" t="s">
        <v>100</v>
      </c>
      <c r="B47" s="74" t="s">
        <v>93</v>
      </c>
      <c r="C47" s="128" t="s">
        <v>110</v>
      </c>
      <c r="D47" s="294"/>
      <c r="E47" s="295"/>
      <c r="H47" s="68" t="str">
        <f t="shared" si="1"/>
        <v>6.1.NC.T</v>
      </c>
      <c r="I47" s="560" t="str">
        <f t="shared" si="2"/>
        <v>of which: Tropical</v>
      </c>
      <c r="J47" s="128" t="s">
        <v>110</v>
      </c>
      <c r="K47" s="217">
        <f>IF(AND(ISNUMBER(D47/D46),D47&gt;D46),"&gt; 6.1.NC !!","")</f>
      </c>
      <c r="L47" s="218">
        <f>IF(AND(ISNUMBER(E47/E46),E47&gt;E46),"&gt; 6.1.NC !!","")</f>
      </c>
    </row>
    <row r="48" spans="1:12" s="30" customFormat="1" ht="14.25">
      <c r="A48" s="98">
        <v>6.2</v>
      </c>
      <c r="B48" s="69" t="s">
        <v>50</v>
      </c>
      <c r="C48" s="128" t="s">
        <v>110</v>
      </c>
      <c r="D48" s="294"/>
      <c r="E48" s="295"/>
      <c r="H48" s="68">
        <f t="shared" si="1"/>
        <v>6.2</v>
      </c>
      <c r="I48" s="556" t="str">
        <f t="shared" si="2"/>
        <v>PLYWOOD </v>
      </c>
      <c r="J48" s="128" t="s">
        <v>110</v>
      </c>
      <c r="K48" s="223">
        <f>D48-(D49+D50)</f>
        <v>0</v>
      </c>
      <c r="L48" s="224">
        <f>E48-(E49+E50)</f>
        <v>0</v>
      </c>
    </row>
    <row r="49" spans="1:12" s="30" customFormat="1" ht="14.25">
      <c r="A49" s="98" t="s">
        <v>30</v>
      </c>
      <c r="B49" s="71" t="s">
        <v>3</v>
      </c>
      <c r="C49" s="128" t="s">
        <v>110</v>
      </c>
      <c r="D49" s="294"/>
      <c r="E49" s="295"/>
      <c r="H49" s="68" t="str">
        <f t="shared" si="1"/>
        <v>6.2.C</v>
      </c>
      <c r="I49" s="559" t="str">
        <f t="shared" si="2"/>
        <v>Coniferous</v>
      </c>
      <c r="J49" s="128" t="s">
        <v>110</v>
      </c>
      <c r="K49" s="217"/>
      <c r="L49" s="218"/>
    </row>
    <row r="50" spans="1:12" s="30" customFormat="1" ht="14.25">
      <c r="A50" s="98" t="s">
        <v>87</v>
      </c>
      <c r="B50" s="71" t="s">
        <v>4</v>
      </c>
      <c r="C50" s="128" t="s">
        <v>110</v>
      </c>
      <c r="D50" s="294"/>
      <c r="E50" s="295"/>
      <c r="H50" s="68" t="str">
        <f t="shared" si="1"/>
        <v>6.2.NC</v>
      </c>
      <c r="I50" s="559" t="str">
        <f t="shared" si="2"/>
        <v>Non-Coniferous</v>
      </c>
      <c r="J50" s="128" t="s">
        <v>110</v>
      </c>
      <c r="K50" s="217"/>
      <c r="L50" s="218"/>
    </row>
    <row r="51" spans="1:12" s="30" customFormat="1" ht="14.25">
      <c r="A51" s="98" t="s">
        <v>101</v>
      </c>
      <c r="B51" s="74" t="s">
        <v>93</v>
      </c>
      <c r="C51" s="128" t="s">
        <v>110</v>
      </c>
      <c r="D51" s="294"/>
      <c r="E51" s="295"/>
      <c r="H51" s="68" t="str">
        <f t="shared" si="1"/>
        <v>6.2.NC.T</v>
      </c>
      <c r="I51" s="560" t="str">
        <f t="shared" si="2"/>
        <v>of which: Tropical</v>
      </c>
      <c r="J51" s="128" t="s">
        <v>110</v>
      </c>
      <c r="K51" s="217">
        <f>IF(AND(ISNUMBER(D51/D50),D51&gt;D50),"&gt; 6.2.NC !!","")</f>
      </c>
      <c r="L51" s="217">
        <f>IF(AND(ISNUMBER(E51/E50),E51&gt;E50),"&gt; 6.2.NC !!","")</f>
      </c>
    </row>
    <row r="52" spans="1:12" s="30" customFormat="1" ht="14.25">
      <c r="A52" s="98">
        <v>6.3</v>
      </c>
      <c r="B52" s="544" t="s">
        <v>211</v>
      </c>
      <c r="C52" s="128" t="s">
        <v>110</v>
      </c>
      <c r="D52" s="294"/>
      <c r="E52" s="295"/>
      <c r="H52" s="68">
        <f t="shared" si="1"/>
        <v>6.3</v>
      </c>
      <c r="I52" s="556" t="str">
        <f t="shared" si="2"/>
        <v>PARTICLE BOARD, ORIENTED STRANDBOARD (OSB) AND SIMILAR BOARD</v>
      </c>
      <c r="J52" s="128" t="s">
        <v>110</v>
      </c>
      <c r="K52" s="217"/>
      <c r="L52" s="218"/>
    </row>
    <row r="53" spans="1:12" s="30" customFormat="1" ht="14.25">
      <c r="A53" s="98" t="s">
        <v>62</v>
      </c>
      <c r="B53" s="77" t="s">
        <v>183</v>
      </c>
      <c r="C53" s="128" t="s">
        <v>110</v>
      </c>
      <c r="D53" s="294"/>
      <c r="E53" s="295"/>
      <c r="F53" s="24"/>
      <c r="H53" s="68" t="str">
        <f t="shared" si="1"/>
        <v>6.3.1</v>
      </c>
      <c r="I53" s="559" t="str">
        <f t="shared" si="2"/>
        <v>of which: ORIENTED STRANDBOARD (OSB)</v>
      </c>
      <c r="J53" s="128" t="s">
        <v>110</v>
      </c>
      <c r="K53" s="217">
        <f>IF(AND(ISNUMBER(D53/D52),D53&gt;D52),"&gt; 6.3 !!","")</f>
      </c>
      <c r="L53" s="218">
        <f>IF(AND(ISNUMBER(E53/E52),E53&gt;E52),"&gt; 6.3 !!","")</f>
      </c>
    </row>
    <row r="54" spans="1:12" s="30" customFormat="1" ht="14.25">
      <c r="A54" s="98">
        <v>6.4</v>
      </c>
      <c r="B54" s="69" t="s">
        <v>51</v>
      </c>
      <c r="C54" s="128" t="s">
        <v>110</v>
      </c>
      <c r="D54" s="294"/>
      <c r="E54" s="295"/>
      <c r="H54" s="68">
        <f t="shared" si="1"/>
        <v>6.4</v>
      </c>
      <c r="I54" s="556" t="str">
        <f t="shared" si="2"/>
        <v>FIBREBOARD </v>
      </c>
      <c r="J54" s="128" t="s">
        <v>110</v>
      </c>
      <c r="K54" s="223">
        <f>D54-(D55+D56+D57)</f>
        <v>0</v>
      </c>
      <c r="L54" s="224">
        <f>E54-(E55+E56+E57)</f>
        <v>0</v>
      </c>
    </row>
    <row r="55" spans="1:12" s="30" customFormat="1" ht="14.25">
      <c r="A55" s="98" t="s">
        <v>31</v>
      </c>
      <c r="B55" s="71" t="s">
        <v>52</v>
      </c>
      <c r="C55" s="128" t="s">
        <v>110</v>
      </c>
      <c r="D55" s="294"/>
      <c r="E55" s="295"/>
      <c r="H55" s="68" t="str">
        <f t="shared" si="1"/>
        <v>6.4.1</v>
      </c>
      <c r="I55" s="559" t="str">
        <f t="shared" si="2"/>
        <v>HARDBOARD </v>
      </c>
      <c r="J55" s="128" t="s">
        <v>110</v>
      </c>
      <c r="K55" s="217"/>
      <c r="L55" s="218"/>
    </row>
    <row r="56" spans="1:12" s="30" customFormat="1" ht="14.25">
      <c r="A56" s="98" t="s">
        <v>32</v>
      </c>
      <c r="B56" s="71" t="s">
        <v>224</v>
      </c>
      <c r="C56" s="128" t="s">
        <v>110</v>
      </c>
      <c r="D56" s="294"/>
      <c r="E56" s="295"/>
      <c r="H56" s="68" t="str">
        <f t="shared" si="1"/>
        <v>6.4.2</v>
      </c>
      <c r="I56" s="559" t="str">
        <f t="shared" si="2"/>
        <v>MEDIUM/HIGH DENSITY FIBREBOARD (MDF/HDF)</v>
      </c>
      <c r="J56" s="128" t="s">
        <v>110</v>
      </c>
      <c r="K56" s="217"/>
      <c r="L56" s="218"/>
    </row>
    <row r="57" spans="1:12" s="30" customFormat="1" ht="14.25">
      <c r="A57" s="98" t="s">
        <v>33</v>
      </c>
      <c r="B57" s="85" t="s">
        <v>132</v>
      </c>
      <c r="C57" s="128" t="s">
        <v>110</v>
      </c>
      <c r="D57" s="294"/>
      <c r="E57" s="295"/>
      <c r="H57" s="68" t="str">
        <f t="shared" si="1"/>
        <v>6.4.3</v>
      </c>
      <c r="I57" s="564" t="str">
        <f t="shared" si="2"/>
        <v>OTHER FIBREBOARD </v>
      </c>
      <c r="J57" s="128" t="s">
        <v>110</v>
      </c>
      <c r="K57" s="219"/>
      <c r="L57" s="220"/>
    </row>
    <row r="58" spans="1:12" s="30" customFormat="1" ht="12.75" customHeight="1">
      <c r="A58" s="99">
        <v>7</v>
      </c>
      <c r="B58" s="76" t="s">
        <v>53</v>
      </c>
      <c r="C58" s="129" t="s">
        <v>89</v>
      </c>
      <c r="D58" s="294"/>
      <c r="E58" s="295"/>
      <c r="H58" s="68">
        <f t="shared" si="1"/>
        <v>7</v>
      </c>
      <c r="I58" s="563" t="str">
        <f t="shared" si="2"/>
        <v>WOOD PULP</v>
      </c>
      <c r="J58" s="129" t="s">
        <v>89</v>
      </c>
      <c r="K58" s="215">
        <f>D58-(D59+D60+D61+D66)</f>
        <v>0</v>
      </c>
      <c r="L58" s="216">
        <f>E58-(E59+E60+E61+E66)</f>
        <v>0</v>
      </c>
    </row>
    <row r="59" spans="1:12" s="30" customFormat="1" ht="12.75" customHeight="1">
      <c r="A59" s="100">
        <v>7.1</v>
      </c>
      <c r="B59" s="79" t="s">
        <v>184</v>
      </c>
      <c r="C59" s="129" t="s">
        <v>89</v>
      </c>
      <c r="D59" s="294"/>
      <c r="E59" s="295"/>
      <c r="H59" s="68">
        <f t="shared" si="1"/>
        <v>7.1</v>
      </c>
      <c r="I59" s="556" t="str">
        <f t="shared" si="2"/>
        <v>MECHANICAL WOOD PULP</v>
      </c>
      <c r="J59" s="129" t="s">
        <v>89</v>
      </c>
      <c r="K59" s="217"/>
      <c r="L59" s="218"/>
    </row>
    <row r="60" spans="1:12" s="30" customFormat="1" ht="12.75" customHeight="1">
      <c r="A60" s="100">
        <v>7.2</v>
      </c>
      <c r="B60" s="80" t="s">
        <v>185</v>
      </c>
      <c r="C60" s="129" t="s">
        <v>89</v>
      </c>
      <c r="D60" s="294"/>
      <c r="E60" s="295"/>
      <c r="H60" s="68">
        <f t="shared" si="1"/>
        <v>7.2</v>
      </c>
      <c r="I60" s="556" t="str">
        <f t="shared" si="2"/>
        <v>SEMI-CHEMICAL WOOD PULP</v>
      </c>
      <c r="J60" s="129" t="s">
        <v>89</v>
      </c>
      <c r="K60" s="217"/>
      <c r="L60" s="218"/>
    </row>
    <row r="61" spans="1:12" s="30" customFormat="1" ht="12.75" customHeight="1">
      <c r="A61" s="100">
        <v>7.3</v>
      </c>
      <c r="B61" s="69" t="s">
        <v>186</v>
      </c>
      <c r="C61" s="133" t="s">
        <v>89</v>
      </c>
      <c r="D61" s="294"/>
      <c r="E61" s="295"/>
      <c r="H61" s="68">
        <f t="shared" si="1"/>
        <v>7.3</v>
      </c>
      <c r="I61" s="556" t="str">
        <f t="shared" si="2"/>
        <v>CHEMICAL WOOD PULP</v>
      </c>
      <c r="J61" s="133" t="s">
        <v>89</v>
      </c>
      <c r="K61" s="223">
        <f>D61-(D62+D63+D64+D65)</f>
        <v>0</v>
      </c>
      <c r="L61" s="224">
        <f>E61-(E62+E63+E64+E65)</f>
        <v>0</v>
      </c>
    </row>
    <row r="62" spans="1:12" s="30" customFormat="1" ht="12.75" customHeight="1">
      <c r="A62" s="100" t="s">
        <v>34</v>
      </c>
      <c r="B62" s="71" t="s">
        <v>187</v>
      </c>
      <c r="C62" s="129" t="s">
        <v>89</v>
      </c>
      <c r="D62" s="294"/>
      <c r="E62" s="295"/>
      <c r="H62" s="68" t="str">
        <f t="shared" si="1"/>
        <v>7.3.1</v>
      </c>
      <c r="I62" s="559" t="str">
        <f t="shared" si="2"/>
        <v>SULPHATE UNBLEACHED PULP</v>
      </c>
      <c r="J62" s="129" t="s">
        <v>89</v>
      </c>
      <c r="K62" s="217"/>
      <c r="L62" s="218"/>
    </row>
    <row r="63" spans="1:12" s="30" customFormat="1" ht="12.75" customHeight="1">
      <c r="A63" s="100" t="s">
        <v>35</v>
      </c>
      <c r="B63" s="71" t="s">
        <v>188</v>
      </c>
      <c r="C63" s="129" t="s">
        <v>89</v>
      </c>
      <c r="D63" s="294"/>
      <c r="E63" s="295"/>
      <c r="H63" s="68" t="str">
        <f t="shared" si="1"/>
        <v>7.3.2</v>
      </c>
      <c r="I63" s="559" t="str">
        <f t="shared" si="2"/>
        <v>SULPHATE BLEACHED PULP</v>
      </c>
      <c r="J63" s="129" t="s">
        <v>89</v>
      </c>
      <c r="K63" s="217"/>
      <c r="L63" s="218"/>
    </row>
    <row r="64" spans="1:12" s="30" customFormat="1" ht="12.75" customHeight="1">
      <c r="A64" s="100" t="s">
        <v>36</v>
      </c>
      <c r="B64" s="71" t="s">
        <v>189</v>
      </c>
      <c r="C64" s="129" t="s">
        <v>89</v>
      </c>
      <c r="D64" s="294"/>
      <c r="E64" s="295"/>
      <c r="H64" s="68" t="str">
        <f t="shared" si="1"/>
        <v>7.3.3</v>
      </c>
      <c r="I64" s="559" t="str">
        <f t="shared" si="2"/>
        <v>SULPHITE UNBLEACHED PULP</v>
      </c>
      <c r="J64" s="129" t="s">
        <v>89</v>
      </c>
      <c r="K64" s="217"/>
      <c r="L64" s="218"/>
    </row>
    <row r="65" spans="1:12" s="30" customFormat="1" ht="12.75" customHeight="1">
      <c r="A65" s="100" t="s">
        <v>37</v>
      </c>
      <c r="B65" s="72" t="s">
        <v>190</v>
      </c>
      <c r="C65" s="129" t="s">
        <v>89</v>
      </c>
      <c r="D65" s="294"/>
      <c r="E65" s="295"/>
      <c r="H65" s="68" t="str">
        <f t="shared" si="1"/>
        <v>7.3.4</v>
      </c>
      <c r="I65" s="559" t="str">
        <f t="shared" si="2"/>
        <v>SULPHITE BLEACHED PULP</v>
      </c>
      <c r="J65" s="129" t="s">
        <v>89</v>
      </c>
      <c r="K65" s="217"/>
      <c r="L65" s="218"/>
    </row>
    <row r="66" spans="1:12" s="30" customFormat="1" ht="12.75" customHeight="1">
      <c r="A66" s="100">
        <v>7.4</v>
      </c>
      <c r="B66" s="69" t="s">
        <v>54</v>
      </c>
      <c r="C66" s="129" t="s">
        <v>89</v>
      </c>
      <c r="D66" s="294"/>
      <c r="E66" s="295"/>
      <c r="H66" s="68">
        <f t="shared" si="1"/>
        <v>7.4</v>
      </c>
      <c r="I66" s="556" t="str">
        <f t="shared" si="2"/>
        <v>DISSOLVING GRADES</v>
      </c>
      <c r="J66" s="129" t="s">
        <v>89</v>
      </c>
      <c r="K66" s="219"/>
      <c r="L66" s="220"/>
    </row>
    <row r="67" spans="1:12" s="30" customFormat="1" ht="12.75" customHeight="1">
      <c r="A67" s="99">
        <v>8</v>
      </c>
      <c r="B67" s="76" t="s">
        <v>61</v>
      </c>
      <c r="C67" s="129" t="s">
        <v>89</v>
      </c>
      <c r="D67" s="294"/>
      <c r="E67" s="295"/>
      <c r="H67" s="68">
        <f t="shared" si="1"/>
        <v>8</v>
      </c>
      <c r="I67" s="563" t="str">
        <f t="shared" si="2"/>
        <v>OTHER PULP </v>
      </c>
      <c r="J67" s="129" t="s">
        <v>89</v>
      </c>
      <c r="K67" s="215">
        <f>D67-(D68+D69)</f>
        <v>0</v>
      </c>
      <c r="L67" s="216">
        <f>E67-(E68+E69)</f>
        <v>0</v>
      </c>
    </row>
    <row r="68" spans="1:12" s="30" customFormat="1" ht="12.75" customHeight="1">
      <c r="A68" s="98">
        <v>8.1</v>
      </c>
      <c r="B68" s="81" t="s">
        <v>78</v>
      </c>
      <c r="C68" s="129" t="s">
        <v>89</v>
      </c>
      <c r="D68" s="294"/>
      <c r="E68" s="295"/>
      <c r="H68" s="68">
        <f t="shared" si="1"/>
        <v>8.1</v>
      </c>
      <c r="I68" s="565" t="str">
        <f t="shared" si="2"/>
        <v>PULP FROM FIBRES OTHER THAN WOOD</v>
      </c>
      <c r="J68" s="129" t="s">
        <v>89</v>
      </c>
      <c r="K68" s="217"/>
      <c r="L68" s="218"/>
    </row>
    <row r="69" spans="1:12" s="30" customFormat="1" ht="12.75" customHeight="1">
      <c r="A69" s="100">
        <v>8.2</v>
      </c>
      <c r="B69" s="82" t="s">
        <v>63</v>
      </c>
      <c r="C69" s="129" t="s">
        <v>89</v>
      </c>
      <c r="D69" s="294"/>
      <c r="E69" s="295"/>
      <c r="H69" s="68">
        <f t="shared" si="1"/>
        <v>8.2</v>
      </c>
      <c r="I69" s="566" t="str">
        <f t="shared" si="2"/>
        <v>RECOVERED FIBRE PULP</v>
      </c>
      <c r="J69" s="129" t="s">
        <v>89</v>
      </c>
      <c r="K69" s="219"/>
      <c r="L69" s="220"/>
    </row>
    <row r="70" spans="1:12" s="24" customFormat="1" ht="12.75" customHeight="1">
      <c r="A70" s="97">
        <v>9</v>
      </c>
      <c r="B70" s="83" t="s">
        <v>55</v>
      </c>
      <c r="C70" s="129" t="s">
        <v>89</v>
      </c>
      <c r="D70" s="294"/>
      <c r="E70" s="295"/>
      <c r="H70" s="68">
        <f t="shared" si="1"/>
        <v>9</v>
      </c>
      <c r="I70" s="567" t="str">
        <f t="shared" si="2"/>
        <v>RECOVERED PAPER</v>
      </c>
      <c r="J70" s="129" t="s">
        <v>89</v>
      </c>
      <c r="K70" s="228"/>
      <c r="L70" s="229"/>
    </row>
    <row r="71" spans="1:12" s="30" customFormat="1" ht="12.75" customHeight="1">
      <c r="A71" s="99">
        <v>10</v>
      </c>
      <c r="B71" s="134" t="s">
        <v>56</v>
      </c>
      <c r="C71" s="129" t="s">
        <v>89</v>
      </c>
      <c r="D71" s="294">
        <v>9.2</v>
      </c>
      <c r="E71" s="295">
        <v>9</v>
      </c>
      <c r="H71" s="68">
        <f t="shared" si="1"/>
        <v>10</v>
      </c>
      <c r="I71" s="568" t="str">
        <f t="shared" si="2"/>
        <v>PAPER AND PAPERBOARD</v>
      </c>
      <c r="J71" s="129" t="s">
        <v>89</v>
      </c>
      <c r="K71" s="215">
        <f>D71-(D72+D77+D78+D83)</f>
        <v>0</v>
      </c>
      <c r="L71" s="216">
        <f>E71-(E72+E77+E78+E83)</f>
        <v>0</v>
      </c>
    </row>
    <row r="72" spans="1:12" s="30" customFormat="1" ht="12.75" customHeight="1">
      <c r="A72" s="100">
        <v>10.1</v>
      </c>
      <c r="B72" s="125" t="s">
        <v>65</v>
      </c>
      <c r="C72" s="133" t="s">
        <v>89</v>
      </c>
      <c r="D72" s="294"/>
      <c r="E72" s="295"/>
      <c r="H72" s="68">
        <f t="shared" si="1"/>
        <v>10.1</v>
      </c>
      <c r="I72" s="569" t="str">
        <f t="shared" si="2"/>
        <v>GRAPHIC PAPERS</v>
      </c>
      <c r="J72" s="133" t="s">
        <v>89</v>
      </c>
      <c r="K72" s="223">
        <f>D72-(D73+D74+D75+D76)</f>
        <v>0</v>
      </c>
      <c r="L72" s="224">
        <f>E72-(E73+E74+E75+E76)</f>
        <v>0</v>
      </c>
    </row>
    <row r="73" spans="1:12" s="30" customFormat="1" ht="12.75" customHeight="1">
      <c r="A73" s="100" t="s">
        <v>66</v>
      </c>
      <c r="B73" s="84" t="s">
        <v>57</v>
      </c>
      <c r="C73" s="129" t="s">
        <v>89</v>
      </c>
      <c r="D73" s="294"/>
      <c r="E73" s="295"/>
      <c r="H73" s="68" t="str">
        <f t="shared" si="1"/>
        <v>10.1.1</v>
      </c>
      <c r="I73" s="570" t="str">
        <f t="shared" si="2"/>
        <v>NEWSPRINT</v>
      </c>
      <c r="J73" s="129" t="s">
        <v>89</v>
      </c>
      <c r="K73" s="217"/>
      <c r="L73" s="218"/>
    </row>
    <row r="74" spans="1:12" s="30" customFormat="1" ht="12.75" customHeight="1">
      <c r="A74" s="100" t="s">
        <v>67</v>
      </c>
      <c r="B74" s="84" t="s">
        <v>68</v>
      </c>
      <c r="C74" s="129" t="s">
        <v>89</v>
      </c>
      <c r="D74" s="294"/>
      <c r="E74" s="295"/>
      <c r="H74" s="68" t="str">
        <f t="shared" si="1"/>
        <v>10.1.2</v>
      </c>
      <c r="I74" s="570" t="str">
        <f t="shared" si="2"/>
        <v>UNCOATED MECHANICAL</v>
      </c>
      <c r="J74" s="129" t="s">
        <v>89</v>
      </c>
      <c r="K74" s="217"/>
      <c r="L74" s="218"/>
    </row>
    <row r="75" spans="1:12" s="30" customFormat="1" ht="12.75" customHeight="1">
      <c r="A75" s="100" t="s">
        <v>69</v>
      </c>
      <c r="B75" s="84" t="s">
        <v>70</v>
      </c>
      <c r="C75" s="129" t="s">
        <v>89</v>
      </c>
      <c r="D75" s="294"/>
      <c r="E75" s="295"/>
      <c r="H75" s="68" t="str">
        <f t="shared" si="1"/>
        <v>10.1.3</v>
      </c>
      <c r="I75" s="570" t="str">
        <f t="shared" si="2"/>
        <v>UNCOATED WOODFREE</v>
      </c>
      <c r="J75" s="129" t="s">
        <v>89</v>
      </c>
      <c r="K75" s="217"/>
      <c r="L75" s="218"/>
    </row>
    <row r="76" spans="1:12" s="30" customFormat="1" ht="12.75" customHeight="1">
      <c r="A76" s="100" t="s">
        <v>71</v>
      </c>
      <c r="B76" s="85" t="s">
        <v>72</v>
      </c>
      <c r="C76" s="129" t="s">
        <v>89</v>
      </c>
      <c r="D76" s="294"/>
      <c r="E76" s="295"/>
      <c r="H76" s="68" t="str">
        <f t="shared" si="1"/>
        <v>10.1.4</v>
      </c>
      <c r="I76" s="570" t="str">
        <f t="shared" si="2"/>
        <v>COATED PAPERS</v>
      </c>
      <c r="J76" s="129" t="s">
        <v>89</v>
      </c>
      <c r="K76" s="217"/>
      <c r="L76" s="218"/>
    </row>
    <row r="77" spans="1:12" s="30" customFormat="1" ht="12.75" customHeight="1">
      <c r="A77" s="100">
        <v>10.2</v>
      </c>
      <c r="B77" s="86" t="s">
        <v>212</v>
      </c>
      <c r="C77" s="129" t="s">
        <v>89</v>
      </c>
      <c r="D77" s="294">
        <v>1.3</v>
      </c>
      <c r="E77" s="295">
        <v>1.7</v>
      </c>
      <c r="H77" s="68">
        <f t="shared" si="1"/>
        <v>10.2</v>
      </c>
      <c r="I77" s="569" t="str">
        <f t="shared" si="2"/>
        <v>HOUSEHOLD AND SANITARY PAPERS</v>
      </c>
      <c r="J77" s="129" t="s">
        <v>89</v>
      </c>
      <c r="K77" s="217"/>
      <c r="L77" s="218"/>
    </row>
    <row r="78" spans="1:12" s="30" customFormat="1" ht="12.75" customHeight="1">
      <c r="A78" s="100">
        <v>10.3</v>
      </c>
      <c r="B78" s="125" t="s">
        <v>73</v>
      </c>
      <c r="C78" s="133" t="s">
        <v>89</v>
      </c>
      <c r="D78" s="294">
        <v>6.2</v>
      </c>
      <c r="E78" s="295">
        <v>4.7</v>
      </c>
      <c r="H78" s="68">
        <f t="shared" si="1"/>
        <v>10.3</v>
      </c>
      <c r="I78" s="569" t="str">
        <f t="shared" si="2"/>
        <v>PACKAGING MATERIALS</v>
      </c>
      <c r="J78" s="133" t="s">
        <v>89</v>
      </c>
      <c r="K78" s="223">
        <f>D78-(D79+D80+D81+D82)</f>
        <v>0</v>
      </c>
      <c r="L78" s="224">
        <f>E78-(E79+E80+E81+E82)</f>
        <v>0</v>
      </c>
    </row>
    <row r="79" spans="1:12" s="30" customFormat="1" ht="12.75" customHeight="1">
      <c r="A79" s="100" t="s">
        <v>38</v>
      </c>
      <c r="B79" s="84" t="s">
        <v>74</v>
      </c>
      <c r="C79" s="129" t="s">
        <v>89</v>
      </c>
      <c r="D79" s="294"/>
      <c r="E79" s="295"/>
      <c r="H79" s="68" t="str">
        <f t="shared" si="1"/>
        <v>10.3.1</v>
      </c>
      <c r="I79" s="570" t="str">
        <f t="shared" si="2"/>
        <v>CASE MATERIALS</v>
      </c>
      <c r="J79" s="129" t="s">
        <v>89</v>
      </c>
      <c r="K79" s="217"/>
      <c r="L79" s="218"/>
    </row>
    <row r="80" spans="1:12" s="30" customFormat="1" ht="12.75" customHeight="1">
      <c r="A80" s="100" t="s">
        <v>39</v>
      </c>
      <c r="B80" s="84" t="s">
        <v>133</v>
      </c>
      <c r="C80" s="129" t="s">
        <v>89</v>
      </c>
      <c r="D80" s="294">
        <v>6.2</v>
      </c>
      <c r="E80" s="295">
        <v>4.7</v>
      </c>
      <c r="H80" s="68" t="str">
        <f t="shared" si="1"/>
        <v>10.3.2</v>
      </c>
      <c r="I80" s="570" t="str">
        <f>B80</f>
        <v>CARTONBOARD</v>
      </c>
      <c r="J80" s="129" t="s">
        <v>89</v>
      </c>
      <c r="K80" s="217"/>
      <c r="L80" s="218"/>
    </row>
    <row r="81" spans="1:12" s="30" customFormat="1" ht="12.75" customHeight="1">
      <c r="A81" s="100" t="s">
        <v>40</v>
      </c>
      <c r="B81" s="84" t="s">
        <v>75</v>
      </c>
      <c r="C81" s="129" t="s">
        <v>89</v>
      </c>
      <c r="D81" s="296"/>
      <c r="E81" s="297"/>
      <c r="H81" s="68" t="str">
        <f>A81</f>
        <v>10.3.3</v>
      </c>
      <c r="I81" s="570" t="str">
        <f>B81</f>
        <v>WRAPPING PAPERS</v>
      </c>
      <c r="J81" s="129" t="s">
        <v>89</v>
      </c>
      <c r="K81" s="217"/>
      <c r="L81" s="218"/>
    </row>
    <row r="82" spans="1:12" s="30" customFormat="1" ht="12.75" customHeight="1">
      <c r="A82" s="100" t="s">
        <v>76</v>
      </c>
      <c r="B82" s="85" t="s">
        <v>77</v>
      </c>
      <c r="C82" s="129" t="s">
        <v>89</v>
      </c>
      <c r="D82" s="296"/>
      <c r="E82" s="297"/>
      <c r="H82" s="68" t="str">
        <f>A82</f>
        <v>10.3.4</v>
      </c>
      <c r="I82" s="570" t="str">
        <f>B82</f>
        <v>OTHER PAPERS MAINLY FOR PACKAGING</v>
      </c>
      <c r="J82" s="129" t="s">
        <v>89</v>
      </c>
      <c r="K82" s="217"/>
      <c r="L82" s="218"/>
    </row>
    <row r="83" spans="1:12" s="30" customFormat="1" ht="12.75" customHeight="1" thickBot="1">
      <c r="A83" s="101">
        <v>10.4</v>
      </c>
      <c r="B83" s="87" t="s">
        <v>213</v>
      </c>
      <c r="C83" s="130" t="s">
        <v>89</v>
      </c>
      <c r="D83" s="298">
        <v>1.7</v>
      </c>
      <c r="E83" s="299">
        <v>2.6</v>
      </c>
      <c r="H83" s="230">
        <f>A83</f>
        <v>10.4</v>
      </c>
      <c r="I83" s="571" t="str">
        <f>B83</f>
        <v>OTHER PAPER AND PAPERBOARD N.E.S. (NOT ELSEWHERE SPECIFIED)</v>
      </c>
      <c r="J83" s="130" t="s">
        <v>89</v>
      </c>
      <c r="K83" s="219"/>
      <c r="L83" s="220"/>
    </row>
    <row r="84" spans="1:9" s="30" customFormat="1" ht="16.5" customHeight="1">
      <c r="A84" s="358"/>
      <c r="B84" s="270" t="s">
        <v>152</v>
      </c>
      <c r="C84" s="358"/>
      <c r="D84" s="359"/>
      <c r="E84" s="32"/>
      <c r="H84" s="29" t="s">
        <v>0</v>
      </c>
      <c r="I84" s="270" t="s">
        <v>152</v>
      </c>
    </row>
    <row r="85" spans="1:8" s="30" customFormat="1" ht="12.75" customHeight="1">
      <c r="A85" s="358"/>
      <c r="B85" s="269"/>
      <c r="C85" s="358"/>
      <c r="D85" s="359"/>
      <c r="E85" s="32"/>
      <c r="H85" s="29" t="s">
        <v>0</v>
      </c>
    </row>
    <row r="86" spans="1:8" ht="12.75" customHeight="1">
      <c r="A86" s="360"/>
      <c r="B86" s="360"/>
      <c r="C86" s="360"/>
      <c r="D86" s="360"/>
      <c r="H86" s="29" t="s">
        <v>0</v>
      </c>
    </row>
    <row r="87" spans="1:8" ht="12.75" customHeight="1">
      <c r="A87" s="360"/>
      <c r="B87" s="360"/>
      <c r="C87" s="360"/>
      <c r="D87" s="360"/>
      <c r="H87" s="29" t="s">
        <v>0</v>
      </c>
    </row>
    <row r="88" spans="1:8" ht="12.75" customHeight="1">
      <c r="A88" s="360"/>
      <c r="B88" s="360"/>
      <c r="C88" s="360"/>
      <c r="D88" s="360"/>
      <c r="H88" s="29" t="s">
        <v>0</v>
      </c>
    </row>
    <row r="89" spans="1:4" ht="12.75" customHeight="1">
      <c r="A89" s="360"/>
      <c r="B89" s="360"/>
      <c r="C89" s="360"/>
      <c r="D89" s="360"/>
    </row>
    <row r="90" spans="1:4" ht="12.75" customHeight="1">
      <c r="A90" s="360"/>
      <c r="B90" s="360"/>
      <c r="C90" s="360"/>
      <c r="D90" s="360"/>
    </row>
    <row r="91" spans="1:4" ht="12.75" customHeight="1">
      <c r="A91" s="360"/>
      <c r="B91" s="360"/>
      <c r="C91" s="360"/>
      <c r="D91" s="360"/>
    </row>
    <row r="92" spans="1:4" ht="12.75" customHeight="1">
      <c r="A92" s="360"/>
      <c r="B92" s="360"/>
      <c r="C92" s="360"/>
      <c r="D92" s="360"/>
    </row>
    <row r="93" spans="1:4" ht="12.75" customHeight="1">
      <c r="A93" s="360"/>
      <c r="B93" s="360"/>
      <c r="C93" s="360"/>
      <c r="D93" s="360"/>
    </row>
    <row r="94" spans="1:4" ht="12.75" customHeight="1">
      <c r="A94" s="360"/>
      <c r="B94" s="360"/>
      <c r="C94" s="360"/>
      <c r="D94" s="360"/>
    </row>
    <row r="95" spans="1:4" ht="12.75" customHeight="1">
      <c r="A95" s="360"/>
      <c r="B95" s="360"/>
      <c r="C95" s="360"/>
      <c r="D95" s="360"/>
    </row>
    <row r="96" spans="1:4" ht="12.75" customHeight="1">
      <c r="A96" s="360"/>
      <c r="B96" s="360"/>
      <c r="C96" s="360"/>
      <c r="D96" s="360"/>
    </row>
    <row r="97" spans="1:4" ht="12.75" customHeight="1">
      <c r="A97" s="360"/>
      <c r="B97" s="360"/>
      <c r="C97" s="360"/>
      <c r="D97" s="360"/>
    </row>
    <row r="98" spans="1:4" ht="12.75" customHeight="1">
      <c r="A98" s="360"/>
      <c r="B98" s="360"/>
      <c r="C98" s="360"/>
      <c r="D98" s="360"/>
    </row>
    <row r="99" spans="1:4" ht="12.75" customHeight="1">
      <c r="A99" s="360"/>
      <c r="B99" s="360"/>
      <c r="C99" s="360"/>
      <c r="D99" s="360"/>
    </row>
    <row r="100" spans="1:4" ht="12.75" customHeight="1">
      <c r="A100" s="360"/>
      <c r="B100" s="360"/>
      <c r="C100" s="360"/>
      <c r="D100" s="360"/>
    </row>
    <row r="101" spans="1:4" ht="12.75" customHeight="1">
      <c r="A101" s="360"/>
      <c r="B101" s="360"/>
      <c r="C101" s="360"/>
      <c r="D101" s="360"/>
    </row>
    <row r="102" spans="1:4" ht="12.75" customHeight="1">
      <c r="A102" s="360"/>
      <c r="B102" s="360"/>
      <c r="C102" s="360"/>
      <c r="D102" s="360"/>
    </row>
    <row r="103" spans="16:17" ht="12.75" customHeight="1">
      <c r="P103"/>
      <c r="Q103"/>
    </row>
    <row r="104" spans="16:17" ht="12.75" customHeight="1">
      <c r="P104"/>
      <c r="Q104"/>
    </row>
    <row r="105" spans="16:17" ht="12.75" customHeight="1">
      <c r="P105"/>
      <c r="Q105"/>
    </row>
    <row r="106" spans="16:17" ht="12.75" customHeight="1">
      <c r="P106"/>
      <c r="Q106"/>
    </row>
    <row r="107" spans="16:17" ht="12.75" customHeight="1">
      <c r="P107"/>
      <c r="Q107"/>
    </row>
    <row r="108" spans="16:17" ht="12.75" customHeight="1">
      <c r="P108"/>
      <c r="Q108"/>
    </row>
    <row r="109" spans="16:38" ht="12.75" customHeight="1">
      <c r="P109"/>
      <c r="Q109"/>
      <c r="AI109" s="23" t="s">
        <v>0</v>
      </c>
      <c r="AJ109" s="23" t="s">
        <v>0</v>
      </c>
      <c r="AK109" s="23" t="s">
        <v>0</v>
      </c>
      <c r="AL109" s="23" t="s">
        <v>0</v>
      </c>
    </row>
    <row r="110" spans="16:17" ht="12.75" customHeight="1">
      <c r="P110"/>
      <c r="Q110"/>
    </row>
    <row r="111" spans="16:17" ht="12.75" customHeight="1">
      <c r="P111"/>
      <c r="Q111"/>
    </row>
    <row r="112" spans="16:17" ht="12.75" customHeight="1">
      <c r="P112"/>
      <c r="Q112"/>
    </row>
    <row r="113" spans="16:17" ht="12.75" customHeight="1">
      <c r="P113"/>
      <c r="Q113"/>
    </row>
    <row r="114" spans="16:17" ht="12.75" customHeight="1">
      <c r="P114"/>
      <c r="Q114"/>
    </row>
    <row r="115" spans="16:17" ht="12.75" customHeight="1">
      <c r="P115"/>
      <c r="Q115"/>
    </row>
    <row r="116" spans="16:17" ht="12.75" customHeight="1">
      <c r="P116"/>
      <c r="Q116"/>
    </row>
    <row r="117" spans="16:17" ht="12.75" customHeight="1">
      <c r="P117"/>
      <c r="Q117"/>
    </row>
    <row r="118" spans="16:17" ht="12.75" customHeight="1">
      <c r="P118"/>
      <c r="Q118"/>
    </row>
    <row r="119" spans="16:17" ht="12.75" customHeight="1">
      <c r="P119"/>
      <c r="Q119"/>
    </row>
    <row r="120" spans="16:17" ht="12.75" customHeight="1">
      <c r="P120"/>
      <c r="Q120"/>
    </row>
    <row r="121" spans="16:17" ht="12.75" customHeight="1">
      <c r="P121"/>
      <c r="Q121"/>
    </row>
    <row r="122" spans="16:17" ht="12.75" customHeight="1">
      <c r="P122"/>
      <c r="Q122"/>
    </row>
    <row r="123" spans="16:17" ht="12.75" customHeight="1">
      <c r="P123"/>
      <c r="Q123"/>
    </row>
    <row r="124" spans="16:17" ht="12.75" customHeight="1">
      <c r="P124"/>
      <c r="Q124"/>
    </row>
    <row r="125" spans="16:17" ht="12.75" customHeight="1">
      <c r="P125"/>
      <c r="Q125"/>
    </row>
    <row r="126" spans="16:17" ht="12.75" customHeight="1">
      <c r="P126"/>
      <c r="Q126"/>
    </row>
    <row r="127" spans="16:17" ht="12.75" customHeight="1">
      <c r="P127"/>
      <c r="Q127"/>
    </row>
    <row r="128" spans="16:17" ht="12.75" customHeight="1">
      <c r="P128"/>
      <c r="Q128"/>
    </row>
    <row r="129" spans="16:17" ht="12.75" customHeight="1">
      <c r="P129"/>
      <c r="Q129"/>
    </row>
    <row r="130" spans="16:17" ht="12.75" customHeight="1">
      <c r="P130"/>
      <c r="Q130"/>
    </row>
    <row r="131" spans="16:17" ht="12.75" customHeight="1">
      <c r="P131"/>
      <c r="Q131"/>
    </row>
    <row r="132" spans="16:17" ht="12.75" customHeight="1">
      <c r="P132"/>
      <c r="Q132"/>
    </row>
    <row r="133" spans="16:17" ht="12.75" customHeight="1">
      <c r="P133"/>
      <c r="Q133"/>
    </row>
    <row r="134" spans="16:17" ht="12.75" customHeight="1">
      <c r="P134"/>
      <c r="Q134"/>
    </row>
    <row r="135" spans="16:17" ht="12.75" customHeight="1">
      <c r="P135"/>
      <c r="Q135"/>
    </row>
    <row r="136" spans="16:17" ht="12.75" customHeight="1">
      <c r="P136"/>
      <c r="Q136"/>
    </row>
    <row r="137" spans="16:17" ht="12.75" customHeight="1">
      <c r="P137"/>
      <c r="Q137"/>
    </row>
    <row r="138" spans="16:17" ht="12.75" customHeight="1">
      <c r="P138"/>
      <c r="Q138"/>
    </row>
    <row r="139" spans="16:17" ht="12.75" customHeight="1">
      <c r="P139"/>
      <c r="Q139"/>
    </row>
    <row r="140" spans="16:17" ht="12.75" customHeight="1">
      <c r="P140"/>
      <c r="Q140"/>
    </row>
    <row r="141" spans="16:17" ht="12.75" customHeight="1">
      <c r="P141"/>
      <c r="Q141"/>
    </row>
    <row r="142" spans="16:17" ht="12.75" customHeight="1">
      <c r="P142"/>
      <c r="Q142"/>
    </row>
    <row r="143" spans="16:17" ht="12.75" customHeight="1">
      <c r="P143"/>
      <c r="Q143"/>
    </row>
    <row r="144" spans="16:17" ht="12.75" customHeight="1">
      <c r="P144"/>
      <c r="Q144"/>
    </row>
    <row r="145" spans="16:17" ht="12.75" customHeight="1">
      <c r="P145"/>
      <c r="Q145"/>
    </row>
    <row r="146" spans="16:17" ht="12.75" customHeight="1">
      <c r="P146"/>
      <c r="Q146"/>
    </row>
    <row r="147" spans="16:17" ht="12.75" customHeight="1">
      <c r="P147"/>
      <c r="Q147"/>
    </row>
    <row r="148" spans="16:17" ht="12.75" customHeight="1">
      <c r="P148"/>
      <c r="Q148"/>
    </row>
    <row r="149" spans="16:17" ht="12.75" customHeight="1">
      <c r="P149"/>
      <c r="Q149"/>
    </row>
    <row r="150" spans="16:17" ht="12.75" customHeight="1">
      <c r="P150"/>
      <c r="Q150"/>
    </row>
    <row r="151" spans="16:17" ht="12.75" customHeight="1">
      <c r="P151"/>
      <c r="Q151"/>
    </row>
    <row r="152" spans="16:17" ht="12.75" customHeight="1">
      <c r="P152"/>
      <c r="Q152"/>
    </row>
    <row r="153" spans="16:17" ht="12.75" customHeight="1">
      <c r="P153"/>
      <c r="Q153"/>
    </row>
    <row r="154" spans="16:17" ht="12.75" customHeight="1">
      <c r="P154"/>
      <c r="Q154"/>
    </row>
    <row r="155" spans="16:17" ht="12.75" customHeight="1">
      <c r="P155"/>
      <c r="Q155"/>
    </row>
    <row r="156" spans="16:17" ht="12.75" customHeight="1">
      <c r="P156"/>
      <c r="Q156"/>
    </row>
    <row r="157" spans="16:17" ht="12.75" customHeight="1">
      <c r="P157"/>
      <c r="Q157"/>
    </row>
    <row r="158" spans="16:17" ht="12.75" customHeight="1">
      <c r="P158"/>
      <c r="Q158"/>
    </row>
    <row r="159" spans="16:17" ht="12.75" customHeight="1">
      <c r="P159"/>
      <c r="Q159"/>
    </row>
    <row r="160" spans="16:17" ht="12.75" customHeight="1">
      <c r="P160"/>
      <c r="Q160"/>
    </row>
    <row r="161" spans="16:17" ht="12.75" customHeight="1">
      <c r="P161"/>
      <c r="Q161"/>
    </row>
    <row r="162" spans="16:17" ht="12.75" customHeight="1">
      <c r="P162"/>
      <c r="Q162"/>
    </row>
    <row r="163" spans="16:17" ht="12.75" customHeight="1">
      <c r="P163"/>
      <c r="Q163"/>
    </row>
    <row r="164" spans="16:17" ht="12.75" customHeight="1">
      <c r="P164"/>
      <c r="Q164"/>
    </row>
    <row r="165" spans="16:17" ht="12.75" customHeight="1">
      <c r="P165"/>
      <c r="Q165"/>
    </row>
    <row r="166" spans="16:17" ht="12.75" customHeight="1">
      <c r="P166"/>
      <c r="Q166"/>
    </row>
    <row r="167" spans="16:17" ht="12.75" customHeight="1">
      <c r="P167"/>
      <c r="Q167"/>
    </row>
    <row r="168" spans="16:17" ht="12.75" customHeight="1">
      <c r="P168"/>
      <c r="Q168"/>
    </row>
    <row r="169" spans="16:17" ht="12.75" customHeight="1">
      <c r="P169"/>
      <c r="Q169"/>
    </row>
    <row r="170" spans="16:17" ht="12.75" customHeight="1">
      <c r="P170"/>
      <c r="Q170"/>
    </row>
    <row r="171" spans="16:17" ht="12.75" customHeight="1">
      <c r="P171"/>
      <c r="Q171"/>
    </row>
    <row r="172" spans="16:17" ht="12.75" customHeight="1">
      <c r="P172"/>
      <c r="Q172"/>
    </row>
    <row r="173" spans="16:17" ht="12.75" customHeight="1">
      <c r="P173"/>
      <c r="Q173"/>
    </row>
    <row r="174" spans="16:17" ht="12.75" customHeight="1">
      <c r="P174"/>
      <c r="Q174"/>
    </row>
    <row r="175" spans="16:17" ht="12.75" customHeight="1">
      <c r="P175"/>
      <c r="Q175"/>
    </row>
    <row r="176" spans="16:17" ht="12.75" customHeight="1">
      <c r="P176"/>
      <c r="Q176"/>
    </row>
    <row r="177" spans="16:17" ht="12.75" customHeight="1">
      <c r="P177"/>
      <c r="Q177"/>
    </row>
    <row r="178" spans="16:17" ht="12.75" customHeight="1">
      <c r="P178"/>
      <c r="Q178"/>
    </row>
    <row r="179" spans="16:17" ht="12.75" customHeight="1">
      <c r="P179"/>
      <c r="Q179"/>
    </row>
    <row r="180" spans="16:17" ht="12.75" customHeight="1">
      <c r="P180"/>
      <c r="Q180"/>
    </row>
    <row r="181" spans="16:17" ht="12.75" customHeight="1">
      <c r="P181"/>
      <c r="Q181"/>
    </row>
    <row r="182" spans="16:17" ht="12.75" customHeight="1">
      <c r="P182"/>
      <c r="Q182"/>
    </row>
    <row r="183" spans="16:17" ht="12.75" customHeight="1">
      <c r="P183"/>
      <c r="Q183"/>
    </row>
    <row r="184" spans="16:17" ht="12.75" customHeight="1">
      <c r="P184"/>
      <c r="Q184"/>
    </row>
    <row r="185" spans="16:17" ht="12.75" customHeight="1">
      <c r="P185"/>
      <c r="Q185"/>
    </row>
    <row r="186" spans="16:17" ht="12.75" customHeight="1">
      <c r="P186"/>
      <c r="Q186"/>
    </row>
    <row r="187" spans="16:17" ht="12.75" customHeight="1">
      <c r="P187"/>
      <c r="Q187"/>
    </row>
    <row r="188" spans="16:17" ht="12.75" customHeight="1">
      <c r="P188"/>
      <c r="Q188"/>
    </row>
    <row r="189" spans="16:17" ht="12.75" customHeight="1">
      <c r="P189"/>
      <c r="Q189"/>
    </row>
    <row r="190" spans="16:17" ht="12.75" customHeight="1">
      <c r="P190"/>
      <c r="Q190"/>
    </row>
    <row r="191" spans="16:17" ht="12.75" customHeight="1">
      <c r="P191"/>
      <c r="Q191"/>
    </row>
    <row r="192" spans="16:17" ht="12.75" customHeight="1">
      <c r="P192"/>
      <c r="Q192"/>
    </row>
    <row r="193" spans="16:17" ht="12.75" customHeight="1">
      <c r="P193"/>
      <c r="Q193"/>
    </row>
    <row r="194" spans="16:17" ht="12.75" customHeight="1">
      <c r="P194"/>
      <c r="Q194"/>
    </row>
    <row r="195" spans="16:17" ht="12.75" customHeight="1">
      <c r="P195"/>
      <c r="Q195"/>
    </row>
    <row r="196" spans="16:17" ht="12.75" customHeight="1">
      <c r="P196"/>
      <c r="Q196"/>
    </row>
    <row r="197" spans="16:17" ht="12.75" customHeight="1">
      <c r="P197"/>
      <c r="Q197"/>
    </row>
    <row r="198" spans="16:17" ht="12.75" customHeight="1">
      <c r="P198"/>
      <c r="Q198"/>
    </row>
    <row r="199" spans="16:17" ht="12.75" customHeight="1">
      <c r="P199"/>
      <c r="Q199"/>
    </row>
    <row r="200" spans="16:17" ht="12.75" customHeight="1">
      <c r="P200"/>
      <c r="Q200"/>
    </row>
    <row r="201" spans="16:17" ht="12.75" customHeight="1">
      <c r="P201"/>
      <c r="Q201"/>
    </row>
    <row r="202" spans="16:17" ht="12.75" customHeight="1">
      <c r="P202"/>
      <c r="Q202"/>
    </row>
    <row r="203" spans="16:17" ht="12.75" customHeight="1">
      <c r="P203"/>
      <c r="Q203"/>
    </row>
    <row r="204" spans="16:17" ht="12.75" customHeight="1">
      <c r="P204"/>
      <c r="Q204"/>
    </row>
    <row r="205" spans="16:17" ht="12.75" customHeight="1">
      <c r="P205"/>
      <c r="Q205"/>
    </row>
    <row r="206" spans="16:17" ht="12.75" customHeight="1">
      <c r="P206"/>
      <c r="Q206"/>
    </row>
    <row r="207" spans="16:17" ht="12.75" customHeight="1">
      <c r="P207"/>
      <c r="Q207"/>
    </row>
    <row r="208" spans="16:17" ht="12.75" customHeight="1">
      <c r="P208"/>
      <c r="Q208"/>
    </row>
    <row r="209" spans="16:17" ht="12.75" customHeight="1">
      <c r="P209"/>
      <c r="Q209"/>
    </row>
    <row r="210" spans="16:17" ht="12.75" customHeight="1">
      <c r="P210"/>
      <c r="Q210"/>
    </row>
    <row r="211" spans="16:17" ht="12.75" customHeight="1">
      <c r="P211"/>
      <c r="Q211"/>
    </row>
    <row r="212" spans="16:17" ht="12.75" customHeight="1">
      <c r="P212"/>
      <c r="Q212"/>
    </row>
    <row r="213" spans="16:17" ht="12.75" customHeight="1">
      <c r="P213"/>
      <c r="Q213"/>
    </row>
  </sheetData>
  <sheetProtection sheet="1"/>
  <mergeCells count="13">
    <mergeCell ref="W8:Y9"/>
    <mergeCell ref="Q13:Q21"/>
    <mergeCell ref="Q11:Q12"/>
    <mergeCell ref="K7:L8"/>
    <mergeCell ref="C3:E3"/>
    <mergeCell ref="C5:E5"/>
    <mergeCell ref="C2:D2"/>
    <mergeCell ref="A12:E12"/>
    <mergeCell ref="A31:E31"/>
    <mergeCell ref="C10:C11"/>
    <mergeCell ref="A5:B6"/>
    <mergeCell ref="A7:B7"/>
    <mergeCell ref="A8:B8"/>
  </mergeCells>
  <printOptions horizontalCentered="1" verticalCentered="1"/>
  <pageMargins left="0.3937007874015748" right="0.3937007874015748" top="0.1968503937007874" bottom="0.1968503937007874" header="0.1968503937007874" footer="0.1968503937007874"/>
  <pageSetup fitToHeight="1" fitToWidth="1" horizontalDpi="600" verticalDpi="600" orientation="portrait" paperSize="9" scale="59" r:id="rId4"/>
  <colBreaks count="1" manualBreakCount="1">
    <brk id="5" max="65535" man="1"/>
  </col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100"/>
  <sheetViews>
    <sheetView showGridLines="0" zoomScale="80" zoomScaleNormal="80" zoomScaleSheetLayoutView="75" zoomScalePageLayoutView="0" workbookViewId="0" topLeftCell="A1">
      <selection activeCell="F19" sqref="F19"/>
    </sheetView>
  </sheetViews>
  <sheetFormatPr defaultColWidth="9.625" defaultRowHeight="12.75" customHeight="1"/>
  <cols>
    <col min="1" max="1" width="8.25390625" style="9" customWidth="1"/>
    <col min="2" max="2" width="70.25390625" style="10" customWidth="1"/>
    <col min="3" max="3" width="11.00390625" style="10" customWidth="1"/>
    <col min="4" max="11" width="17.00390625" style="10" customWidth="1"/>
    <col min="12" max="13" width="9.625" style="114" customWidth="1"/>
    <col min="14" max="14" width="9.375" style="10" customWidth="1"/>
    <col min="15" max="15" width="69.75390625" style="10" customWidth="1"/>
    <col min="16" max="16" width="9.75390625" style="10" customWidth="1"/>
    <col min="17" max="26" width="10.75390625" style="10" customWidth="1"/>
    <col min="27" max="27" width="71.00390625" style="10" customWidth="1"/>
    <col min="28" max="28" width="10.00390625" style="10" customWidth="1"/>
    <col min="29" max="29" width="14.375" style="10" customWidth="1"/>
    <col min="30" max="30" width="12.875" style="10" customWidth="1"/>
    <col min="31" max="31" width="12.625" style="10" customWidth="1"/>
    <col min="32" max="32" width="10.875" style="10" customWidth="1"/>
    <col min="33" max="33" width="12.625" style="10" customWidth="1"/>
    <col min="34" max="34" width="1.625" style="10" customWidth="1"/>
    <col min="35" max="35" width="12.625" style="10" customWidth="1"/>
    <col min="36" max="36" width="1.625" style="10" customWidth="1"/>
    <col min="37" max="37" width="12.625" style="10" customWidth="1"/>
    <col min="38" max="38" width="1.625" style="10" customWidth="1"/>
    <col min="39" max="39" width="12.625" style="10" customWidth="1"/>
    <col min="40" max="40" width="1.625" style="10" customWidth="1"/>
    <col min="41" max="41" width="12.625" style="10" customWidth="1"/>
    <col min="42" max="42" width="1.625" style="10" customWidth="1"/>
    <col min="43" max="43" width="12.625" style="10" customWidth="1"/>
    <col min="44" max="44" width="1.625" style="10" customWidth="1"/>
    <col min="45" max="45" width="12.625" style="10" customWidth="1"/>
    <col min="46" max="46" width="1.625" style="10" customWidth="1"/>
    <col min="47" max="16384" width="9.625" style="10" customWidth="1"/>
  </cols>
  <sheetData>
    <row r="1" spans="1:27" s="62" customFormat="1" ht="12.75" customHeight="1" thickBot="1">
      <c r="A1" s="115"/>
      <c r="B1" s="116"/>
      <c r="C1" s="116"/>
      <c r="D1" s="116">
        <v>61</v>
      </c>
      <c r="E1" s="116">
        <v>62</v>
      </c>
      <c r="F1" s="116">
        <v>61</v>
      </c>
      <c r="G1" s="116">
        <v>62</v>
      </c>
      <c r="H1" s="116">
        <v>91</v>
      </c>
      <c r="I1" s="116">
        <v>92</v>
      </c>
      <c r="J1" s="116">
        <v>91</v>
      </c>
      <c r="K1" s="116">
        <v>92</v>
      </c>
      <c r="L1" s="237"/>
      <c r="M1" s="237"/>
      <c r="N1" s="237"/>
      <c r="O1" s="237"/>
      <c r="P1" s="237"/>
      <c r="Q1" s="237"/>
      <c r="R1" s="237"/>
      <c r="S1" s="237"/>
      <c r="T1" s="237"/>
      <c r="U1" s="237"/>
      <c r="V1" s="237"/>
      <c r="W1" s="237"/>
      <c r="X1" s="237"/>
      <c r="Y1" s="237"/>
      <c r="Z1" s="237"/>
      <c r="AA1" s="237"/>
    </row>
    <row r="2" spans="1:27" ht="16.5" customHeight="1" thickTop="1">
      <c r="A2" s="163"/>
      <c r="B2" s="164"/>
      <c r="C2" s="164"/>
      <c r="D2" s="696" t="s">
        <v>0</v>
      </c>
      <c r="E2" s="696" t="s">
        <v>18</v>
      </c>
      <c r="F2" s="164"/>
      <c r="G2" s="378" t="s">
        <v>49</v>
      </c>
      <c r="H2" s="702" t="s">
        <v>332</v>
      </c>
      <c r="I2" s="703"/>
      <c r="J2" s="378" t="s">
        <v>10</v>
      </c>
      <c r="K2" s="379"/>
      <c r="M2" s="20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</row>
    <row r="3" spans="1:27" ht="16.5" customHeight="1">
      <c r="A3" s="165"/>
      <c r="B3" s="20"/>
      <c r="C3" s="20"/>
      <c r="D3" s="697"/>
      <c r="E3" s="697"/>
      <c r="F3" s="20"/>
      <c r="G3" s="380" t="s">
        <v>15</v>
      </c>
      <c r="H3" s="381"/>
      <c r="I3" s="382"/>
      <c r="J3" s="383"/>
      <c r="K3" s="384"/>
      <c r="M3" s="20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4"/>
    </row>
    <row r="4" spans="1:27" ht="16.5" customHeight="1">
      <c r="A4" s="165"/>
      <c r="B4" s="20"/>
      <c r="C4" s="20"/>
      <c r="D4" s="20"/>
      <c r="E4" s="65" t="s">
        <v>6</v>
      </c>
      <c r="F4" s="20"/>
      <c r="G4" s="380" t="s">
        <v>11</v>
      </c>
      <c r="H4" s="382"/>
      <c r="I4" s="382"/>
      <c r="J4" s="383"/>
      <c r="K4" s="384"/>
      <c r="M4" s="20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</row>
    <row r="5" spans="1:27" ht="16.5" customHeight="1">
      <c r="A5" s="165"/>
      <c r="B5" s="92" t="s">
        <v>0</v>
      </c>
      <c r="C5" s="231"/>
      <c r="D5" s="20"/>
      <c r="E5" s="67" t="s">
        <v>64</v>
      </c>
      <c r="F5" s="20"/>
      <c r="G5" s="380" t="s">
        <v>12</v>
      </c>
      <c r="H5" s="382"/>
      <c r="I5" s="387"/>
      <c r="J5" s="448" t="s">
        <v>13</v>
      </c>
      <c r="K5" s="384"/>
      <c r="M5" s="20"/>
      <c r="N5" s="114"/>
      <c r="O5" s="238" t="s">
        <v>112</v>
      </c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14"/>
      <c r="AA5" s="238" t="s">
        <v>125</v>
      </c>
    </row>
    <row r="6" spans="1:30" ht="16.5" customHeight="1" thickBot="1">
      <c r="A6" s="165"/>
      <c r="B6" s="232"/>
      <c r="C6" s="231"/>
      <c r="D6" s="233"/>
      <c r="E6" s="233"/>
      <c r="F6" s="20"/>
      <c r="G6" s="385" t="s">
        <v>14</v>
      </c>
      <c r="H6" s="382"/>
      <c r="I6" s="382"/>
      <c r="J6" s="383"/>
      <c r="K6" s="384"/>
      <c r="M6" s="20"/>
      <c r="N6" s="114"/>
      <c r="O6" s="20"/>
      <c r="P6" s="20"/>
      <c r="Q6" s="114"/>
      <c r="R6" s="114"/>
      <c r="S6" s="114"/>
      <c r="T6" s="239" t="str">
        <f>G2</f>
        <v>Country: </v>
      </c>
      <c r="U6" s="698" t="str">
        <f>H2</f>
        <v>Republic of Armenia</v>
      </c>
      <c r="V6" s="698"/>
      <c r="W6" s="698"/>
      <c r="X6" s="698"/>
      <c r="Y6" s="307"/>
      <c r="Z6" s="307"/>
      <c r="AA6" s="307"/>
      <c r="AC6" s="329" t="str">
        <f>G2</f>
        <v>Country: </v>
      </c>
      <c r="AD6" s="306" t="str">
        <f>H2</f>
        <v>Republic of Armenia</v>
      </c>
    </row>
    <row r="7" spans="1:30" ht="20.25">
      <c r="A7" s="166"/>
      <c r="B7" s="686" t="s">
        <v>127</v>
      </c>
      <c r="C7" s="686"/>
      <c r="D7" s="686"/>
      <c r="E7" s="351" t="s">
        <v>321</v>
      </c>
      <c r="F7" s="271" t="s">
        <v>0</v>
      </c>
      <c r="G7" s="132" t="s">
        <v>0</v>
      </c>
      <c r="H7" s="234"/>
      <c r="I7" s="234"/>
      <c r="J7" s="235"/>
      <c r="K7" s="236"/>
      <c r="M7" s="20"/>
      <c r="N7" s="240"/>
      <c r="O7" s="241" t="s">
        <v>64</v>
      </c>
      <c r="P7" s="242"/>
      <c r="Q7" s="699" t="s">
        <v>109</v>
      </c>
      <c r="R7" s="699"/>
      <c r="S7" s="699"/>
      <c r="T7" s="699"/>
      <c r="U7" s="699"/>
      <c r="V7" s="699"/>
      <c r="W7" s="699"/>
      <c r="X7" s="700"/>
      <c r="Y7" s="301"/>
      <c r="Z7" s="310"/>
      <c r="AA7" s="280"/>
      <c r="AB7" s="311"/>
      <c r="AC7" s="312"/>
      <c r="AD7" s="313"/>
    </row>
    <row r="8" spans="1:31" s="15" customFormat="1" ht="13.5" customHeight="1">
      <c r="A8" s="167" t="s">
        <v>16</v>
      </c>
      <c r="B8" s="3" t="s">
        <v>0</v>
      </c>
      <c r="C8" s="118" t="s">
        <v>59</v>
      </c>
      <c r="D8" s="691" t="s">
        <v>2</v>
      </c>
      <c r="E8" s="692"/>
      <c r="F8" s="693"/>
      <c r="G8" s="694"/>
      <c r="H8" s="693" t="s">
        <v>5</v>
      </c>
      <c r="I8" s="693"/>
      <c r="J8" s="693"/>
      <c r="K8" s="704"/>
      <c r="L8" s="264"/>
      <c r="M8" s="265"/>
      <c r="N8" s="243" t="str">
        <f>A8</f>
        <v>Product</v>
      </c>
      <c r="O8" s="65"/>
      <c r="P8" s="124"/>
      <c r="Q8" s="692" t="str">
        <f>D8</f>
        <v>I M P O R T</v>
      </c>
      <c r="R8" s="692"/>
      <c r="S8" s="692"/>
      <c r="T8" s="694"/>
      <c r="U8" s="693" t="str">
        <f>H8</f>
        <v>E X P O R T</v>
      </c>
      <c r="V8" s="693" t="s">
        <v>0</v>
      </c>
      <c r="W8" s="693" t="s">
        <v>0</v>
      </c>
      <c r="X8" s="701" t="s">
        <v>0</v>
      </c>
      <c r="Y8" s="281"/>
      <c r="Z8" s="456" t="str">
        <f>A8</f>
        <v>Product</v>
      </c>
      <c r="AA8" s="281"/>
      <c r="AB8" s="314" t="s">
        <v>0</v>
      </c>
      <c r="AC8" s="684" t="s">
        <v>124</v>
      </c>
      <c r="AD8" s="685"/>
      <c r="AE8" s="15" t="s">
        <v>0</v>
      </c>
    </row>
    <row r="9" spans="1:31" ht="12.75" customHeight="1">
      <c r="A9" s="167" t="s">
        <v>41</v>
      </c>
      <c r="B9" s="49" t="s">
        <v>16</v>
      </c>
      <c r="C9" s="119" t="s">
        <v>60</v>
      </c>
      <c r="D9" s="689">
        <v>2015</v>
      </c>
      <c r="E9" s="688"/>
      <c r="F9" s="689">
        <f>D9+1</f>
        <v>2016</v>
      </c>
      <c r="G9" s="688"/>
      <c r="H9" s="687">
        <f>D9</f>
        <v>2015</v>
      </c>
      <c r="I9" s="688"/>
      <c r="J9" s="689">
        <f>F9</f>
        <v>2016</v>
      </c>
      <c r="K9" s="695"/>
      <c r="L9" s="266"/>
      <c r="M9" s="267"/>
      <c r="N9" s="591" t="str">
        <f>A9</f>
        <v>code</v>
      </c>
      <c r="O9" s="65"/>
      <c r="P9" s="127"/>
      <c r="Q9" s="687">
        <f>D9</f>
        <v>2015</v>
      </c>
      <c r="R9" s="688" t="s">
        <v>0</v>
      </c>
      <c r="S9" s="689">
        <f>F9</f>
        <v>2016</v>
      </c>
      <c r="T9" s="688" t="s">
        <v>0</v>
      </c>
      <c r="U9" s="687">
        <f>H9</f>
        <v>2015</v>
      </c>
      <c r="V9" s="688" t="s">
        <v>0</v>
      </c>
      <c r="W9" s="689">
        <f>J9</f>
        <v>2016</v>
      </c>
      <c r="X9" s="690" t="s">
        <v>0</v>
      </c>
      <c r="Y9" s="126"/>
      <c r="Z9" s="457" t="str">
        <f>A9</f>
        <v>code</v>
      </c>
      <c r="AA9" s="126"/>
      <c r="AB9" s="314" t="s">
        <v>0</v>
      </c>
      <c r="AC9" s="305">
        <f>H9</f>
        <v>2015</v>
      </c>
      <c r="AD9" s="315">
        <f>F9</f>
        <v>2016</v>
      </c>
      <c r="AE9" s="10" t="s">
        <v>0</v>
      </c>
    </row>
    <row r="10" spans="1:30" ht="14.25" customHeight="1">
      <c r="A10" s="168" t="s">
        <v>0</v>
      </c>
      <c r="B10" s="161"/>
      <c r="C10" s="56" t="s">
        <v>0</v>
      </c>
      <c r="D10" s="162" t="s">
        <v>1</v>
      </c>
      <c r="E10" s="162" t="s">
        <v>103</v>
      </c>
      <c r="F10" s="162" t="s">
        <v>1</v>
      </c>
      <c r="G10" s="162" t="s">
        <v>103</v>
      </c>
      <c r="H10" s="162" t="s">
        <v>1</v>
      </c>
      <c r="I10" s="162" t="s">
        <v>103</v>
      </c>
      <c r="J10" s="162" t="s">
        <v>1</v>
      </c>
      <c r="K10" s="169" t="s">
        <v>103</v>
      </c>
      <c r="L10" s="267"/>
      <c r="M10" s="267"/>
      <c r="N10" s="590" t="str">
        <f>A10</f>
        <v> </v>
      </c>
      <c r="O10" s="589"/>
      <c r="P10" s="154"/>
      <c r="Q10" s="126" t="str">
        <f>D10</f>
        <v> Quantity</v>
      </c>
      <c r="R10" s="118" t="str">
        <f>E10</f>
        <v>Value</v>
      </c>
      <c r="S10" s="49" t="str">
        <f>F10</f>
        <v> Quantity</v>
      </c>
      <c r="T10" s="118" t="str">
        <f>G10</f>
        <v>Value</v>
      </c>
      <c r="U10" s="50" t="str">
        <f>H10</f>
        <v> Quantity</v>
      </c>
      <c r="V10" s="118" t="str">
        <f>I10</f>
        <v>Value</v>
      </c>
      <c r="W10" s="49" t="str">
        <f>J10</f>
        <v> Quantity</v>
      </c>
      <c r="X10" s="120" t="str">
        <f>K10</f>
        <v>Value</v>
      </c>
      <c r="Y10" s="126"/>
      <c r="Z10" s="458" t="str">
        <f>A10</f>
        <v> </v>
      </c>
      <c r="AA10" s="300"/>
      <c r="AB10" s="309" t="s">
        <v>0</v>
      </c>
      <c r="AC10" s="453"/>
      <c r="AD10" s="454"/>
    </row>
    <row r="11" spans="1:31" s="138" customFormat="1" ht="15" customHeight="1">
      <c r="A11" s="170">
        <v>1</v>
      </c>
      <c r="B11" s="135" t="s">
        <v>223</v>
      </c>
      <c r="C11" s="136" t="s">
        <v>153</v>
      </c>
      <c r="D11" s="574" t="s">
        <v>271</v>
      </c>
      <c r="E11" s="574">
        <v>23.575</v>
      </c>
      <c r="F11" s="574" t="s">
        <v>293</v>
      </c>
      <c r="G11" s="574">
        <v>74.835</v>
      </c>
      <c r="H11" s="574"/>
      <c r="I11" s="574"/>
      <c r="J11" s="574"/>
      <c r="K11" s="179"/>
      <c r="L11" s="268"/>
      <c r="M11" s="269"/>
      <c r="N11" s="139">
        <f aca="true" t="shared" si="0" ref="N11:O16">A11</f>
        <v>1</v>
      </c>
      <c r="O11" s="135" t="str">
        <f t="shared" si="0"/>
        <v>ROUNDWOOD (WOOD IN THE ROUGH)</v>
      </c>
      <c r="P11" s="136" t="s">
        <v>153</v>
      </c>
      <c r="Q11" s="244" t="e">
        <f aca="true" t="shared" si="1" ref="Q11:X11">D11-(D12+D13)</f>
        <v>#VALUE!</v>
      </c>
      <c r="R11" s="245">
        <f t="shared" si="1"/>
        <v>0</v>
      </c>
      <c r="S11" s="245" t="e">
        <f t="shared" si="1"/>
        <v>#VALUE!</v>
      </c>
      <c r="T11" s="245">
        <f t="shared" si="1"/>
        <v>0</v>
      </c>
      <c r="U11" s="245">
        <f t="shared" si="1"/>
        <v>0</v>
      </c>
      <c r="V11" s="245">
        <f t="shared" si="1"/>
        <v>0</v>
      </c>
      <c r="W11" s="245">
        <f t="shared" si="1"/>
        <v>0</v>
      </c>
      <c r="X11" s="246">
        <f t="shared" si="1"/>
        <v>0</v>
      </c>
      <c r="Y11" s="308"/>
      <c r="Z11" s="317">
        <f>A11</f>
        <v>1</v>
      </c>
      <c r="AA11" s="135" t="str">
        <f aca="true" t="shared" si="2" ref="AA11:AA18">B11</f>
        <v>ROUNDWOOD (WOOD IN THE ROUGH)</v>
      </c>
      <c r="AB11" s="136" t="s">
        <v>153</v>
      </c>
      <c r="AC11" s="319" t="s">
        <v>334</v>
      </c>
      <c r="AD11" s="320" t="s">
        <v>334</v>
      </c>
      <c r="AE11" s="304" t="s">
        <v>0</v>
      </c>
    </row>
    <row r="12" spans="1:30" s="18" customFormat="1" ht="15" customHeight="1">
      <c r="A12" s="172">
        <v>1.1</v>
      </c>
      <c r="B12" s="575" t="s">
        <v>172</v>
      </c>
      <c r="C12" s="52" t="s">
        <v>153</v>
      </c>
      <c r="D12" s="53" t="s">
        <v>267</v>
      </c>
      <c r="E12" s="53">
        <v>2.017</v>
      </c>
      <c r="F12" s="53"/>
      <c r="G12" s="53"/>
      <c r="H12" s="576"/>
      <c r="I12" s="53"/>
      <c r="J12" s="53"/>
      <c r="K12" s="177"/>
      <c r="L12" s="268"/>
      <c r="M12" s="269"/>
      <c r="N12" s="4">
        <f t="shared" si="0"/>
        <v>1.1</v>
      </c>
      <c r="O12" s="39" t="str">
        <f t="shared" si="0"/>
        <v>WOOD FUEL (INCLUDING WOOD FOR CHARCOAL)</v>
      </c>
      <c r="P12" s="52" t="s">
        <v>153</v>
      </c>
      <c r="Q12" s="247"/>
      <c r="R12" s="247"/>
      <c r="S12" s="247"/>
      <c r="T12" s="247"/>
      <c r="U12" s="247"/>
      <c r="V12" s="247"/>
      <c r="W12" s="247"/>
      <c r="X12" s="248"/>
      <c r="Y12" s="270"/>
      <c r="Z12" s="459">
        <f aca="true" t="shared" si="3" ref="Z12:AA68">A12</f>
        <v>1.1</v>
      </c>
      <c r="AA12" s="39" t="str">
        <f t="shared" si="2"/>
        <v>WOOD FUEL (INCLUDING WOOD FOR CHARCOAL)</v>
      </c>
      <c r="AB12" s="52" t="s">
        <v>153</v>
      </c>
      <c r="AC12" s="455" t="s">
        <v>334</v>
      </c>
      <c r="AD12" s="350">
        <v>0</v>
      </c>
    </row>
    <row r="13" spans="1:30" s="18" customFormat="1" ht="15" customHeight="1">
      <c r="A13" s="172">
        <v>1.2</v>
      </c>
      <c r="B13" s="39" t="s">
        <v>222</v>
      </c>
      <c r="C13" s="57" t="s">
        <v>153</v>
      </c>
      <c r="D13" s="51" t="s">
        <v>268</v>
      </c>
      <c r="E13" s="51">
        <v>21.558</v>
      </c>
      <c r="F13" s="51" t="s">
        <v>293</v>
      </c>
      <c r="G13" s="51">
        <v>74.835</v>
      </c>
      <c r="H13" s="155"/>
      <c r="I13" s="54"/>
      <c r="J13" s="54"/>
      <c r="K13" s="173"/>
      <c r="L13" s="268"/>
      <c r="M13" s="269"/>
      <c r="N13" s="4">
        <f t="shared" si="0"/>
        <v>1.2</v>
      </c>
      <c r="O13" s="39" t="str">
        <f t="shared" si="0"/>
        <v>INDUSTRIAL ROUNDWOOD</v>
      </c>
      <c r="P13" s="57" t="s">
        <v>153</v>
      </c>
      <c r="Q13" s="249" t="e">
        <f aca="true" t="shared" si="4" ref="Q13:X13">D13-(D14+D15)</f>
        <v>#VALUE!</v>
      </c>
      <c r="R13" s="249">
        <f t="shared" si="4"/>
        <v>0</v>
      </c>
      <c r="S13" s="249" t="e">
        <f t="shared" si="4"/>
        <v>#VALUE!</v>
      </c>
      <c r="T13" s="249">
        <f t="shared" si="4"/>
        <v>0</v>
      </c>
      <c r="U13" s="249">
        <f t="shared" si="4"/>
        <v>0</v>
      </c>
      <c r="V13" s="249">
        <f t="shared" si="4"/>
        <v>0</v>
      </c>
      <c r="W13" s="249">
        <f t="shared" si="4"/>
        <v>0</v>
      </c>
      <c r="X13" s="250">
        <f t="shared" si="4"/>
        <v>0</v>
      </c>
      <c r="Y13" s="308"/>
      <c r="Z13" s="459">
        <f t="shared" si="3"/>
        <v>1.2</v>
      </c>
      <c r="AA13" s="39" t="str">
        <f t="shared" si="2"/>
        <v>INDUSTRIAL ROUNDWOOD</v>
      </c>
      <c r="AB13" s="57" t="s">
        <v>153</v>
      </c>
      <c r="AC13" s="455" t="s">
        <v>334</v>
      </c>
      <c r="AD13" s="350" t="s">
        <v>334</v>
      </c>
    </row>
    <row r="14" spans="1:30" s="18" customFormat="1" ht="15" customHeight="1">
      <c r="A14" s="172" t="s">
        <v>23</v>
      </c>
      <c r="B14" s="40" t="s">
        <v>3</v>
      </c>
      <c r="C14" s="48" t="s">
        <v>153</v>
      </c>
      <c r="D14" s="53" t="s">
        <v>269</v>
      </c>
      <c r="E14" s="53">
        <v>20.874</v>
      </c>
      <c r="F14" s="53" t="s">
        <v>294</v>
      </c>
      <c r="G14" s="55">
        <v>72.843</v>
      </c>
      <c r="H14" s="53"/>
      <c r="I14" s="53"/>
      <c r="J14" s="53"/>
      <c r="K14" s="174"/>
      <c r="L14" s="268"/>
      <c r="M14" s="269"/>
      <c r="N14" s="4" t="str">
        <f t="shared" si="0"/>
        <v>1.2.C</v>
      </c>
      <c r="O14" s="40" t="str">
        <f t="shared" si="0"/>
        <v>Coniferous</v>
      </c>
      <c r="P14" s="48" t="s">
        <v>153</v>
      </c>
      <c r="Q14" s="247"/>
      <c r="R14" s="247"/>
      <c r="S14" s="247"/>
      <c r="T14" s="247"/>
      <c r="U14" s="247"/>
      <c r="V14" s="247"/>
      <c r="W14" s="247"/>
      <c r="X14" s="248"/>
      <c r="Y14" s="270"/>
      <c r="Z14" s="459" t="str">
        <f t="shared" si="3"/>
        <v>1.2.C</v>
      </c>
      <c r="AA14" s="40" t="str">
        <f t="shared" si="2"/>
        <v>Coniferous</v>
      </c>
      <c r="AB14" s="48" t="s">
        <v>153</v>
      </c>
      <c r="AC14" s="455" t="s">
        <v>334</v>
      </c>
      <c r="AD14" s="350" t="s">
        <v>334</v>
      </c>
    </row>
    <row r="15" spans="1:30" s="18" customFormat="1" ht="15" customHeight="1">
      <c r="A15" s="172" t="s">
        <v>81</v>
      </c>
      <c r="B15" s="40" t="s">
        <v>4</v>
      </c>
      <c r="C15" s="48" t="s">
        <v>153</v>
      </c>
      <c r="D15" s="53" t="s">
        <v>270</v>
      </c>
      <c r="E15" s="53">
        <v>0.684</v>
      </c>
      <c r="F15" s="53" t="s">
        <v>295</v>
      </c>
      <c r="G15" s="55">
        <v>1.992</v>
      </c>
      <c r="H15" s="53"/>
      <c r="I15" s="53"/>
      <c r="J15" s="53"/>
      <c r="K15" s="174"/>
      <c r="L15" s="268"/>
      <c r="M15" s="269"/>
      <c r="N15" s="4" t="str">
        <f t="shared" si="0"/>
        <v>1.2.NC</v>
      </c>
      <c r="O15" s="40" t="str">
        <f t="shared" si="0"/>
        <v>Non-Coniferous</v>
      </c>
      <c r="P15" s="48" t="s">
        <v>153</v>
      </c>
      <c r="Q15" s="247"/>
      <c r="R15" s="247"/>
      <c r="S15" s="247"/>
      <c r="T15" s="247"/>
      <c r="U15" s="247"/>
      <c r="V15" s="247"/>
      <c r="W15" s="247"/>
      <c r="X15" s="248"/>
      <c r="Y15" s="270"/>
      <c r="Z15" s="459" t="str">
        <f t="shared" si="3"/>
        <v>1.2.NC</v>
      </c>
      <c r="AA15" s="40" t="str">
        <f t="shared" si="2"/>
        <v>Non-Coniferous</v>
      </c>
      <c r="AB15" s="48" t="s">
        <v>153</v>
      </c>
      <c r="AC15" s="455" t="s">
        <v>334</v>
      </c>
      <c r="AD15" s="350" t="s">
        <v>334</v>
      </c>
    </row>
    <row r="16" spans="1:31" s="18" customFormat="1" ht="15" customHeight="1">
      <c r="A16" s="175" t="s">
        <v>102</v>
      </c>
      <c r="B16" s="61" t="s">
        <v>93</v>
      </c>
      <c r="C16" s="52" t="s">
        <v>153</v>
      </c>
      <c r="D16" s="53" t="s">
        <v>270</v>
      </c>
      <c r="E16" s="53">
        <v>0.684</v>
      </c>
      <c r="F16" s="53" t="s">
        <v>296</v>
      </c>
      <c r="G16" s="55">
        <v>0.892</v>
      </c>
      <c r="H16" s="53"/>
      <c r="I16" s="53"/>
      <c r="J16" s="53"/>
      <c r="K16" s="174"/>
      <c r="L16" s="268"/>
      <c r="M16" s="269"/>
      <c r="N16" s="4" t="str">
        <f t="shared" si="0"/>
        <v>1.2.NC.T</v>
      </c>
      <c r="O16" s="41" t="str">
        <f t="shared" si="0"/>
        <v>of which: Tropical</v>
      </c>
      <c r="P16" s="52" t="s">
        <v>153</v>
      </c>
      <c r="Q16" s="255">
        <f>IF(AND(ISNUMBER(D16/D15),D16&gt;D15),"&gt; 1.2.NC !!","")</f>
      </c>
      <c r="R16" s="255">
        <f aca="true" t="shared" si="5" ref="R16:X16">IF(AND(ISNUMBER(E16/E15),E16&gt;E15),"&gt; 1.2.NC !!","")</f>
      </c>
      <c r="S16" s="255">
        <f t="shared" si="5"/>
      </c>
      <c r="T16" s="255">
        <f t="shared" si="5"/>
      </c>
      <c r="U16" s="255">
        <f t="shared" si="5"/>
      </c>
      <c r="V16" s="255">
        <f t="shared" si="5"/>
      </c>
      <c r="W16" s="255">
        <f t="shared" si="5"/>
      </c>
      <c r="X16" s="256">
        <f t="shared" si="5"/>
      </c>
      <c r="Y16" s="270"/>
      <c r="Z16" s="460" t="str">
        <f t="shared" si="3"/>
        <v>1.2.NC.T</v>
      </c>
      <c r="AA16" s="41" t="str">
        <f t="shared" si="2"/>
        <v>of which: Tropical</v>
      </c>
      <c r="AB16" s="52" t="s">
        <v>153</v>
      </c>
      <c r="AC16" s="325" t="s">
        <v>126</v>
      </c>
      <c r="AD16" s="326" t="s">
        <v>126</v>
      </c>
      <c r="AE16" s="17"/>
    </row>
    <row r="17" spans="1:30" s="138" customFormat="1" ht="15" customHeight="1">
      <c r="A17" s="178">
        <v>2</v>
      </c>
      <c r="B17" s="151" t="s">
        <v>45</v>
      </c>
      <c r="C17" s="152" t="s">
        <v>89</v>
      </c>
      <c r="D17" s="141">
        <v>0.036294</v>
      </c>
      <c r="E17" s="141">
        <v>49.823</v>
      </c>
      <c r="F17" s="141">
        <v>0.056007</v>
      </c>
      <c r="G17" s="142">
        <v>82.578</v>
      </c>
      <c r="H17" s="141"/>
      <c r="I17" s="141"/>
      <c r="J17" s="141">
        <v>0.01234</v>
      </c>
      <c r="K17" s="179">
        <v>4.461</v>
      </c>
      <c r="L17" s="268"/>
      <c r="M17" s="269"/>
      <c r="N17" s="153">
        <f aca="true" t="shared" si="6" ref="N17:N68">A17</f>
        <v>2</v>
      </c>
      <c r="O17" s="151" t="str">
        <f aca="true" t="shared" si="7" ref="O17:O68">B17</f>
        <v>WOOD CHARCOAL</v>
      </c>
      <c r="P17" s="152" t="s">
        <v>89</v>
      </c>
      <c r="Q17" s="587"/>
      <c r="R17" s="587"/>
      <c r="S17" s="587"/>
      <c r="T17" s="587"/>
      <c r="U17" s="587"/>
      <c r="V17" s="587"/>
      <c r="W17" s="587"/>
      <c r="X17" s="588"/>
      <c r="Y17" s="270"/>
      <c r="Z17" s="318">
        <f t="shared" si="3"/>
        <v>2</v>
      </c>
      <c r="AA17" s="151" t="str">
        <f t="shared" si="2"/>
        <v>WOOD CHARCOAL</v>
      </c>
      <c r="AB17" s="152" t="s">
        <v>89</v>
      </c>
      <c r="AC17" s="321">
        <v>0.036294</v>
      </c>
      <c r="AD17" s="322">
        <v>0.043667</v>
      </c>
    </row>
    <row r="18" spans="1:30" s="138" customFormat="1" ht="15" customHeight="1">
      <c r="A18" s="170">
        <v>3</v>
      </c>
      <c r="B18" s="135" t="s">
        <v>176</v>
      </c>
      <c r="C18" s="136" t="s">
        <v>111</v>
      </c>
      <c r="D18" s="141" t="s">
        <v>272</v>
      </c>
      <c r="E18" s="141">
        <v>104.788</v>
      </c>
      <c r="F18" s="141" t="s">
        <v>298</v>
      </c>
      <c r="G18" s="142">
        <v>156.16</v>
      </c>
      <c r="H18" s="141"/>
      <c r="I18" s="141"/>
      <c r="J18" s="141" t="s">
        <v>297</v>
      </c>
      <c r="K18" s="179">
        <v>0.002</v>
      </c>
      <c r="L18" s="268"/>
      <c r="M18" s="269"/>
      <c r="N18" s="143">
        <f t="shared" si="6"/>
        <v>3</v>
      </c>
      <c r="O18" s="140" t="str">
        <f t="shared" si="7"/>
        <v>WOOD CHIPS, PARTICLES AND RESIDUES</v>
      </c>
      <c r="P18" s="136" t="s">
        <v>111</v>
      </c>
      <c r="Q18" s="586" t="e">
        <f>D18-(D19+D20)</f>
        <v>#VALUE!</v>
      </c>
      <c r="R18" s="253">
        <f aca="true" t="shared" si="8" ref="R18:X18">E18-(E19+E20)</f>
        <v>0</v>
      </c>
      <c r="S18" s="253" t="e">
        <f t="shared" si="8"/>
        <v>#VALUE!</v>
      </c>
      <c r="T18" s="253">
        <f t="shared" si="8"/>
        <v>0</v>
      </c>
      <c r="U18" s="253">
        <f t="shared" si="8"/>
        <v>0</v>
      </c>
      <c r="V18" s="253">
        <f t="shared" si="8"/>
        <v>0</v>
      </c>
      <c r="W18" s="253" t="e">
        <f t="shared" si="8"/>
        <v>#VALUE!</v>
      </c>
      <c r="X18" s="254">
        <f t="shared" si="8"/>
        <v>0</v>
      </c>
      <c r="Y18" s="270"/>
      <c r="Z18" s="592">
        <f t="shared" si="3"/>
        <v>3</v>
      </c>
      <c r="AA18" s="140" t="str">
        <f t="shared" si="2"/>
        <v>WOOD CHIPS, PARTICLES AND RESIDUES</v>
      </c>
      <c r="AB18" s="136" t="s">
        <v>111</v>
      </c>
      <c r="AC18" s="321" t="s">
        <v>334</v>
      </c>
      <c r="AD18" s="322" t="s">
        <v>334</v>
      </c>
    </row>
    <row r="19" spans="1:30" s="18" customFormat="1" ht="15" customHeight="1">
      <c r="A19" s="172" t="s">
        <v>174</v>
      </c>
      <c r="B19" s="42" t="s">
        <v>88</v>
      </c>
      <c r="C19" s="48" t="s">
        <v>111</v>
      </c>
      <c r="D19" s="53" t="s">
        <v>273</v>
      </c>
      <c r="E19" s="53">
        <v>85.616</v>
      </c>
      <c r="F19" s="53" t="s">
        <v>299</v>
      </c>
      <c r="G19" s="55">
        <v>140.822</v>
      </c>
      <c r="H19" s="53"/>
      <c r="I19" s="53"/>
      <c r="J19" s="53"/>
      <c r="K19" s="174"/>
      <c r="L19" s="268"/>
      <c r="M19" s="269"/>
      <c r="N19" s="4" t="str">
        <f>A19</f>
        <v>3.1</v>
      </c>
      <c r="O19" s="42" t="str">
        <f>B19</f>
        <v>WOOD CHIPS AND PARTICLES</v>
      </c>
      <c r="P19" s="48" t="s">
        <v>111</v>
      </c>
      <c r="Q19" s="247"/>
      <c r="R19" s="247"/>
      <c r="S19" s="247"/>
      <c r="T19" s="247"/>
      <c r="U19" s="247"/>
      <c r="V19" s="247"/>
      <c r="W19" s="247"/>
      <c r="X19" s="248"/>
      <c r="Y19" s="270" t="s">
        <v>0</v>
      </c>
      <c r="Z19" s="459" t="str">
        <f>A19</f>
        <v>3.1</v>
      </c>
      <c r="AA19" s="42" t="str">
        <f>B19</f>
        <v>WOOD CHIPS AND PARTICLES</v>
      </c>
      <c r="AB19" s="48" t="s">
        <v>111</v>
      </c>
      <c r="AC19" s="455" t="s">
        <v>334</v>
      </c>
      <c r="AD19" s="350" t="s">
        <v>334</v>
      </c>
    </row>
    <row r="20" spans="1:30" s="18" customFormat="1" ht="15" customHeight="1">
      <c r="A20" s="175" t="s">
        <v>175</v>
      </c>
      <c r="B20" s="45" t="s">
        <v>177</v>
      </c>
      <c r="C20" s="48" t="s">
        <v>111</v>
      </c>
      <c r="D20" s="53" t="s">
        <v>274</v>
      </c>
      <c r="E20" s="53">
        <v>19.172</v>
      </c>
      <c r="F20" s="53" t="s">
        <v>300</v>
      </c>
      <c r="G20" s="55">
        <v>15.338</v>
      </c>
      <c r="H20" s="53"/>
      <c r="I20" s="53"/>
      <c r="J20" s="53" t="s">
        <v>297</v>
      </c>
      <c r="K20" s="174">
        <v>0.002</v>
      </c>
      <c r="L20" s="268"/>
      <c r="M20" s="269"/>
      <c r="N20" s="5" t="str">
        <f>A20</f>
        <v>3.2</v>
      </c>
      <c r="O20" s="42" t="str">
        <f>B20</f>
        <v>WOOD RESIDUES (INCLUDING WOOD FOR AGGLOMERATES)</v>
      </c>
      <c r="P20" s="48" t="s">
        <v>111</v>
      </c>
      <c r="Q20" s="255"/>
      <c r="R20" s="255"/>
      <c r="S20" s="255"/>
      <c r="T20" s="255"/>
      <c r="U20" s="255"/>
      <c r="V20" s="255"/>
      <c r="W20" s="255"/>
      <c r="X20" s="256"/>
      <c r="Y20" s="270"/>
      <c r="Z20" s="459" t="str">
        <f>A20</f>
        <v>3.2</v>
      </c>
      <c r="AA20" s="42" t="str">
        <f>B20</f>
        <v>WOOD RESIDUES (INCLUDING WOOD FOR AGGLOMERATES)</v>
      </c>
      <c r="AB20" s="48" t="s">
        <v>111</v>
      </c>
      <c r="AC20" s="325" t="s">
        <v>334</v>
      </c>
      <c r="AD20" s="350" t="s">
        <v>334</v>
      </c>
    </row>
    <row r="21" spans="1:30" s="138" customFormat="1" ht="15" customHeight="1">
      <c r="A21" s="170">
        <v>4</v>
      </c>
      <c r="B21" s="135" t="s">
        <v>181</v>
      </c>
      <c r="C21" s="136" t="s">
        <v>89</v>
      </c>
      <c r="D21" s="141">
        <v>0.003256</v>
      </c>
      <c r="E21" s="141">
        <v>19.807</v>
      </c>
      <c r="F21" s="141">
        <v>0.0013250000000000002</v>
      </c>
      <c r="G21" s="142">
        <v>15.46</v>
      </c>
      <c r="H21" s="141"/>
      <c r="I21" s="141"/>
      <c r="J21" s="141" t="s">
        <v>297</v>
      </c>
      <c r="K21" s="179">
        <v>0.002</v>
      </c>
      <c r="L21" s="268"/>
      <c r="M21" s="269"/>
      <c r="N21" s="149">
        <f t="shared" si="6"/>
        <v>4</v>
      </c>
      <c r="O21" s="140" t="str">
        <f t="shared" si="7"/>
        <v>WOOD PELLETS AND OTHER AGGLOMERATES</v>
      </c>
      <c r="P21" s="136" t="s">
        <v>89</v>
      </c>
      <c r="Q21" s="586">
        <f>D21-(D22+D23)</f>
        <v>0</v>
      </c>
      <c r="R21" s="253">
        <f aca="true" t="shared" si="9" ref="R21:X21">E21-(E22+E23)</f>
        <v>0</v>
      </c>
      <c r="S21" s="253">
        <f t="shared" si="9"/>
        <v>0</v>
      </c>
      <c r="T21" s="253">
        <f t="shared" si="9"/>
        <v>0</v>
      </c>
      <c r="U21" s="253">
        <f t="shared" si="9"/>
        <v>0</v>
      </c>
      <c r="V21" s="253">
        <f t="shared" si="9"/>
        <v>0</v>
      </c>
      <c r="W21" s="253" t="e">
        <f t="shared" si="9"/>
        <v>#VALUE!</v>
      </c>
      <c r="X21" s="254">
        <f t="shared" si="9"/>
        <v>0</v>
      </c>
      <c r="Y21" s="270"/>
      <c r="Z21" s="592">
        <f t="shared" si="3"/>
        <v>4</v>
      </c>
      <c r="AA21" s="140" t="str">
        <f aca="true" t="shared" si="10" ref="AA21:AA30">B21</f>
        <v>WOOD PELLETS AND OTHER AGGLOMERATES</v>
      </c>
      <c r="AB21" s="136" t="s">
        <v>89</v>
      </c>
      <c r="AC21" s="321">
        <v>0.003256</v>
      </c>
      <c r="AD21" s="322" t="s">
        <v>334</v>
      </c>
    </row>
    <row r="22" spans="1:30" s="18" customFormat="1" ht="15" customHeight="1">
      <c r="A22" s="172" t="s">
        <v>178</v>
      </c>
      <c r="B22" s="42" t="s">
        <v>180</v>
      </c>
      <c r="C22" s="48" t="s">
        <v>89</v>
      </c>
      <c r="D22" s="53">
        <v>0.00029</v>
      </c>
      <c r="E22" s="53">
        <v>0.635</v>
      </c>
      <c r="F22" s="53">
        <v>0.0001</v>
      </c>
      <c r="G22" s="55">
        <v>0.122</v>
      </c>
      <c r="H22" s="53"/>
      <c r="I22" s="53"/>
      <c r="J22" s="53"/>
      <c r="K22" s="174"/>
      <c r="L22" s="268"/>
      <c r="M22" s="269"/>
      <c r="N22" s="4" t="str">
        <f t="shared" si="6"/>
        <v>4.1</v>
      </c>
      <c r="O22" s="42" t="str">
        <f t="shared" si="7"/>
        <v>WOOD PELLETS</v>
      </c>
      <c r="P22" s="48" t="s">
        <v>89</v>
      </c>
      <c r="Q22" s="247"/>
      <c r="R22" s="247"/>
      <c r="S22" s="247"/>
      <c r="T22" s="247"/>
      <c r="U22" s="247"/>
      <c r="V22" s="247"/>
      <c r="W22" s="247"/>
      <c r="X22" s="248"/>
      <c r="Y22" s="270" t="s">
        <v>0</v>
      </c>
      <c r="Z22" s="459" t="str">
        <f t="shared" si="3"/>
        <v>4.1</v>
      </c>
      <c r="AA22" s="42" t="str">
        <f t="shared" si="10"/>
        <v>WOOD PELLETS</v>
      </c>
      <c r="AB22" s="48" t="s">
        <v>89</v>
      </c>
      <c r="AC22" s="455">
        <v>0.00029</v>
      </c>
      <c r="AD22" s="350">
        <v>0.0001</v>
      </c>
    </row>
    <row r="23" spans="1:30" s="18" customFormat="1" ht="15" customHeight="1">
      <c r="A23" s="172" t="s">
        <v>179</v>
      </c>
      <c r="B23" s="42" t="s">
        <v>182</v>
      </c>
      <c r="C23" s="48" t="s">
        <v>89</v>
      </c>
      <c r="D23" s="53">
        <v>0.002966</v>
      </c>
      <c r="E23" s="53">
        <v>19.172</v>
      </c>
      <c r="F23" s="53">
        <v>0.0012250000000000002</v>
      </c>
      <c r="G23" s="55">
        <v>15.338</v>
      </c>
      <c r="H23" s="53"/>
      <c r="I23" s="53"/>
      <c r="J23" s="53">
        <v>4E-06</v>
      </c>
      <c r="K23" s="174">
        <v>0.002</v>
      </c>
      <c r="L23" s="268"/>
      <c r="M23" s="269"/>
      <c r="N23" s="4" t="str">
        <f t="shared" si="6"/>
        <v>4.2</v>
      </c>
      <c r="O23" s="42" t="str">
        <f t="shared" si="7"/>
        <v>OTHER AGGLOMERATES</v>
      </c>
      <c r="P23" s="48" t="s">
        <v>89</v>
      </c>
      <c r="Q23" s="255"/>
      <c r="R23" s="255"/>
      <c r="S23" s="255"/>
      <c r="T23" s="255"/>
      <c r="U23" s="255"/>
      <c r="V23" s="255"/>
      <c r="W23" s="255"/>
      <c r="X23" s="256"/>
      <c r="Y23" s="270"/>
      <c r="Z23" s="458" t="str">
        <f t="shared" si="3"/>
        <v>4.2</v>
      </c>
      <c r="AA23" s="42" t="str">
        <f t="shared" si="10"/>
        <v>OTHER AGGLOMERATES</v>
      </c>
      <c r="AB23" s="48" t="s">
        <v>89</v>
      </c>
      <c r="AC23" s="325">
        <v>0.002966</v>
      </c>
      <c r="AD23" s="350">
        <v>0.001221</v>
      </c>
    </row>
    <row r="24" spans="1:30" s="138" customFormat="1" ht="15" customHeight="1">
      <c r="A24" s="180">
        <v>5</v>
      </c>
      <c r="B24" s="140" t="s">
        <v>46</v>
      </c>
      <c r="C24" s="136" t="s">
        <v>111</v>
      </c>
      <c r="D24" s="141">
        <v>54.260510000000004</v>
      </c>
      <c r="E24" s="141">
        <v>5329.564</v>
      </c>
      <c r="F24" s="141">
        <v>20.23383</v>
      </c>
      <c r="G24" s="142">
        <v>3517.707</v>
      </c>
      <c r="H24" s="141">
        <v>3.16054</v>
      </c>
      <c r="I24" s="141">
        <v>713.616</v>
      </c>
      <c r="J24" s="141">
        <v>5.052899999999999</v>
      </c>
      <c r="K24" s="179">
        <v>890.132</v>
      </c>
      <c r="L24" s="268"/>
      <c r="M24" s="269"/>
      <c r="N24" s="143">
        <f t="shared" si="6"/>
        <v>5</v>
      </c>
      <c r="O24" s="140" t="str">
        <f t="shared" si="7"/>
        <v>SAWNWOOD </v>
      </c>
      <c r="P24" s="136" t="s">
        <v>111</v>
      </c>
      <c r="Q24" s="253">
        <f aca="true" t="shared" si="11" ref="Q24:X24">D24-(D25+D26)</f>
        <v>0</v>
      </c>
      <c r="R24" s="253">
        <f t="shared" si="11"/>
        <v>0.0010000000002037268</v>
      </c>
      <c r="S24" s="253">
        <f t="shared" si="11"/>
        <v>0.07400000000000162</v>
      </c>
      <c r="T24" s="253">
        <f t="shared" si="11"/>
        <v>11.471000000000004</v>
      </c>
      <c r="U24" s="253">
        <f t="shared" si="11"/>
        <v>0</v>
      </c>
      <c r="V24" s="253">
        <f t="shared" si="11"/>
        <v>0</v>
      </c>
      <c r="W24" s="253">
        <f t="shared" si="11"/>
        <v>0</v>
      </c>
      <c r="X24" s="254">
        <f t="shared" si="11"/>
        <v>0</v>
      </c>
      <c r="Y24" s="308"/>
      <c r="Z24" s="317">
        <f t="shared" si="3"/>
        <v>5</v>
      </c>
      <c r="AA24" s="140" t="str">
        <f t="shared" si="10"/>
        <v>SAWNWOOD </v>
      </c>
      <c r="AB24" s="136" t="s">
        <v>111</v>
      </c>
      <c r="AC24" s="321">
        <v>51.89997</v>
      </c>
      <c r="AD24" s="322">
        <v>16.180930000000004</v>
      </c>
    </row>
    <row r="25" spans="1:30" s="18" customFormat="1" ht="15" customHeight="1">
      <c r="A25" s="172" t="s">
        <v>28</v>
      </c>
      <c r="B25" s="42" t="s">
        <v>3</v>
      </c>
      <c r="C25" s="48" t="s">
        <v>111</v>
      </c>
      <c r="D25" s="53">
        <v>20.551029999999997</v>
      </c>
      <c r="E25" s="53">
        <v>5012.325</v>
      </c>
      <c r="F25" s="53">
        <v>18.92767</v>
      </c>
      <c r="G25" s="55">
        <v>3312.562</v>
      </c>
      <c r="H25" s="53">
        <v>1E-05</v>
      </c>
      <c r="I25" s="53">
        <v>0.012</v>
      </c>
      <c r="J25" s="53"/>
      <c r="K25" s="174"/>
      <c r="L25" s="268"/>
      <c r="M25" s="269"/>
      <c r="N25" s="4" t="str">
        <f t="shared" si="6"/>
        <v>5.C</v>
      </c>
      <c r="O25" s="42" t="str">
        <f t="shared" si="7"/>
        <v>Coniferous</v>
      </c>
      <c r="P25" s="48" t="s">
        <v>111</v>
      </c>
      <c r="Q25" s="247"/>
      <c r="R25" s="247"/>
      <c r="S25" s="247"/>
      <c r="T25" s="247"/>
      <c r="U25" s="247"/>
      <c r="V25" s="247"/>
      <c r="W25" s="247"/>
      <c r="X25" s="248"/>
      <c r="Y25" s="270" t="s">
        <v>0</v>
      </c>
      <c r="Z25" s="459" t="str">
        <f t="shared" si="3"/>
        <v>5.C</v>
      </c>
      <c r="AA25" s="42" t="str">
        <f t="shared" si="10"/>
        <v>Coniferous</v>
      </c>
      <c r="AB25" s="48" t="s">
        <v>111</v>
      </c>
      <c r="AC25" s="455">
        <v>20.551019999999998</v>
      </c>
      <c r="AD25" s="350">
        <v>18.92767</v>
      </c>
    </row>
    <row r="26" spans="1:30" s="18" customFormat="1" ht="15" customHeight="1">
      <c r="A26" s="172" t="s">
        <v>84</v>
      </c>
      <c r="B26" s="42" t="s">
        <v>4</v>
      </c>
      <c r="C26" s="48" t="s">
        <v>111</v>
      </c>
      <c r="D26" s="53">
        <v>33.709480000000006</v>
      </c>
      <c r="E26" s="53">
        <v>317.238</v>
      </c>
      <c r="F26" s="53">
        <v>1.2321600000000001</v>
      </c>
      <c r="G26" s="55">
        <v>193.674</v>
      </c>
      <c r="H26" s="53">
        <v>3.1605299999999996</v>
      </c>
      <c r="I26" s="53">
        <v>713.604</v>
      </c>
      <c r="J26" s="53">
        <v>5.052899999999999</v>
      </c>
      <c r="K26" s="174">
        <v>890.132</v>
      </c>
      <c r="L26" s="268"/>
      <c r="M26" s="269"/>
      <c r="N26" s="4" t="str">
        <f t="shared" si="6"/>
        <v>5.NC</v>
      </c>
      <c r="O26" s="42" t="str">
        <f t="shared" si="7"/>
        <v>Non-Coniferous</v>
      </c>
      <c r="P26" s="48" t="s">
        <v>111</v>
      </c>
      <c r="Q26" s="247"/>
      <c r="R26" s="247"/>
      <c r="S26" s="247"/>
      <c r="T26" s="247"/>
      <c r="U26" s="247"/>
      <c r="V26" s="247"/>
      <c r="W26" s="247"/>
      <c r="X26" s="248"/>
      <c r="Y26" s="270"/>
      <c r="Z26" s="459" t="str">
        <f t="shared" si="3"/>
        <v>5.NC</v>
      </c>
      <c r="AA26" s="42" t="str">
        <f t="shared" si="10"/>
        <v>Non-Coniferous</v>
      </c>
      <c r="AB26" s="48" t="s">
        <v>111</v>
      </c>
      <c r="AC26" s="325">
        <v>31.348950000000002</v>
      </c>
      <c r="AD26" s="350">
        <v>-2.820739999999999</v>
      </c>
    </row>
    <row r="27" spans="1:31" s="18" customFormat="1" ht="15" customHeight="1">
      <c r="A27" s="175" t="s">
        <v>99</v>
      </c>
      <c r="B27" s="43" t="s">
        <v>93</v>
      </c>
      <c r="C27" s="52" t="s">
        <v>111</v>
      </c>
      <c r="D27" s="53">
        <v>0.0609</v>
      </c>
      <c r="E27" s="53">
        <v>4.102</v>
      </c>
      <c r="F27" s="53">
        <v>0.62435</v>
      </c>
      <c r="G27" s="55">
        <v>113.488</v>
      </c>
      <c r="H27" s="53">
        <v>0.13493</v>
      </c>
      <c r="I27" s="53">
        <v>187.303</v>
      </c>
      <c r="J27" s="53">
        <v>0.10454</v>
      </c>
      <c r="K27" s="174">
        <v>179.832</v>
      </c>
      <c r="L27" s="268"/>
      <c r="M27" s="269"/>
      <c r="N27" s="5" t="str">
        <f t="shared" si="6"/>
        <v>5.NC.T</v>
      </c>
      <c r="O27" s="43" t="str">
        <f t="shared" si="7"/>
        <v>of which: Tropical</v>
      </c>
      <c r="P27" s="52" t="s">
        <v>111</v>
      </c>
      <c r="Q27" s="255">
        <f aca="true" t="shared" si="12" ref="Q27:X27">IF(AND(ISNUMBER(D27/D26),D27&gt;D26),"&gt; 5.NC !!","")</f>
      </c>
      <c r="R27" s="255">
        <f t="shared" si="12"/>
      </c>
      <c r="S27" s="255">
        <f t="shared" si="12"/>
      </c>
      <c r="T27" s="255">
        <f t="shared" si="12"/>
      </c>
      <c r="U27" s="255">
        <f t="shared" si="12"/>
      </c>
      <c r="V27" s="255">
        <f t="shared" si="12"/>
      </c>
      <c r="W27" s="255">
        <f t="shared" si="12"/>
      </c>
      <c r="X27" s="464">
        <f t="shared" si="12"/>
      </c>
      <c r="Y27" s="270"/>
      <c r="Z27" s="458" t="str">
        <f t="shared" si="3"/>
        <v>5.NC.T</v>
      </c>
      <c r="AA27" s="43" t="str">
        <f t="shared" si="10"/>
        <v>of which: Tropical</v>
      </c>
      <c r="AB27" s="52" t="s">
        <v>111</v>
      </c>
      <c r="AC27" s="325">
        <v>-0.07402999999999998</v>
      </c>
      <c r="AD27" s="350">
        <v>0.51981</v>
      </c>
      <c r="AE27" s="18" t="s">
        <v>0</v>
      </c>
    </row>
    <row r="28" spans="1:30" s="138" customFormat="1" ht="15" customHeight="1">
      <c r="A28" s="170">
        <v>6</v>
      </c>
      <c r="B28" s="135" t="s">
        <v>48</v>
      </c>
      <c r="C28" s="144" t="s">
        <v>111</v>
      </c>
      <c r="D28" s="137" t="s">
        <v>275</v>
      </c>
      <c r="E28" s="137">
        <v>22766.947</v>
      </c>
      <c r="F28" s="137" t="s">
        <v>302</v>
      </c>
      <c r="G28" s="145">
        <v>23534.101</v>
      </c>
      <c r="H28" s="137" t="s">
        <v>276</v>
      </c>
      <c r="I28" s="137">
        <v>2.441</v>
      </c>
      <c r="J28" s="137" t="s">
        <v>301</v>
      </c>
      <c r="K28" s="171">
        <v>90.474</v>
      </c>
      <c r="L28" s="268"/>
      <c r="M28" s="269"/>
      <c r="N28" s="139">
        <f t="shared" si="6"/>
        <v>6</v>
      </c>
      <c r="O28" s="135" t="str">
        <f t="shared" si="7"/>
        <v>WOOD-BASED PANELS</v>
      </c>
      <c r="P28" s="144" t="s">
        <v>111</v>
      </c>
      <c r="Q28" s="253" t="e">
        <f aca="true" t="shared" si="13" ref="Q28:X28">D28-(D29+D33+D37+D39)</f>
        <v>#VALUE!</v>
      </c>
      <c r="R28" s="253">
        <f t="shared" si="13"/>
        <v>0</v>
      </c>
      <c r="S28" s="253" t="e">
        <f>F28-(F29+F33+F37+F39)</f>
        <v>#VALUE!</v>
      </c>
      <c r="T28" s="253">
        <f t="shared" si="13"/>
        <v>0</v>
      </c>
      <c r="U28" s="253" t="e">
        <f t="shared" si="13"/>
        <v>#VALUE!</v>
      </c>
      <c r="V28" s="253">
        <f t="shared" si="13"/>
        <v>0</v>
      </c>
      <c r="W28" s="253" t="e">
        <f t="shared" si="13"/>
        <v>#VALUE!</v>
      </c>
      <c r="X28" s="254">
        <f t="shared" si="13"/>
        <v>0</v>
      </c>
      <c r="Y28" s="308"/>
      <c r="Z28" s="317">
        <f t="shared" si="3"/>
        <v>6</v>
      </c>
      <c r="AA28" s="135" t="str">
        <f t="shared" si="10"/>
        <v>WOOD-BASED PANELS</v>
      </c>
      <c r="AB28" s="144" t="s">
        <v>111</v>
      </c>
      <c r="AC28" s="321" t="s">
        <v>334</v>
      </c>
      <c r="AD28" s="322" t="s">
        <v>334</v>
      </c>
    </row>
    <row r="29" spans="1:30" s="18" customFormat="1" ht="15" customHeight="1">
      <c r="A29" s="172">
        <v>6.1</v>
      </c>
      <c r="B29" s="42" t="s">
        <v>47</v>
      </c>
      <c r="C29" s="48" t="s">
        <v>111</v>
      </c>
      <c r="D29" s="53" t="s">
        <v>277</v>
      </c>
      <c r="E29" s="53">
        <v>139.85</v>
      </c>
      <c r="F29" s="53" t="s">
        <v>303</v>
      </c>
      <c r="G29" s="55">
        <v>135.208</v>
      </c>
      <c r="H29" s="53"/>
      <c r="I29" s="53"/>
      <c r="J29" s="53"/>
      <c r="K29" s="174"/>
      <c r="L29" s="268"/>
      <c r="M29" s="269"/>
      <c r="N29" s="4">
        <f t="shared" si="6"/>
        <v>6.1</v>
      </c>
      <c r="O29" s="42" t="str">
        <f t="shared" si="7"/>
        <v>VENEER SHEETS</v>
      </c>
      <c r="P29" s="48" t="s">
        <v>111</v>
      </c>
      <c r="Q29" s="257" t="e">
        <f aca="true" t="shared" si="14" ref="Q29:X29">D29-(D30+D31)</f>
        <v>#VALUE!</v>
      </c>
      <c r="R29" s="257">
        <f t="shared" si="14"/>
        <v>0</v>
      </c>
      <c r="S29" s="257" t="e">
        <f t="shared" si="14"/>
        <v>#VALUE!</v>
      </c>
      <c r="T29" s="257">
        <f t="shared" si="14"/>
        <v>-0.0010000000000047748</v>
      </c>
      <c r="U29" s="257">
        <f t="shared" si="14"/>
        <v>0</v>
      </c>
      <c r="V29" s="257">
        <f t="shared" si="14"/>
        <v>0</v>
      </c>
      <c r="W29" s="257">
        <f t="shared" si="14"/>
        <v>0</v>
      </c>
      <c r="X29" s="258">
        <f t="shared" si="14"/>
        <v>0</v>
      </c>
      <c r="Y29" s="308"/>
      <c r="Z29" s="459">
        <f t="shared" si="3"/>
        <v>6.1</v>
      </c>
      <c r="AA29" s="42" t="str">
        <f t="shared" si="10"/>
        <v>VENEER SHEETS</v>
      </c>
      <c r="AB29" s="48" t="s">
        <v>111</v>
      </c>
      <c r="AC29" s="327" t="s">
        <v>334</v>
      </c>
      <c r="AD29" s="350" t="s">
        <v>334</v>
      </c>
    </row>
    <row r="30" spans="1:30" s="18" customFormat="1" ht="15" customHeight="1">
      <c r="A30" s="172" t="s">
        <v>29</v>
      </c>
      <c r="B30" s="40" t="s">
        <v>3</v>
      </c>
      <c r="C30" s="48" t="s">
        <v>111</v>
      </c>
      <c r="D30" s="53" t="s">
        <v>278</v>
      </c>
      <c r="E30" s="53">
        <v>13.26</v>
      </c>
      <c r="F30" s="53" t="s">
        <v>304</v>
      </c>
      <c r="G30" s="55">
        <v>20.833</v>
      </c>
      <c r="H30" s="53"/>
      <c r="I30" s="53"/>
      <c r="J30" s="53"/>
      <c r="K30" s="174"/>
      <c r="L30" s="268"/>
      <c r="M30" s="269"/>
      <c r="N30" s="4" t="str">
        <f t="shared" si="6"/>
        <v>6.1.C</v>
      </c>
      <c r="O30" s="40" t="str">
        <f t="shared" si="7"/>
        <v>Coniferous</v>
      </c>
      <c r="P30" s="48" t="s">
        <v>111</v>
      </c>
      <c r="Q30" s="247"/>
      <c r="R30" s="247"/>
      <c r="S30" s="247"/>
      <c r="T30" s="247"/>
      <c r="U30" s="247"/>
      <c r="V30" s="247"/>
      <c r="W30" s="247"/>
      <c r="X30" s="248"/>
      <c r="Y30" s="270"/>
      <c r="Z30" s="459" t="str">
        <f t="shared" si="3"/>
        <v>6.1.C</v>
      </c>
      <c r="AA30" s="40" t="str">
        <f t="shared" si="10"/>
        <v>Coniferous</v>
      </c>
      <c r="AB30" s="48" t="s">
        <v>111</v>
      </c>
      <c r="AC30" s="455" t="s">
        <v>334</v>
      </c>
      <c r="AD30" s="350" t="s">
        <v>334</v>
      </c>
    </row>
    <row r="31" spans="1:30" s="18" customFormat="1" ht="15" customHeight="1">
      <c r="A31" s="172" t="s">
        <v>86</v>
      </c>
      <c r="B31" s="40" t="s">
        <v>4</v>
      </c>
      <c r="C31" s="48" t="s">
        <v>111</v>
      </c>
      <c r="D31" s="53" t="s">
        <v>279</v>
      </c>
      <c r="E31" s="53">
        <v>126.59</v>
      </c>
      <c r="F31" s="53" t="s">
        <v>305</v>
      </c>
      <c r="G31" s="55">
        <v>114.376</v>
      </c>
      <c r="H31" s="53"/>
      <c r="I31" s="53"/>
      <c r="J31" s="53"/>
      <c r="K31" s="174"/>
      <c r="L31" s="268"/>
      <c r="M31" s="269"/>
      <c r="N31" s="4" t="str">
        <f t="shared" si="6"/>
        <v>6.1.NC</v>
      </c>
      <c r="O31" s="40" t="str">
        <f t="shared" si="7"/>
        <v>Non-Coniferous</v>
      </c>
      <c r="P31" s="48" t="s">
        <v>111</v>
      </c>
      <c r="Q31" s="247"/>
      <c r="R31" s="247"/>
      <c r="S31" s="247"/>
      <c r="T31" s="247"/>
      <c r="U31" s="247"/>
      <c r="V31" s="247"/>
      <c r="W31" s="247"/>
      <c r="X31" s="248"/>
      <c r="Y31" s="270"/>
      <c r="Z31" s="459" t="str">
        <f t="shared" si="3"/>
        <v>6.1.NC</v>
      </c>
      <c r="AA31" s="40" t="str">
        <f t="shared" si="3"/>
        <v>Non-Coniferous</v>
      </c>
      <c r="AB31" s="48" t="s">
        <v>111</v>
      </c>
      <c r="AC31" s="455" t="s">
        <v>334</v>
      </c>
      <c r="AD31" s="350" t="s">
        <v>334</v>
      </c>
    </row>
    <row r="32" spans="1:30" s="18" customFormat="1" ht="15" customHeight="1">
      <c r="A32" s="181" t="s">
        <v>100</v>
      </c>
      <c r="B32" s="61" t="s">
        <v>93</v>
      </c>
      <c r="C32" s="52" t="s">
        <v>111</v>
      </c>
      <c r="D32" s="53" t="s">
        <v>279</v>
      </c>
      <c r="E32" s="53">
        <v>126.59</v>
      </c>
      <c r="F32" s="53" t="s">
        <v>305</v>
      </c>
      <c r="G32" s="55">
        <v>114.376</v>
      </c>
      <c r="H32" s="53"/>
      <c r="I32" s="53"/>
      <c r="J32" s="53"/>
      <c r="K32" s="174"/>
      <c r="L32" s="268"/>
      <c r="M32" s="269"/>
      <c r="N32" s="36" t="str">
        <f t="shared" si="6"/>
        <v>6.1.NC.T</v>
      </c>
      <c r="O32" s="41" t="str">
        <f t="shared" si="7"/>
        <v>of which: Tropical</v>
      </c>
      <c r="P32" s="52" t="s">
        <v>111</v>
      </c>
      <c r="Q32" s="247">
        <f aca="true" t="shared" si="15" ref="Q32:X32">IF(AND(ISNUMBER(D32/D31),D32&gt;D31),"&gt; 6.1.NC !!","")</f>
      </c>
      <c r="R32" s="247">
        <f t="shared" si="15"/>
      </c>
      <c r="S32" s="247">
        <f t="shared" si="15"/>
      </c>
      <c r="T32" s="247">
        <f t="shared" si="15"/>
      </c>
      <c r="U32" s="247">
        <f t="shared" si="15"/>
      </c>
      <c r="V32" s="247">
        <f t="shared" si="15"/>
      </c>
      <c r="W32" s="247">
        <f t="shared" si="15"/>
      </c>
      <c r="X32" s="248">
        <f t="shared" si="15"/>
      </c>
      <c r="Y32" s="270"/>
      <c r="Z32" s="459" t="str">
        <f t="shared" si="3"/>
        <v>6.1.NC.T</v>
      </c>
      <c r="AA32" s="41" t="str">
        <f t="shared" si="3"/>
        <v>of which: Tropical</v>
      </c>
      <c r="AB32" s="52" t="s">
        <v>111</v>
      </c>
      <c r="AC32" s="455" t="s">
        <v>334</v>
      </c>
      <c r="AD32" s="350" t="s">
        <v>334</v>
      </c>
    </row>
    <row r="33" spans="1:30" s="18" customFormat="1" ht="15" customHeight="1">
      <c r="A33" s="172">
        <v>6.2</v>
      </c>
      <c r="B33" s="42" t="s">
        <v>50</v>
      </c>
      <c r="C33" s="57" t="s">
        <v>111</v>
      </c>
      <c r="D33" s="51" t="s">
        <v>280</v>
      </c>
      <c r="E33" s="51">
        <v>1395.074</v>
      </c>
      <c r="F33" s="51" t="s">
        <v>307</v>
      </c>
      <c r="G33" s="58">
        <v>1171.226</v>
      </c>
      <c r="H33" s="51"/>
      <c r="I33" s="51"/>
      <c r="J33" s="51" t="s">
        <v>306</v>
      </c>
      <c r="K33" s="177">
        <v>14.765</v>
      </c>
      <c r="L33" s="268"/>
      <c r="M33" s="269"/>
      <c r="N33" s="4">
        <f t="shared" si="6"/>
        <v>6.2</v>
      </c>
      <c r="O33" s="42" t="str">
        <f t="shared" si="7"/>
        <v>PLYWOOD </v>
      </c>
      <c r="P33" s="57" t="s">
        <v>111</v>
      </c>
      <c r="Q33" s="249" t="e">
        <f aca="true" t="shared" si="16" ref="Q33:X33">D33-(D34+D35)</f>
        <v>#VALUE!</v>
      </c>
      <c r="R33" s="249">
        <f t="shared" si="16"/>
        <v>-39.52099999999996</v>
      </c>
      <c r="S33" s="249" t="e">
        <f t="shared" si="16"/>
        <v>#VALUE!</v>
      </c>
      <c r="T33" s="249">
        <f t="shared" si="16"/>
        <v>-36.69399999999996</v>
      </c>
      <c r="U33" s="249">
        <f t="shared" si="16"/>
        <v>0</v>
      </c>
      <c r="V33" s="249">
        <f t="shared" si="16"/>
        <v>0</v>
      </c>
      <c r="W33" s="249" t="e">
        <f t="shared" si="16"/>
        <v>#VALUE!</v>
      </c>
      <c r="X33" s="250">
        <f t="shared" si="16"/>
        <v>0</v>
      </c>
      <c r="Y33" s="308"/>
      <c r="Z33" s="459">
        <f t="shared" si="3"/>
        <v>6.2</v>
      </c>
      <c r="AA33" s="42" t="str">
        <f t="shared" si="3"/>
        <v>PLYWOOD </v>
      </c>
      <c r="AB33" s="57" t="s">
        <v>111</v>
      </c>
      <c r="AC33" s="455" t="s">
        <v>334</v>
      </c>
      <c r="AD33" s="350" t="s">
        <v>334</v>
      </c>
    </row>
    <row r="34" spans="1:30" s="18" customFormat="1" ht="15" customHeight="1">
      <c r="A34" s="172" t="s">
        <v>30</v>
      </c>
      <c r="B34" s="40" t="s">
        <v>3</v>
      </c>
      <c r="C34" s="48" t="s">
        <v>111</v>
      </c>
      <c r="D34" s="53" t="s">
        <v>281</v>
      </c>
      <c r="E34" s="53">
        <v>324.431</v>
      </c>
      <c r="F34" s="53" t="s">
        <v>309</v>
      </c>
      <c r="G34" s="55">
        <v>312.614</v>
      </c>
      <c r="H34" s="53"/>
      <c r="I34" s="53"/>
      <c r="J34" s="53" t="s">
        <v>308</v>
      </c>
      <c r="K34" s="174">
        <v>0.065</v>
      </c>
      <c r="L34" s="268"/>
      <c r="M34" s="269"/>
      <c r="N34" s="4" t="str">
        <f t="shared" si="6"/>
        <v>6.2.C</v>
      </c>
      <c r="O34" s="40" t="str">
        <f t="shared" si="7"/>
        <v>Coniferous</v>
      </c>
      <c r="P34" s="48" t="s">
        <v>111</v>
      </c>
      <c r="Q34" s="247"/>
      <c r="R34" s="247"/>
      <c r="S34" s="247"/>
      <c r="T34" s="247"/>
      <c r="U34" s="247"/>
      <c r="V34" s="247"/>
      <c r="W34" s="247"/>
      <c r="X34" s="248"/>
      <c r="Y34" s="270"/>
      <c r="Z34" s="459" t="str">
        <f t="shared" si="3"/>
        <v>6.2.C</v>
      </c>
      <c r="AA34" s="40" t="str">
        <f t="shared" si="3"/>
        <v>Coniferous</v>
      </c>
      <c r="AB34" s="48" t="s">
        <v>111</v>
      </c>
      <c r="AC34" s="455" t="s">
        <v>334</v>
      </c>
      <c r="AD34" s="350" t="s">
        <v>334</v>
      </c>
    </row>
    <row r="35" spans="1:30" s="18" customFormat="1" ht="15" customHeight="1">
      <c r="A35" s="172" t="s">
        <v>87</v>
      </c>
      <c r="B35" s="40" t="s">
        <v>4</v>
      </c>
      <c r="C35" s="48" t="s">
        <v>111</v>
      </c>
      <c r="D35" s="53" t="s">
        <v>282</v>
      </c>
      <c r="E35" s="53">
        <v>1110.164</v>
      </c>
      <c r="F35" s="53" t="s">
        <v>311</v>
      </c>
      <c r="G35" s="53">
        <v>895.306</v>
      </c>
      <c r="H35" s="53"/>
      <c r="I35" s="53"/>
      <c r="J35" s="53" t="s">
        <v>310</v>
      </c>
      <c r="K35" s="174">
        <v>14.7</v>
      </c>
      <c r="L35" s="268"/>
      <c r="M35" s="269"/>
      <c r="N35" s="4" t="str">
        <f t="shared" si="6"/>
        <v>6.2.NC</v>
      </c>
      <c r="O35" s="40" t="str">
        <f t="shared" si="7"/>
        <v>Non-Coniferous</v>
      </c>
      <c r="P35" s="48" t="s">
        <v>111</v>
      </c>
      <c r="Q35" s="247"/>
      <c r="R35" s="247"/>
      <c r="S35" s="247"/>
      <c r="T35" s="247"/>
      <c r="U35" s="247"/>
      <c r="V35" s="247"/>
      <c r="W35" s="247"/>
      <c r="X35" s="248"/>
      <c r="Y35" s="270"/>
      <c r="Z35" s="459" t="str">
        <f t="shared" si="3"/>
        <v>6.2.NC</v>
      </c>
      <c r="AA35" s="40" t="str">
        <f t="shared" si="3"/>
        <v>Non-Coniferous</v>
      </c>
      <c r="AB35" s="48" t="s">
        <v>111</v>
      </c>
      <c r="AC35" s="455" t="s">
        <v>334</v>
      </c>
      <c r="AD35" s="350" t="s">
        <v>334</v>
      </c>
    </row>
    <row r="36" spans="1:30" s="18" customFormat="1" ht="15" customHeight="1">
      <c r="A36" s="172" t="s">
        <v>101</v>
      </c>
      <c r="B36" s="61" t="s">
        <v>93</v>
      </c>
      <c r="C36" s="52" t="s">
        <v>111</v>
      </c>
      <c r="D36" s="53" t="s">
        <v>282</v>
      </c>
      <c r="E36" s="53">
        <v>1110.164</v>
      </c>
      <c r="F36" s="53" t="s">
        <v>311</v>
      </c>
      <c r="G36" s="53">
        <v>895.306</v>
      </c>
      <c r="H36" s="53"/>
      <c r="I36" s="53"/>
      <c r="J36" s="53" t="s">
        <v>310</v>
      </c>
      <c r="K36" s="174">
        <v>14.7</v>
      </c>
      <c r="L36" s="268"/>
      <c r="M36" s="269"/>
      <c r="N36" s="4" t="str">
        <f t="shared" si="6"/>
        <v>6.2.NC.T</v>
      </c>
      <c r="O36" s="41" t="str">
        <f t="shared" si="7"/>
        <v>of which: Tropical</v>
      </c>
      <c r="P36" s="52" t="s">
        <v>111</v>
      </c>
      <c r="Q36" s="247">
        <f aca="true" t="shared" si="17" ref="Q36:X36">IF(AND(ISNUMBER(D36/D35),D36&gt;D35),"&gt; 6.2.NC !!","")</f>
      </c>
      <c r="R36" s="247">
        <f t="shared" si="17"/>
      </c>
      <c r="S36" s="247">
        <f t="shared" si="17"/>
      </c>
      <c r="T36" s="247">
        <f t="shared" si="17"/>
      </c>
      <c r="U36" s="247">
        <f t="shared" si="17"/>
      </c>
      <c r="V36" s="247">
        <f t="shared" si="17"/>
      </c>
      <c r="W36" s="247">
        <f t="shared" si="17"/>
      </c>
      <c r="X36" s="248">
        <f t="shared" si="17"/>
      </c>
      <c r="Y36" s="270" t="s">
        <v>0</v>
      </c>
      <c r="Z36" s="459" t="str">
        <f t="shared" si="3"/>
        <v>6.2.NC.T</v>
      </c>
      <c r="AA36" s="41" t="str">
        <f t="shared" si="3"/>
        <v>of which: Tropical</v>
      </c>
      <c r="AB36" s="52" t="s">
        <v>111</v>
      </c>
      <c r="AC36" s="455" t="s">
        <v>334</v>
      </c>
      <c r="AD36" s="350" t="s">
        <v>334</v>
      </c>
    </row>
    <row r="37" spans="1:30" s="18" customFormat="1" ht="15" customHeight="1">
      <c r="A37" s="172">
        <v>6.3</v>
      </c>
      <c r="B37" s="581" t="s">
        <v>211</v>
      </c>
      <c r="C37" s="57" t="s">
        <v>111</v>
      </c>
      <c r="D37" s="51" t="s">
        <v>283</v>
      </c>
      <c r="E37" s="51">
        <v>10288.127</v>
      </c>
      <c r="F37" s="51" t="s">
        <v>313</v>
      </c>
      <c r="G37" s="51">
        <v>11666.655</v>
      </c>
      <c r="H37" s="51" t="s">
        <v>285</v>
      </c>
      <c r="I37" s="51">
        <v>0.481</v>
      </c>
      <c r="J37" s="51" t="s">
        <v>312</v>
      </c>
      <c r="K37" s="177">
        <v>2.163</v>
      </c>
      <c r="L37" s="268"/>
      <c r="M37" s="269"/>
      <c r="N37" s="4">
        <f t="shared" si="6"/>
        <v>6.3</v>
      </c>
      <c r="O37" s="42" t="str">
        <f t="shared" si="7"/>
        <v>PARTICLE BOARD, ORIENTED STRANDBOARD (OSB) AND SIMILAR BOARD</v>
      </c>
      <c r="P37" s="57" t="s">
        <v>111</v>
      </c>
      <c r="Q37" s="247"/>
      <c r="R37" s="247"/>
      <c r="S37" s="247"/>
      <c r="T37" s="247"/>
      <c r="U37" s="247"/>
      <c r="V37" s="247"/>
      <c r="W37" s="247"/>
      <c r="X37" s="248"/>
      <c r="Y37" s="270"/>
      <c r="Z37" s="459">
        <f t="shared" si="3"/>
        <v>6.3</v>
      </c>
      <c r="AA37" s="42" t="str">
        <f t="shared" si="3"/>
        <v>PARTICLE BOARD, ORIENTED STRANDBOARD (OSB) AND SIMILAR BOARD</v>
      </c>
      <c r="AB37" s="57" t="s">
        <v>111</v>
      </c>
      <c r="AC37" s="455" t="s">
        <v>334</v>
      </c>
      <c r="AD37" s="350" t="s">
        <v>334</v>
      </c>
    </row>
    <row r="38" spans="1:30" s="18" customFormat="1" ht="15" customHeight="1">
      <c r="A38" s="181" t="s">
        <v>62</v>
      </c>
      <c r="B38" s="577" t="s">
        <v>183</v>
      </c>
      <c r="C38" s="52" t="s">
        <v>111</v>
      </c>
      <c r="D38" s="53" t="s">
        <v>284</v>
      </c>
      <c r="E38" s="53">
        <v>76.402</v>
      </c>
      <c r="F38" s="53" t="s">
        <v>314</v>
      </c>
      <c r="G38" s="53">
        <v>101.345</v>
      </c>
      <c r="H38" s="53"/>
      <c r="I38" s="53"/>
      <c r="J38" s="53"/>
      <c r="K38" s="174"/>
      <c r="L38" s="268"/>
      <c r="M38" s="269"/>
      <c r="N38" s="36" t="str">
        <f t="shared" si="6"/>
        <v>6.3.1</v>
      </c>
      <c r="O38" s="44" t="str">
        <f t="shared" si="7"/>
        <v>of which: ORIENTED STRANDBOARD (OSB)</v>
      </c>
      <c r="P38" s="52" t="s">
        <v>111</v>
      </c>
      <c r="Q38" s="247">
        <f aca="true" t="shared" si="18" ref="Q38:X38">IF(AND(ISNUMBER(D38/D37),D38&gt;D37),"&gt; 6.3 !!","")</f>
      </c>
      <c r="R38" s="247">
        <f t="shared" si="18"/>
      </c>
      <c r="S38" s="247">
        <f t="shared" si="18"/>
      </c>
      <c r="T38" s="247">
        <f t="shared" si="18"/>
      </c>
      <c r="U38" s="247">
        <f t="shared" si="18"/>
      </c>
      <c r="V38" s="247">
        <f t="shared" si="18"/>
      </c>
      <c r="W38" s="247">
        <f t="shared" si="18"/>
      </c>
      <c r="X38" s="248">
        <f t="shared" si="18"/>
      </c>
      <c r="Y38" s="270"/>
      <c r="Z38" s="459" t="str">
        <f t="shared" si="3"/>
        <v>6.3.1</v>
      </c>
      <c r="AA38" s="44" t="str">
        <f t="shared" si="3"/>
        <v>of which: ORIENTED STRANDBOARD (OSB)</v>
      </c>
      <c r="AB38" s="52" t="s">
        <v>111</v>
      </c>
      <c r="AC38" s="455" t="s">
        <v>334</v>
      </c>
      <c r="AD38" s="350" t="s">
        <v>334</v>
      </c>
    </row>
    <row r="39" spans="1:30" s="18" customFormat="1" ht="15" customHeight="1">
      <c r="A39" s="172">
        <v>6.4</v>
      </c>
      <c r="B39" s="42" t="s">
        <v>51</v>
      </c>
      <c r="C39" s="57" t="s">
        <v>111</v>
      </c>
      <c r="D39" s="51" t="s">
        <v>287</v>
      </c>
      <c r="E39" s="51">
        <v>10943.896</v>
      </c>
      <c r="F39" s="51" t="s">
        <v>316</v>
      </c>
      <c r="G39" s="51">
        <v>10561.012</v>
      </c>
      <c r="H39" s="51" t="s">
        <v>286</v>
      </c>
      <c r="I39" s="51">
        <v>1.96</v>
      </c>
      <c r="J39" s="51" t="s">
        <v>315</v>
      </c>
      <c r="K39" s="177">
        <v>73.546</v>
      </c>
      <c r="L39" s="268"/>
      <c r="M39" s="269"/>
      <c r="N39" s="4">
        <f t="shared" si="6"/>
        <v>6.4</v>
      </c>
      <c r="O39" s="42" t="str">
        <f t="shared" si="7"/>
        <v>FIBREBOARD </v>
      </c>
      <c r="P39" s="57" t="s">
        <v>111</v>
      </c>
      <c r="Q39" s="259" t="e">
        <f aca="true" t="shared" si="19" ref="Q39:X39">D39-(D40+D41+D42)</f>
        <v>#VALUE!</v>
      </c>
      <c r="R39" s="259">
        <f t="shared" si="19"/>
        <v>0</v>
      </c>
      <c r="S39" s="259" t="e">
        <f>F39-(F40+F41+F42)</f>
        <v>#VALUE!</v>
      </c>
      <c r="T39" s="259">
        <f t="shared" si="19"/>
        <v>0</v>
      </c>
      <c r="U39" s="259" t="e">
        <f t="shared" si="19"/>
        <v>#VALUE!</v>
      </c>
      <c r="V39" s="259">
        <f t="shared" si="19"/>
        <v>0</v>
      </c>
      <c r="W39" s="259" t="e">
        <f t="shared" si="19"/>
        <v>#VALUE!</v>
      </c>
      <c r="X39" s="260">
        <f t="shared" si="19"/>
        <v>0</v>
      </c>
      <c r="Y39" s="452"/>
      <c r="Z39" s="459">
        <f t="shared" si="3"/>
        <v>6.4</v>
      </c>
      <c r="AA39" s="42" t="str">
        <f t="shared" si="3"/>
        <v>FIBREBOARD </v>
      </c>
      <c r="AB39" s="57" t="s">
        <v>111</v>
      </c>
      <c r="AC39" s="455" t="s">
        <v>334</v>
      </c>
      <c r="AD39" s="350" t="s">
        <v>334</v>
      </c>
    </row>
    <row r="40" spans="1:30" s="18" customFormat="1" ht="15" customHeight="1">
      <c r="A40" s="172" t="s">
        <v>31</v>
      </c>
      <c r="B40" s="40" t="s">
        <v>52</v>
      </c>
      <c r="C40" s="48" t="s">
        <v>111</v>
      </c>
      <c r="D40" s="53" t="s">
        <v>288</v>
      </c>
      <c r="E40" s="53">
        <v>2397.266</v>
      </c>
      <c r="F40" s="53" t="s">
        <v>317</v>
      </c>
      <c r="G40" s="53">
        <v>3261.267</v>
      </c>
      <c r="H40" s="53"/>
      <c r="I40" s="53"/>
      <c r="J40" s="53"/>
      <c r="K40" s="174"/>
      <c r="L40" s="268"/>
      <c r="M40" s="269"/>
      <c r="N40" s="4" t="str">
        <f t="shared" si="6"/>
        <v>6.4.1</v>
      </c>
      <c r="O40" s="40" t="str">
        <f t="shared" si="7"/>
        <v>HARDBOARD </v>
      </c>
      <c r="P40" s="48" t="s">
        <v>111</v>
      </c>
      <c r="Q40" s="247"/>
      <c r="R40" s="247"/>
      <c r="S40" s="247"/>
      <c r="T40" s="247"/>
      <c r="U40" s="247"/>
      <c r="V40" s="247"/>
      <c r="W40" s="247"/>
      <c r="X40" s="248"/>
      <c r="Y40" s="270"/>
      <c r="Z40" s="459" t="str">
        <f t="shared" si="3"/>
        <v>6.4.1</v>
      </c>
      <c r="AA40" s="40" t="str">
        <f t="shared" si="3"/>
        <v>HARDBOARD </v>
      </c>
      <c r="AB40" s="48" t="s">
        <v>111</v>
      </c>
      <c r="AC40" s="455" t="s">
        <v>334</v>
      </c>
      <c r="AD40" s="350" t="s">
        <v>334</v>
      </c>
    </row>
    <row r="41" spans="1:30" s="18" customFormat="1" ht="15" customHeight="1">
      <c r="A41" s="172" t="s">
        <v>32</v>
      </c>
      <c r="B41" s="40" t="s">
        <v>224</v>
      </c>
      <c r="C41" s="48" t="s">
        <v>111</v>
      </c>
      <c r="D41" s="53" t="s">
        <v>290</v>
      </c>
      <c r="E41" s="53">
        <v>8188.721</v>
      </c>
      <c r="F41" s="53" t="s">
        <v>318</v>
      </c>
      <c r="G41" s="53">
        <v>7004.664</v>
      </c>
      <c r="H41" s="53" t="s">
        <v>289</v>
      </c>
      <c r="I41" s="53">
        <v>1.749</v>
      </c>
      <c r="J41" s="53" t="s">
        <v>315</v>
      </c>
      <c r="K41" s="174">
        <v>73.546</v>
      </c>
      <c r="L41" s="268"/>
      <c r="M41" s="269"/>
      <c r="N41" s="4" t="str">
        <f t="shared" si="6"/>
        <v>6.4.2</v>
      </c>
      <c r="O41" s="40" t="str">
        <f t="shared" si="7"/>
        <v>MEDIUM/HIGH DENSITY FIBREBOARD (MDF/HDF)</v>
      </c>
      <c r="P41" s="48" t="s">
        <v>111</v>
      </c>
      <c r="Q41" s="247"/>
      <c r="R41" s="247"/>
      <c r="S41" s="247"/>
      <c r="T41" s="247"/>
      <c r="U41" s="247"/>
      <c r="V41" s="247"/>
      <c r="W41" s="247"/>
      <c r="X41" s="248"/>
      <c r="Y41" s="270"/>
      <c r="Z41" s="459" t="str">
        <f t="shared" si="3"/>
        <v>6.4.2</v>
      </c>
      <c r="AA41" s="40" t="str">
        <f t="shared" si="3"/>
        <v>MEDIUM/HIGH DENSITY FIBREBOARD (MDF/HDF)</v>
      </c>
      <c r="AB41" s="48" t="s">
        <v>111</v>
      </c>
      <c r="AC41" s="325" t="s">
        <v>334</v>
      </c>
      <c r="AD41" s="350" t="s">
        <v>334</v>
      </c>
    </row>
    <row r="42" spans="1:30" s="18" customFormat="1" ht="15" customHeight="1">
      <c r="A42" s="175" t="s">
        <v>33</v>
      </c>
      <c r="B42" s="444" t="s">
        <v>132</v>
      </c>
      <c r="C42" s="52" t="s">
        <v>111</v>
      </c>
      <c r="D42" s="53" t="s">
        <v>292</v>
      </c>
      <c r="E42" s="53">
        <v>357.909</v>
      </c>
      <c r="F42" s="53" t="s">
        <v>319</v>
      </c>
      <c r="G42" s="53">
        <v>295.081</v>
      </c>
      <c r="H42" s="53" t="s">
        <v>291</v>
      </c>
      <c r="I42" s="53">
        <v>0.211</v>
      </c>
      <c r="J42" s="53"/>
      <c r="K42" s="174"/>
      <c r="L42" s="268"/>
      <c r="M42" s="269"/>
      <c r="N42" s="5" t="str">
        <f t="shared" si="6"/>
        <v>6.4.3</v>
      </c>
      <c r="O42" s="43" t="str">
        <f t="shared" si="7"/>
        <v>OTHER FIBREBOARD </v>
      </c>
      <c r="P42" s="52" t="s">
        <v>111</v>
      </c>
      <c r="Q42" s="255"/>
      <c r="R42" s="255"/>
      <c r="S42" s="255"/>
      <c r="T42" s="255"/>
      <c r="U42" s="255"/>
      <c r="V42" s="255"/>
      <c r="W42" s="255"/>
      <c r="X42" s="256"/>
      <c r="Y42" s="270"/>
      <c r="Z42" s="458" t="str">
        <f t="shared" si="3"/>
        <v>6.4.3</v>
      </c>
      <c r="AA42" s="43" t="str">
        <f t="shared" si="3"/>
        <v>OTHER FIBREBOARD </v>
      </c>
      <c r="AB42" s="52" t="s">
        <v>111</v>
      </c>
      <c r="AC42" s="325" t="s">
        <v>334</v>
      </c>
      <c r="AD42" s="350" t="s">
        <v>334</v>
      </c>
    </row>
    <row r="43" spans="1:30" s="138" customFormat="1" ht="15" customHeight="1">
      <c r="A43" s="182">
        <v>7</v>
      </c>
      <c r="B43" s="151" t="s">
        <v>53</v>
      </c>
      <c r="C43" s="147" t="s">
        <v>89</v>
      </c>
      <c r="D43" s="137">
        <v>0.111071</v>
      </c>
      <c r="E43" s="137">
        <v>79.351</v>
      </c>
      <c r="F43" s="137">
        <v>0.0006609999999999999</v>
      </c>
      <c r="G43" s="137">
        <v>3.032</v>
      </c>
      <c r="H43" s="137"/>
      <c r="I43" s="137"/>
      <c r="J43" s="137">
        <v>0.02497</v>
      </c>
      <c r="K43" s="171">
        <v>16.93</v>
      </c>
      <c r="L43" s="268"/>
      <c r="M43" s="269"/>
      <c r="N43" s="148">
        <f t="shared" si="6"/>
        <v>7</v>
      </c>
      <c r="O43" s="135" t="str">
        <f t="shared" si="7"/>
        <v>WOOD PULP</v>
      </c>
      <c r="P43" s="147" t="s">
        <v>89</v>
      </c>
      <c r="Q43" s="253">
        <f aca="true" t="shared" si="20" ref="Q43:X43">D43-(D44+D45+D46+D51)</f>
        <v>0</v>
      </c>
      <c r="R43" s="253">
        <f t="shared" si="20"/>
        <v>0</v>
      </c>
      <c r="S43" s="253">
        <f>F43-(F44+F45+F46+F51)</f>
        <v>0</v>
      </c>
      <c r="T43" s="253">
        <f>G43-(G44+G45+G46+G51)</f>
        <v>0</v>
      </c>
      <c r="U43" s="253">
        <f t="shared" si="20"/>
        <v>0</v>
      </c>
      <c r="V43" s="253">
        <f t="shared" si="20"/>
        <v>0</v>
      </c>
      <c r="W43" s="253">
        <f t="shared" si="20"/>
        <v>0</v>
      </c>
      <c r="X43" s="254">
        <f t="shared" si="20"/>
        <v>0</v>
      </c>
      <c r="Y43" s="308"/>
      <c r="Z43" s="317">
        <f t="shared" si="3"/>
        <v>7</v>
      </c>
      <c r="AA43" s="135" t="str">
        <f t="shared" si="3"/>
        <v>WOOD PULP</v>
      </c>
      <c r="AB43" s="147" t="s">
        <v>89</v>
      </c>
      <c r="AC43" s="323">
        <v>0.111071</v>
      </c>
      <c r="AD43" s="322">
        <v>-0.024309</v>
      </c>
    </row>
    <row r="44" spans="1:30" s="18" customFormat="1" ht="15" customHeight="1">
      <c r="A44" s="176">
        <v>7.1</v>
      </c>
      <c r="B44" s="578" t="s">
        <v>184</v>
      </c>
      <c r="C44" s="579" t="s">
        <v>89</v>
      </c>
      <c r="D44" s="53"/>
      <c r="E44" s="53"/>
      <c r="F44" s="53">
        <v>0.0005809999999999999</v>
      </c>
      <c r="G44" s="53">
        <v>2.439</v>
      </c>
      <c r="H44" s="53"/>
      <c r="I44" s="53"/>
      <c r="J44" s="53"/>
      <c r="K44" s="174"/>
      <c r="L44" s="268"/>
      <c r="M44" s="269"/>
      <c r="N44" s="6">
        <f t="shared" si="6"/>
        <v>7.1</v>
      </c>
      <c r="O44" s="42" t="str">
        <f t="shared" si="7"/>
        <v>MECHANICAL WOOD PULP</v>
      </c>
      <c r="P44" s="579" t="s">
        <v>89</v>
      </c>
      <c r="Q44" s="247"/>
      <c r="R44" s="247"/>
      <c r="S44" s="247"/>
      <c r="T44" s="247"/>
      <c r="U44" s="247"/>
      <c r="V44" s="247"/>
      <c r="W44" s="247"/>
      <c r="X44" s="248"/>
      <c r="Y44" s="270"/>
      <c r="Z44" s="459">
        <f t="shared" si="3"/>
        <v>7.1</v>
      </c>
      <c r="AA44" s="42" t="str">
        <f t="shared" si="3"/>
        <v>MECHANICAL WOOD PULP</v>
      </c>
      <c r="AB44" s="579" t="s">
        <v>89</v>
      </c>
      <c r="AC44" s="455">
        <v>0</v>
      </c>
      <c r="AD44" s="350">
        <v>0.0005809999999999999</v>
      </c>
    </row>
    <row r="45" spans="1:30" s="18" customFormat="1" ht="15" customHeight="1">
      <c r="A45" s="176">
        <v>7.2</v>
      </c>
      <c r="B45" s="578" t="s">
        <v>185</v>
      </c>
      <c r="C45" s="52" t="s">
        <v>89</v>
      </c>
      <c r="D45" s="53"/>
      <c r="E45" s="53"/>
      <c r="F45" s="53"/>
      <c r="G45" s="53"/>
      <c r="H45" s="53"/>
      <c r="I45" s="53"/>
      <c r="J45" s="53"/>
      <c r="K45" s="174"/>
      <c r="L45" s="268"/>
      <c r="M45" s="269"/>
      <c r="N45" s="6">
        <f t="shared" si="6"/>
        <v>7.2</v>
      </c>
      <c r="O45" s="42" t="str">
        <f t="shared" si="7"/>
        <v>SEMI-CHEMICAL WOOD PULP</v>
      </c>
      <c r="P45" s="52" t="s">
        <v>89</v>
      </c>
      <c r="Q45" s="247"/>
      <c r="R45" s="247"/>
      <c r="S45" s="247"/>
      <c r="T45" s="247"/>
      <c r="U45" s="247"/>
      <c r="V45" s="247"/>
      <c r="W45" s="247"/>
      <c r="X45" s="248"/>
      <c r="Y45" s="270"/>
      <c r="Z45" s="459">
        <f t="shared" si="3"/>
        <v>7.2</v>
      </c>
      <c r="AA45" s="42" t="str">
        <f t="shared" si="3"/>
        <v>SEMI-CHEMICAL WOOD PULP</v>
      </c>
      <c r="AB45" s="52" t="s">
        <v>89</v>
      </c>
      <c r="AC45" s="455">
        <v>0</v>
      </c>
      <c r="AD45" s="350">
        <v>0</v>
      </c>
    </row>
    <row r="46" spans="1:30" s="18" customFormat="1" ht="15" customHeight="1">
      <c r="A46" s="176">
        <v>7.3</v>
      </c>
      <c r="B46" s="42" t="s">
        <v>186</v>
      </c>
      <c r="C46" s="154" t="s">
        <v>89</v>
      </c>
      <c r="D46" s="51">
        <v>0.111071</v>
      </c>
      <c r="E46" s="51">
        <v>79.351</v>
      </c>
      <c r="F46" s="51">
        <v>8E-05</v>
      </c>
      <c r="G46" s="51">
        <v>0.593</v>
      </c>
      <c r="H46" s="51"/>
      <c r="I46" s="51"/>
      <c r="J46" s="51">
        <v>0.02497</v>
      </c>
      <c r="K46" s="177">
        <v>16.93</v>
      </c>
      <c r="L46" s="268"/>
      <c r="M46" s="269"/>
      <c r="N46" s="6">
        <f t="shared" si="6"/>
        <v>7.3</v>
      </c>
      <c r="O46" s="42" t="str">
        <f t="shared" si="7"/>
        <v>CHEMICAL WOOD PULP</v>
      </c>
      <c r="P46" s="154" t="s">
        <v>89</v>
      </c>
      <c r="Q46" s="249">
        <f aca="true" t="shared" si="21" ref="Q46:X46">D46-(D47+D48+D49+D50)</f>
        <v>0</v>
      </c>
      <c r="R46" s="249">
        <f t="shared" si="21"/>
        <v>0</v>
      </c>
      <c r="S46" s="249">
        <f>F46-(F47+F48+F49+F50)</f>
        <v>0</v>
      </c>
      <c r="T46" s="249">
        <f>G46-(G47+G48+G49+G50)</f>
        <v>0</v>
      </c>
      <c r="U46" s="249">
        <f t="shared" si="21"/>
        <v>0</v>
      </c>
      <c r="V46" s="249">
        <f t="shared" si="21"/>
        <v>0</v>
      </c>
      <c r="W46" s="249">
        <f t="shared" si="21"/>
        <v>0</v>
      </c>
      <c r="X46" s="250">
        <f t="shared" si="21"/>
        <v>0</v>
      </c>
      <c r="Y46" s="308"/>
      <c r="Z46" s="459">
        <f t="shared" si="3"/>
        <v>7.3</v>
      </c>
      <c r="AA46" s="42" t="str">
        <f t="shared" si="3"/>
        <v>CHEMICAL WOOD PULP</v>
      </c>
      <c r="AB46" s="154" t="s">
        <v>89</v>
      </c>
      <c r="AC46" s="455">
        <v>0.111071</v>
      </c>
      <c r="AD46" s="350">
        <v>-0.02489</v>
      </c>
    </row>
    <row r="47" spans="1:30" s="18" customFormat="1" ht="15" customHeight="1">
      <c r="A47" s="176" t="s">
        <v>34</v>
      </c>
      <c r="B47" s="40" t="s">
        <v>187</v>
      </c>
      <c r="C47" s="52" t="s">
        <v>89</v>
      </c>
      <c r="D47" s="53"/>
      <c r="E47" s="53"/>
      <c r="F47" s="53"/>
      <c r="G47" s="53"/>
      <c r="H47" s="53"/>
      <c r="I47" s="53"/>
      <c r="J47" s="53"/>
      <c r="K47" s="174"/>
      <c r="L47" s="268"/>
      <c r="M47" s="269"/>
      <c r="N47" s="6" t="str">
        <f t="shared" si="6"/>
        <v>7.3.1</v>
      </c>
      <c r="O47" s="40" t="str">
        <f t="shared" si="7"/>
        <v>SULPHATE UNBLEACHED PULP</v>
      </c>
      <c r="P47" s="52" t="s">
        <v>89</v>
      </c>
      <c r="Q47" s="247"/>
      <c r="R47" s="247"/>
      <c r="S47" s="247"/>
      <c r="T47" s="247"/>
      <c r="U47" s="247"/>
      <c r="V47" s="247"/>
      <c r="W47" s="247"/>
      <c r="X47" s="248"/>
      <c r="Y47" s="270"/>
      <c r="Z47" s="459" t="str">
        <f t="shared" si="3"/>
        <v>7.3.1</v>
      </c>
      <c r="AA47" s="40" t="str">
        <f t="shared" si="3"/>
        <v>SULPHATE UNBLEACHED PULP</v>
      </c>
      <c r="AB47" s="52" t="s">
        <v>89</v>
      </c>
      <c r="AC47" s="455">
        <v>0</v>
      </c>
      <c r="AD47" s="350">
        <v>0</v>
      </c>
    </row>
    <row r="48" spans="1:30" s="18" customFormat="1" ht="15" customHeight="1">
      <c r="A48" s="176" t="s">
        <v>35</v>
      </c>
      <c r="B48" s="40" t="s">
        <v>188</v>
      </c>
      <c r="C48" s="52" t="s">
        <v>89</v>
      </c>
      <c r="D48" s="53">
        <v>0.111071</v>
      </c>
      <c r="E48" s="53">
        <v>79.351</v>
      </c>
      <c r="F48" s="53"/>
      <c r="G48" s="53"/>
      <c r="H48" s="53"/>
      <c r="I48" s="53"/>
      <c r="J48" s="53">
        <v>0.02497</v>
      </c>
      <c r="K48" s="174">
        <v>16.93</v>
      </c>
      <c r="L48" s="268"/>
      <c r="M48" s="269"/>
      <c r="N48" s="6" t="str">
        <f t="shared" si="6"/>
        <v>7.3.2</v>
      </c>
      <c r="O48" s="40" t="str">
        <f t="shared" si="7"/>
        <v>SULPHATE BLEACHED PULP</v>
      </c>
      <c r="P48" s="52" t="s">
        <v>89</v>
      </c>
      <c r="Q48" s="247"/>
      <c r="R48" s="247"/>
      <c r="S48" s="247"/>
      <c r="T48" s="247"/>
      <c r="U48" s="247"/>
      <c r="V48" s="247"/>
      <c r="W48" s="247"/>
      <c r="X48" s="248"/>
      <c r="Y48" s="270"/>
      <c r="Z48" s="459" t="str">
        <f t="shared" si="3"/>
        <v>7.3.2</v>
      </c>
      <c r="AA48" s="40" t="str">
        <f t="shared" si="3"/>
        <v>SULPHATE BLEACHED PULP</v>
      </c>
      <c r="AB48" s="52" t="s">
        <v>89</v>
      </c>
      <c r="AC48" s="455">
        <v>0.111071</v>
      </c>
      <c r="AD48" s="350">
        <v>-0.02497</v>
      </c>
    </row>
    <row r="49" spans="1:30" s="18" customFormat="1" ht="15" customHeight="1">
      <c r="A49" s="176" t="s">
        <v>36</v>
      </c>
      <c r="B49" s="40" t="s">
        <v>189</v>
      </c>
      <c r="C49" s="52" t="s">
        <v>89</v>
      </c>
      <c r="D49" s="53"/>
      <c r="E49" s="53"/>
      <c r="F49" s="53"/>
      <c r="G49" s="53"/>
      <c r="H49" s="53"/>
      <c r="I49" s="53"/>
      <c r="J49" s="53"/>
      <c r="K49" s="174"/>
      <c r="L49" s="268"/>
      <c r="M49" s="269"/>
      <c r="N49" s="6" t="str">
        <f t="shared" si="6"/>
        <v>7.3.3</v>
      </c>
      <c r="O49" s="40" t="str">
        <f t="shared" si="7"/>
        <v>SULPHITE UNBLEACHED PULP</v>
      </c>
      <c r="P49" s="52" t="s">
        <v>89</v>
      </c>
      <c r="Q49" s="247"/>
      <c r="R49" s="247"/>
      <c r="S49" s="247"/>
      <c r="T49" s="247"/>
      <c r="U49" s="247"/>
      <c r="V49" s="247"/>
      <c r="W49" s="247"/>
      <c r="X49" s="248"/>
      <c r="Y49" s="270"/>
      <c r="Z49" s="459" t="str">
        <f t="shared" si="3"/>
        <v>7.3.3</v>
      </c>
      <c r="AA49" s="40" t="str">
        <f t="shared" si="3"/>
        <v>SULPHITE UNBLEACHED PULP</v>
      </c>
      <c r="AB49" s="52" t="s">
        <v>89</v>
      </c>
      <c r="AC49" s="325">
        <v>0</v>
      </c>
      <c r="AD49" s="350">
        <v>0</v>
      </c>
    </row>
    <row r="50" spans="1:30" s="18" customFormat="1" ht="15" customHeight="1">
      <c r="A50" s="176" t="s">
        <v>37</v>
      </c>
      <c r="B50" s="43" t="s">
        <v>190</v>
      </c>
      <c r="C50" s="52" t="s">
        <v>89</v>
      </c>
      <c r="D50" s="53"/>
      <c r="E50" s="53"/>
      <c r="F50" s="53">
        <v>8E-05</v>
      </c>
      <c r="G50" s="53">
        <v>0.593</v>
      </c>
      <c r="H50" s="53"/>
      <c r="I50" s="53"/>
      <c r="J50" s="53"/>
      <c r="K50" s="174"/>
      <c r="L50" s="268"/>
      <c r="M50" s="269"/>
      <c r="N50" s="6" t="str">
        <f t="shared" si="6"/>
        <v>7.3.4</v>
      </c>
      <c r="O50" s="40" t="str">
        <f t="shared" si="7"/>
        <v>SULPHITE BLEACHED PULP</v>
      </c>
      <c r="P50" s="52" t="s">
        <v>89</v>
      </c>
      <c r="Q50" s="247"/>
      <c r="R50" s="247"/>
      <c r="S50" s="247"/>
      <c r="T50" s="247"/>
      <c r="U50" s="247"/>
      <c r="V50" s="247"/>
      <c r="W50" s="247"/>
      <c r="X50" s="248"/>
      <c r="Y50" s="270"/>
      <c r="Z50" s="459" t="str">
        <f t="shared" si="3"/>
        <v>7.3.4</v>
      </c>
      <c r="AA50" s="40" t="str">
        <f t="shared" si="3"/>
        <v>SULPHITE BLEACHED PULP</v>
      </c>
      <c r="AB50" s="52" t="s">
        <v>89</v>
      </c>
      <c r="AC50" s="455">
        <v>0</v>
      </c>
      <c r="AD50" s="350">
        <v>8E-05</v>
      </c>
    </row>
    <row r="51" spans="1:30" s="18" customFormat="1" ht="15" customHeight="1">
      <c r="A51" s="183">
        <v>7.4</v>
      </c>
      <c r="B51" s="45" t="s">
        <v>54</v>
      </c>
      <c r="C51" s="56" t="s">
        <v>89</v>
      </c>
      <c r="D51" s="51"/>
      <c r="E51" s="51"/>
      <c r="F51" s="51"/>
      <c r="G51" s="51"/>
      <c r="H51" s="51"/>
      <c r="I51" s="51"/>
      <c r="J51" s="51"/>
      <c r="K51" s="177"/>
      <c r="L51" s="268"/>
      <c r="M51" s="269"/>
      <c r="N51" s="6">
        <f t="shared" si="6"/>
        <v>7.4</v>
      </c>
      <c r="O51" s="39" t="str">
        <f t="shared" si="7"/>
        <v>DISSOLVING GRADES</v>
      </c>
      <c r="P51" s="56" t="s">
        <v>89</v>
      </c>
      <c r="Q51" s="255"/>
      <c r="R51" s="255"/>
      <c r="S51" s="255"/>
      <c r="T51" s="255"/>
      <c r="U51" s="255"/>
      <c r="V51" s="255"/>
      <c r="W51" s="255"/>
      <c r="X51" s="256"/>
      <c r="Y51" s="270"/>
      <c r="Z51" s="458">
        <f t="shared" si="3"/>
        <v>7.4</v>
      </c>
      <c r="AA51" s="39" t="str">
        <f t="shared" si="3"/>
        <v>DISSOLVING GRADES</v>
      </c>
      <c r="AB51" s="56" t="s">
        <v>89</v>
      </c>
      <c r="AC51" s="325">
        <v>0</v>
      </c>
      <c r="AD51" s="350">
        <v>0</v>
      </c>
    </row>
    <row r="52" spans="1:30" s="138" customFormat="1" ht="15" customHeight="1">
      <c r="A52" s="182">
        <v>8</v>
      </c>
      <c r="B52" s="135" t="s">
        <v>61</v>
      </c>
      <c r="C52" s="147" t="s">
        <v>89</v>
      </c>
      <c r="D52" s="137">
        <v>0.004889999999999999</v>
      </c>
      <c r="E52" s="137">
        <v>15.598</v>
      </c>
      <c r="F52" s="137">
        <v>0.008164</v>
      </c>
      <c r="G52" s="137">
        <v>15.94</v>
      </c>
      <c r="H52" s="137"/>
      <c r="I52" s="137"/>
      <c r="J52" s="137"/>
      <c r="K52" s="171"/>
      <c r="L52" s="268"/>
      <c r="M52" s="269"/>
      <c r="N52" s="149">
        <f t="shared" si="6"/>
        <v>8</v>
      </c>
      <c r="O52" s="140" t="str">
        <f t="shared" si="7"/>
        <v>OTHER PULP </v>
      </c>
      <c r="P52" s="147" t="s">
        <v>89</v>
      </c>
      <c r="Q52" s="253">
        <f aca="true" t="shared" si="22" ref="Q52:X52">D52-(D53+D54)</f>
        <v>0</v>
      </c>
      <c r="R52" s="253">
        <f t="shared" si="22"/>
        <v>0</v>
      </c>
      <c r="S52" s="253">
        <f t="shared" si="22"/>
        <v>0</v>
      </c>
      <c r="T52" s="253">
        <f t="shared" si="22"/>
        <v>0</v>
      </c>
      <c r="U52" s="253">
        <f t="shared" si="22"/>
        <v>0</v>
      </c>
      <c r="V52" s="253">
        <f t="shared" si="22"/>
        <v>0</v>
      </c>
      <c r="W52" s="253">
        <f t="shared" si="22"/>
        <v>0</v>
      </c>
      <c r="X52" s="254">
        <f t="shared" si="22"/>
        <v>0</v>
      </c>
      <c r="Y52" s="308"/>
      <c r="Z52" s="317">
        <f t="shared" si="3"/>
        <v>8</v>
      </c>
      <c r="AA52" s="140" t="str">
        <f t="shared" si="3"/>
        <v>OTHER PULP </v>
      </c>
      <c r="AB52" s="147" t="s">
        <v>89</v>
      </c>
      <c r="AC52" s="321">
        <v>0.004889999999999999</v>
      </c>
      <c r="AD52" s="322">
        <v>0.008164</v>
      </c>
    </row>
    <row r="53" spans="1:30" s="18" customFormat="1" ht="15" customHeight="1">
      <c r="A53" s="181">
        <v>8.1</v>
      </c>
      <c r="B53" s="42" t="s">
        <v>78</v>
      </c>
      <c r="C53" s="52" t="s">
        <v>89</v>
      </c>
      <c r="D53" s="53">
        <v>0.004889999999999999</v>
      </c>
      <c r="E53" s="53">
        <v>15.598</v>
      </c>
      <c r="F53" s="53">
        <v>0.008164</v>
      </c>
      <c r="G53" s="53">
        <v>15.94</v>
      </c>
      <c r="H53" s="53"/>
      <c r="I53" s="53"/>
      <c r="J53" s="53"/>
      <c r="K53" s="174"/>
      <c r="L53" s="268"/>
      <c r="M53" s="269"/>
      <c r="N53" s="36">
        <f t="shared" si="6"/>
        <v>8.1</v>
      </c>
      <c r="O53" s="42" t="str">
        <f t="shared" si="7"/>
        <v>PULP FROM FIBRES OTHER THAN WOOD</v>
      </c>
      <c r="P53" s="52" t="s">
        <v>89</v>
      </c>
      <c r="Q53" s="247"/>
      <c r="R53" s="247"/>
      <c r="S53" s="247"/>
      <c r="T53" s="247"/>
      <c r="U53" s="247"/>
      <c r="V53" s="247"/>
      <c r="W53" s="247"/>
      <c r="X53" s="248"/>
      <c r="Y53" s="270"/>
      <c r="Z53" s="459">
        <f t="shared" si="3"/>
        <v>8.1</v>
      </c>
      <c r="AA53" s="42" t="str">
        <f t="shared" si="3"/>
        <v>PULP FROM FIBRES OTHER THAN WOOD</v>
      </c>
      <c r="AB53" s="52" t="s">
        <v>89</v>
      </c>
      <c r="AC53" s="328">
        <v>0.004889999999999999</v>
      </c>
      <c r="AD53" s="350">
        <v>0.008164</v>
      </c>
    </row>
    <row r="54" spans="1:30" s="18" customFormat="1" ht="15" customHeight="1">
      <c r="A54" s="184">
        <v>8.2</v>
      </c>
      <c r="B54" s="45" t="s">
        <v>63</v>
      </c>
      <c r="C54" s="52" t="s">
        <v>89</v>
      </c>
      <c r="D54" s="53"/>
      <c r="E54" s="53"/>
      <c r="F54" s="53"/>
      <c r="G54" s="53"/>
      <c r="H54" s="53"/>
      <c r="I54" s="53"/>
      <c r="J54" s="53"/>
      <c r="K54" s="174"/>
      <c r="L54" s="268"/>
      <c r="M54" s="269"/>
      <c r="N54" s="37">
        <f t="shared" si="6"/>
        <v>8.2</v>
      </c>
      <c r="O54" s="45" t="str">
        <f t="shared" si="7"/>
        <v>RECOVERED FIBRE PULP</v>
      </c>
      <c r="P54" s="52" t="s">
        <v>89</v>
      </c>
      <c r="Q54" s="247"/>
      <c r="R54" s="247"/>
      <c r="S54" s="247"/>
      <c r="T54" s="247"/>
      <c r="U54" s="247"/>
      <c r="V54" s="247"/>
      <c r="W54" s="247"/>
      <c r="X54" s="248"/>
      <c r="Y54" s="270"/>
      <c r="Z54" s="458">
        <f t="shared" si="3"/>
        <v>8.2</v>
      </c>
      <c r="AA54" s="45" t="str">
        <f t="shared" si="3"/>
        <v>RECOVERED FIBRE PULP</v>
      </c>
      <c r="AB54" s="52" t="s">
        <v>89</v>
      </c>
      <c r="AC54" s="325">
        <v>0</v>
      </c>
      <c r="AD54" s="350">
        <v>0</v>
      </c>
    </row>
    <row r="55" spans="1:30" s="138" customFormat="1" ht="15" customHeight="1">
      <c r="A55" s="178">
        <v>9</v>
      </c>
      <c r="B55" s="151" t="s">
        <v>55</v>
      </c>
      <c r="C55" s="152" t="s">
        <v>89</v>
      </c>
      <c r="D55" s="141">
        <v>0.001132</v>
      </c>
      <c r="E55" s="141">
        <v>1.402</v>
      </c>
      <c r="F55" s="141">
        <v>0.017502</v>
      </c>
      <c r="G55" s="141">
        <v>8.095</v>
      </c>
      <c r="H55" s="141"/>
      <c r="I55" s="141"/>
      <c r="J55" s="141"/>
      <c r="K55" s="179"/>
      <c r="L55" s="268"/>
      <c r="M55" s="269"/>
      <c r="N55" s="150">
        <f t="shared" si="6"/>
        <v>9</v>
      </c>
      <c r="O55" s="146" t="str">
        <f t="shared" si="7"/>
        <v>RECOVERED PAPER</v>
      </c>
      <c r="P55" s="152" t="s">
        <v>89</v>
      </c>
      <c r="Q55" s="251"/>
      <c r="R55" s="251"/>
      <c r="S55" s="251"/>
      <c r="T55" s="251"/>
      <c r="U55" s="251"/>
      <c r="V55" s="251"/>
      <c r="W55" s="251"/>
      <c r="X55" s="252"/>
      <c r="Y55" s="270"/>
      <c r="Z55" s="316">
        <f t="shared" si="3"/>
        <v>9</v>
      </c>
      <c r="AA55" s="146" t="str">
        <f t="shared" si="3"/>
        <v>RECOVERED PAPER</v>
      </c>
      <c r="AB55" s="152" t="s">
        <v>89</v>
      </c>
      <c r="AC55" s="324">
        <v>0.001132</v>
      </c>
      <c r="AD55" s="322">
        <v>0.017502</v>
      </c>
    </row>
    <row r="56" spans="1:30" s="138" customFormat="1" ht="15" customHeight="1">
      <c r="A56" s="182">
        <v>10</v>
      </c>
      <c r="B56" s="151" t="s">
        <v>56</v>
      </c>
      <c r="C56" s="152" t="s">
        <v>89</v>
      </c>
      <c r="D56" s="141">
        <v>27.622458</v>
      </c>
      <c r="E56" s="141">
        <v>36121.402</v>
      </c>
      <c r="F56" s="141">
        <v>27.023566</v>
      </c>
      <c r="G56" s="141">
        <v>27660.589</v>
      </c>
      <c r="H56" s="141">
        <v>0.102108</v>
      </c>
      <c r="I56" s="141">
        <v>680.913</v>
      </c>
      <c r="J56" s="141">
        <v>0.003124</v>
      </c>
      <c r="K56" s="179">
        <v>3.111</v>
      </c>
      <c r="L56" s="268"/>
      <c r="M56" s="269"/>
      <c r="N56" s="148">
        <f t="shared" si="6"/>
        <v>10</v>
      </c>
      <c r="O56" s="135" t="str">
        <f t="shared" si="7"/>
        <v>PAPER AND PAPERBOARD</v>
      </c>
      <c r="P56" s="152" t="s">
        <v>89</v>
      </c>
      <c r="Q56" s="253">
        <f aca="true" t="shared" si="23" ref="Q56:X56">D56-(D57+D62+D63+D68)</f>
        <v>-9.999999974752427E-07</v>
      </c>
      <c r="R56" s="253">
        <f t="shared" si="23"/>
        <v>0.0010000000038417056</v>
      </c>
      <c r="S56" s="253">
        <f t="shared" si="23"/>
        <v>-2.413267999999995</v>
      </c>
      <c r="T56" s="253">
        <f t="shared" si="23"/>
        <v>-9863.194000000003</v>
      </c>
      <c r="U56" s="253">
        <f t="shared" si="23"/>
        <v>0</v>
      </c>
      <c r="V56" s="253">
        <f t="shared" si="23"/>
        <v>0</v>
      </c>
      <c r="W56" s="253">
        <f t="shared" si="23"/>
        <v>-0.019886</v>
      </c>
      <c r="X56" s="254">
        <f t="shared" si="23"/>
        <v>-25.681</v>
      </c>
      <c r="Y56" s="308"/>
      <c r="Z56" s="317">
        <f t="shared" si="3"/>
        <v>10</v>
      </c>
      <c r="AA56" s="135" t="str">
        <f t="shared" si="3"/>
        <v>PAPER AND PAPERBOARD</v>
      </c>
      <c r="AB56" s="152" t="s">
        <v>89</v>
      </c>
      <c r="AC56" s="324">
        <v>36.720349999999996</v>
      </c>
      <c r="AD56" s="322">
        <v>36.020442</v>
      </c>
    </row>
    <row r="57" spans="1:30" s="18" customFormat="1" ht="15" customHeight="1">
      <c r="A57" s="176">
        <v>10.1</v>
      </c>
      <c r="B57" s="42" t="s">
        <v>65</v>
      </c>
      <c r="C57" s="154" t="s">
        <v>89</v>
      </c>
      <c r="D57" s="51">
        <v>10.643355000000001</v>
      </c>
      <c r="E57" s="51">
        <v>10547.317</v>
      </c>
      <c r="F57" s="51">
        <v>8.370391999999999</v>
      </c>
      <c r="G57" s="51">
        <v>8196.097</v>
      </c>
      <c r="H57" s="51">
        <v>0.022439</v>
      </c>
      <c r="I57" s="51">
        <v>21.754</v>
      </c>
      <c r="J57" s="51">
        <v>1E-06</v>
      </c>
      <c r="K57" s="177">
        <v>0.006</v>
      </c>
      <c r="L57" s="268"/>
      <c r="M57" s="269"/>
      <c r="N57" s="6">
        <f t="shared" si="6"/>
        <v>10.1</v>
      </c>
      <c r="O57" s="42" t="str">
        <f t="shared" si="7"/>
        <v>GRAPHIC PAPERS</v>
      </c>
      <c r="P57" s="154" t="s">
        <v>89</v>
      </c>
      <c r="Q57" s="257">
        <f aca="true" t="shared" si="24" ref="Q57:X57">D57-(D58+D59+D60+D61)</f>
        <v>0</v>
      </c>
      <c r="R57" s="257">
        <f t="shared" si="24"/>
        <v>0</v>
      </c>
      <c r="S57" s="257">
        <f t="shared" si="24"/>
        <v>0</v>
      </c>
      <c r="T57" s="257">
        <f t="shared" si="24"/>
        <v>0</v>
      </c>
      <c r="U57" s="257">
        <f t="shared" si="24"/>
        <v>0</v>
      </c>
      <c r="V57" s="257">
        <f t="shared" si="24"/>
        <v>0</v>
      </c>
      <c r="W57" s="257">
        <f t="shared" si="24"/>
        <v>0</v>
      </c>
      <c r="X57" s="258">
        <f t="shared" si="24"/>
        <v>0</v>
      </c>
      <c r="Y57" s="308"/>
      <c r="Z57" s="459">
        <f t="shared" si="3"/>
        <v>10.1</v>
      </c>
      <c r="AA57" s="42" t="str">
        <f t="shared" si="3"/>
        <v>GRAPHIC PAPERS</v>
      </c>
      <c r="AB57" s="154" t="s">
        <v>89</v>
      </c>
      <c r="AC57" s="455">
        <v>10.620916000000001</v>
      </c>
      <c r="AD57" s="350">
        <v>8.370391</v>
      </c>
    </row>
    <row r="58" spans="1:30" s="18" customFormat="1" ht="15" customHeight="1">
      <c r="A58" s="176" t="s">
        <v>66</v>
      </c>
      <c r="B58" s="40" t="s">
        <v>57</v>
      </c>
      <c r="C58" s="52" t="s">
        <v>89</v>
      </c>
      <c r="D58" s="53">
        <v>0.566342</v>
      </c>
      <c r="E58" s="53">
        <v>349.325</v>
      </c>
      <c r="F58" s="53">
        <v>0.521177</v>
      </c>
      <c r="G58" s="53">
        <v>362.058</v>
      </c>
      <c r="H58" s="53"/>
      <c r="I58" s="53"/>
      <c r="J58" s="53"/>
      <c r="K58" s="174"/>
      <c r="L58" s="268"/>
      <c r="M58" s="269"/>
      <c r="N58" s="6" t="str">
        <f t="shared" si="6"/>
        <v>10.1.1</v>
      </c>
      <c r="O58" s="40" t="str">
        <f t="shared" si="7"/>
        <v>NEWSPRINT</v>
      </c>
      <c r="P58" s="52" t="s">
        <v>89</v>
      </c>
      <c r="Q58" s="247"/>
      <c r="R58" s="247"/>
      <c r="S58" s="247"/>
      <c r="T58" s="247"/>
      <c r="U58" s="247"/>
      <c r="V58" s="247"/>
      <c r="W58" s="247"/>
      <c r="X58" s="248"/>
      <c r="Y58" s="270"/>
      <c r="Z58" s="459" t="str">
        <f t="shared" si="3"/>
        <v>10.1.1</v>
      </c>
      <c r="AA58" s="40" t="str">
        <f t="shared" si="3"/>
        <v>NEWSPRINT</v>
      </c>
      <c r="AB58" s="52" t="s">
        <v>89</v>
      </c>
      <c r="AC58" s="455">
        <v>0.566342</v>
      </c>
      <c r="AD58" s="350">
        <v>0.521177</v>
      </c>
    </row>
    <row r="59" spans="1:30" s="18" customFormat="1" ht="15" customHeight="1">
      <c r="A59" s="176" t="s">
        <v>67</v>
      </c>
      <c r="B59" s="66" t="s">
        <v>68</v>
      </c>
      <c r="C59" s="52" t="s">
        <v>89</v>
      </c>
      <c r="D59" s="53">
        <v>0.242005</v>
      </c>
      <c r="E59" s="53">
        <v>272.599</v>
      </c>
      <c r="F59" s="53">
        <v>0.273566</v>
      </c>
      <c r="G59" s="53">
        <v>289.664</v>
      </c>
      <c r="H59" s="53"/>
      <c r="I59" s="53"/>
      <c r="J59" s="53">
        <v>1E-06</v>
      </c>
      <c r="K59" s="174">
        <v>0.006</v>
      </c>
      <c r="L59" s="268"/>
      <c r="M59" s="269"/>
      <c r="N59" s="6" t="str">
        <f t="shared" si="6"/>
        <v>10.1.2</v>
      </c>
      <c r="O59" s="40" t="str">
        <f t="shared" si="7"/>
        <v>UNCOATED MECHANICAL</v>
      </c>
      <c r="P59" s="52" t="s">
        <v>89</v>
      </c>
      <c r="Q59" s="247"/>
      <c r="R59" s="247"/>
      <c r="S59" s="247"/>
      <c r="T59" s="247"/>
      <c r="U59" s="247"/>
      <c r="V59" s="247"/>
      <c r="W59" s="247"/>
      <c r="X59" s="248"/>
      <c r="Y59" s="270"/>
      <c r="Z59" s="459" t="str">
        <f t="shared" si="3"/>
        <v>10.1.2</v>
      </c>
      <c r="AA59" s="40" t="str">
        <f t="shared" si="3"/>
        <v>UNCOATED MECHANICAL</v>
      </c>
      <c r="AB59" s="52" t="s">
        <v>89</v>
      </c>
      <c r="AC59" s="455">
        <v>0.242005</v>
      </c>
      <c r="AD59" s="350">
        <v>0.273565</v>
      </c>
    </row>
    <row r="60" spans="1:30" s="18" customFormat="1" ht="15" customHeight="1">
      <c r="A60" s="176" t="s">
        <v>69</v>
      </c>
      <c r="B60" s="40" t="s">
        <v>70</v>
      </c>
      <c r="C60" s="52" t="s">
        <v>89</v>
      </c>
      <c r="D60" s="53">
        <v>7.749321</v>
      </c>
      <c r="E60" s="53">
        <v>7581.586</v>
      </c>
      <c r="F60" s="53">
        <v>6.015385</v>
      </c>
      <c r="G60" s="53">
        <v>5834.482</v>
      </c>
      <c r="H60" s="53">
        <v>0.022439</v>
      </c>
      <c r="I60" s="53">
        <v>21.754</v>
      </c>
      <c r="J60" s="53"/>
      <c r="K60" s="174"/>
      <c r="L60" s="268"/>
      <c r="M60" s="269"/>
      <c r="N60" s="6" t="str">
        <f t="shared" si="6"/>
        <v>10.1.3</v>
      </c>
      <c r="O60" s="40" t="str">
        <f t="shared" si="7"/>
        <v>UNCOATED WOODFREE</v>
      </c>
      <c r="P60" s="52" t="s">
        <v>89</v>
      </c>
      <c r="Q60" s="247"/>
      <c r="R60" s="247"/>
      <c r="S60" s="247"/>
      <c r="T60" s="247"/>
      <c r="U60" s="247"/>
      <c r="V60" s="247"/>
      <c r="W60" s="247"/>
      <c r="X60" s="248"/>
      <c r="Y60" s="270"/>
      <c r="Z60" s="459" t="str">
        <f t="shared" si="3"/>
        <v>10.1.3</v>
      </c>
      <c r="AA60" s="40" t="str">
        <f t="shared" si="3"/>
        <v>UNCOATED WOODFREE</v>
      </c>
      <c r="AB60" s="52" t="s">
        <v>89</v>
      </c>
      <c r="AC60" s="455">
        <v>7.726882</v>
      </c>
      <c r="AD60" s="350">
        <v>6.015385</v>
      </c>
    </row>
    <row r="61" spans="1:30" s="18" customFormat="1" ht="15" customHeight="1">
      <c r="A61" s="176" t="s">
        <v>71</v>
      </c>
      <c r="B61" s="43" t="s">
        <v>72</v>
      </c>
      <c r="C61" s="52" t="s">
        <v>89</v>
      </c>
      <c r="D61" s="53">
        <v>2.085687</v>
      </c>
      <c r="E61" s="53">
        <v>2343.807</v>
      </c>
      <c r="F61" s="53">
        <v>1.560264</v>
      </c>
      <c r="G61" s="53">
        <v>1709.893</v>
      </c>
      <c r="H61" s="53"/>
      <c r="I61" s="53"/>
      <c r="J61" s="53"/>
      <c r="K61" s="174"/>
      <c r="L61" s="268"/>
      <c r="M61" s="269"/>
      <c r="N61" s="6" t="str">
        <f t="shared" si="6"/>
        <v>10.1.4</v>
      </c>
      <c r="O61" s="40" t="str">
        <f t="shared" si="7"/>
        <v>COATED PAPERS</v>
      </c>
      <c r="P61" s="52" t="s">
        <v>89</v>
      </c>
      <c r="Q61" s="247"/>
      <c r="R61" s="247"/>
      <c r="S61" s="247"/>
      <c r="T61" s="247"/>
      <c r="U61" s="247"/>
      <c r="V61" s="247"/>
      <c r="W61" s="247"/>
      <c r="X61" s="248"/>
      <c r="Y61" s="270"/>
      <c r="Z61" s="459" t="str">
        <f t="shared" si="3"/>
        <v>10.1.4</v>
      </c>
      <c r="AA61" s="40" t="str">
        <f t="shared" si="3"/>
        <v>COATED PAPERS</v>
      </c>
      <c r="AB61" s="52" t="s">
        <v>89</v>
      </c>
      <c r="AC61" s="455">
        <v>2.085687</v>
      </c>
      <c r="AD61" s="350">
        <v>1.560264</v>
      </c>
    </row>
    <row r="62" spans="1:30" s="18" customFormat="1" ht="15" customHeight="1">
      <c r="A62" s="172">
        <v>10.2</v>
      </c>
      <c r="B62" s="578" t="s">
        <v>212</v>
      </c>
      <c r="C62" s="52" t="s">
        <v>89</v>
      </c>
      <c r="D62" s="53">
        <v>1.641127</v>
      </c>
      <c r="E62" s="53">
        <v>1762.536</v>
      </c>
      <c r="F62" s="53">
        <v>1.446963</v>
      </c>
      <c r="G62" s="53">
        <v>1451.21</v>
      </c>
      <c r="H62" s="53"/>
      <c r="I62" s="53"/>
      <c r="J62" s="53"/>
      <c r="K62" s="174"/>
      <c r="L62" s="268"/>
      <c r="M62" s="269"/>
      <c r="N62" s="4">
        <f t="shared" si="6"/>
        <v>10.2</v>
      </c>
      <c r="O62" s="42" t="str">
        <f t="shared" si="7"/>
        <v>HOUSEHOLD AND SANITARY PAPERS</v>
      </c>
      <c r="P62" s="52" t="s">
        <v>89</v>
      </c>
      <c r="Q62" s="247"/>
      <c r="R62" s="247"/>
      <c r="S62" s="247"/>
      <c r="T62" s="247"/>
      <c r="U62" s="247"/>
      <c r="V62" s="247"/>
      <c r="W62" s="247"/>
      <c r="X62" s="248"/>
      <c r="Y62" s="270"/>
      <c r="Z62" s="459">
        <f t="shared" si="3"/>
        <v>10.2</v>
      </c>
      <c r="AA62" s="42" t="str">
        <f t="shared" si="3"/>
        <v>HOUSEHOLD AND SANITARY PAPERS</v>
      </c>
      <c r="AB62" s="52" t="s">
        <v>89</v>
      </c>
      <c r="AC62" s="455">
        <v>2.941127</v>
      </c>
      <c r="AD62" s="350">
        <v>3.146963</v>
      </c>
    </row>
    <row r="63" spans="1:30" s="18" customFormat="1" ht="15" customHeight="1">
      <c r="A63" s="176">
        <v>10.3</v>
      </c>
      <c r="B63" s="42" t="s">
        <v>73</v>
      </c>
      <c r="C63" s="154" t="s">
        <v>89</v>
      </c>
      <c r="D63" s="51">
        <v>13.457560999999998</v>
      </c>
      <c r="E63" s="51">
        <v>15859.757</v>
      </c>
      <c r="F63" s="51">
        <v>17.223286999999996</v>
      </c>
      <c r="G63" s="51">
        <v>18821.802</v>
      </c>
      <c r="H63" s="51">
        <v>0.000243</v>
      </c>
      <c r="I63" s="51">
        <v>0.432</v>
      </c>
      <c r="J63" s="51">
        <v>0.023009</v>
      </c>
      <c r="K63" s="177">
        <v>28.786</v>
      </c>
      <c r="L63" s="268"/>
      <c r="M63" s="269"/>
      <c r="N63" s="6">
        <f t="shared" si="6"/>
        <v>10.3</v>
      </c>
      <c r="O63" s="42" t="str">
        <f t="shared" si="7"/>
        <v>PACKAGING MATERIALS</v>
      </c>
      <c r="P63" s="154" t="s">
        <v>89</v>
      </c>
      <c r="Q63" s="249">
        <f aca="true" t="shared" si="25" ref="Q63:X63">D63-(D64+D65+D66+D67)</f>
        <v>0</v>
      </c>
      <c r="R63" s="249">
        <f t="shared" si="25"/>
        <v>0</v>
      </c>
      <c r="S63" s="249">
        <f t="shared" si="25"/>
        <v>0</v>
      </c>
      <c r="T63" s="249">
        <f t="shared" si="25"/>
        <v>0</v>
      </c>
      <c r="U63" s="249">
        <f t="shared" si="25"/>
        <v>0</v>
      </c>
      <c r="V63" s="249">
        <f t="shared" si="25"/>
        <v>0</v>
      </c>
      <c r="W63" s="249">
        <f t="shared" si="25"/>
        <v>0</v>
      </c>
      <c r="X63" s="250">
        <f t="shared" si="25"/>
        <v>0</v>
      </c>
      <c r="Y63" s="308"/>
      <c r="Z63" s="459">
        <f t="shared" si="3"/>
        <v>10.3</v>
      </c>
      <c r="AA63" s="42" t="str">
        <f t="shared" si="3"/>
        <v>PACKAGING MATERIALS</v>
      </c>
      <c r="AB63" s="154" t="s">
        <v>89</v>
      </c>
      <c r="AC63" s="455">
        <v>19.657318</v>
      </c>
      <c r="AD63" s="350">
        <v>21.900277999999997</v>
      </c>
    </row>
    <row r="64" spans="1:30" s="18" customFormat="1" ht="15" customHeight="1">
      <c r="A64" s="176" t="s">
        <v>38</v>
      </c>
      <c r="B64" s="40" t="s">
        <v>74</v>
      </c>
      <c r="C64" s="52" t="s">
        <v>89</v>
      </c>
      <c r="D64" s="51">
        <v>3.4315299999999995</v>
      </c>
      <c r="E64" s="51">
        <v>2114.194</v>
      </c>
      <c r="F64" s="51">
        <v>4.323976000000001</v>
      </c>
      <c r="G64" s="58">
        <v>2564.417</v>
      </c>
      <c r="H64" s="53"/>
      <c r="I64" s="53"/>
      <c r="J64" s="53">
        <v>0.00055</v>
      </c>
      <c r="K64" s="174">
        <v>0.533</v>
      </c>
      <c r="L64" s="268"/>
      <c r="M64" s="269"/>
      <c r="N64" s="6" t="str">
        <f t="shared" si="6"/>
        <v>10.3.1</v>
      </c>
      <c r="O64" s="40" t="str">
        <f t="shared" si="7"/>
        <v>CASE MATERIALS</v>
      </c>
      <c r="P64" s="52" t="s">
        <v>89</v>
      </c>
      <c r="Q64" s="247"/>
      <c r="R64" s="247"/>
      <c r="S64" s="247"/>
      <c r="T64" s="247"/>
      <c r="U64" s="247"/>
      <c r="V64" s="247"/>
      <c r="W64" s="247"/>
      <c r="X64" s="248"/>
      <c r="Y64" s="270"/>
      <c r="Z64" s="459" t="str">
        <f t="shared" si="3"/>
        <v>10.3.1</v>
      </c>
      <c r="AA64" s="40" t="str">
        <f t="shared" si="3"/>
        <v>CASE MATERIALS</v>
      </c>
      <c r="AB64" s="52" t="s">
        <v>89</v>
      </c>
      <c r="AC64" s="455">
        <v>3.4315299999999995</v>
      </c>
      <c r="AD64" s="350">
        <v>4.323426000000001</v>
      </c>
    </row>
    <row r="65" spans="1:30" s="18" customFormat="1" ht="15" customHeight="1">
      <c r="A65" s="176" t="s">
        <v>39</v>
      </c>
      <c r="B65" s="40" t="s">
        <v>133</v>
      </c>
      <c r="C65" s="52" t="s">
        <v>89</v>
      </c>
      <c r="D65" s="51">
        <v>8.624255</v>
      </c>
      <c r="E65" s="51">
        <v>12125.316</v>
      </c>
      <c r="F65" s="51">
        <v>12.117441000000001</v>
      </c>
      <c r="G65" s="58">
        <v>15392.571</v>
      </c>
      <c r="H65" s="53">
        <v>0.000243</v>
      </c>
      <c r="I65" s="53">
        <v>0.432</v>
      </c>
      <c r="J65" s="53">
        <v>0.020050000000000002</v>
      </c>
      <c r="K65" s="174">
        <v>25.953</v>
      </c>
      <c r="L65" s="268"/>
      <c r="M65" s="269"/>
      <c r="N65" s="6" t="str">
        <f t="shared" si="6"/>
        <v>10.3.2</v>
      </c>
      <c r="O65" s="40" t="str">
        <f t="shared" si="7"/>
        <v>CARTONBOARD</v>
      </c>
      <c r="P65" s="52" t="s">
        <v>89</v>
      </c>
      <c r="Q65" s="247"/>
      <c r="R65" s="247"/>
      <c r="S65" s="247"/>
      <c r="T65" s="247"/>
      <c r="U65" s="247"/>
      <c r="V65" s="247"/>
      <c r="W65" s="247"/>
      <c r="X65" s="248"/>
      <c r="Y65" s="270"/>
      <c r="Z65" s="459" t="str">
        <f t="shared" si="3"/>
        <v>10.3.2</v>
      </c>
      <c r="AA65" s="40" t="str">
        <f t="shared" si="3"/>
        <v>CARTONBOARD</v>
      </c>
      <c r="AB65" s="52" t="s">
        <v>89</v>
      </c>
      <c r="AC65" s="455">
        <v>14.824012000000002</v>
      </c>
      <c r="AD65" s="350">
        <v>16.797391</v>
      </c>
    </row>
    <row r="66" spans="1:30" s="18" customFormat="1" ht="15" customHeight="1">
      <c r="A66" s="176" t="s">
        <v>40</v>
      </c>
      <c r="B66" s="40" t="s">
        <v>75</v>
      </c>
      <c r="C66" s="52" t="s">
        <v>89</v>
      </c>
      <c r="D66" s="53">
        <v>1.3427589999999998</v>
      </c>
      <c r="E66" s="53">
        <v>1568.695</v>
      </c>
      <c r="F66" s="53">
        <v>0.630857</v>
      </c>
      <c r="G66" s="53">
        <v>756.572</v>
      </c>
      <c r="H66" s="59"/>
      <c r="I66" s="59"/>
      <c r="J66" s="59">
        <v>0.0024089999999999997</v>
      </c>
      <c r="K66" s="185">
        <v>2.3</v>
      </c>
      <c r="L66" s="268"/>
      <c r="M66" s="269"/>
      <c r="N66" s="6" t="str">
        <f t="shared" si="6"/>
        <v>10.3.3</v>
      </c>
      <c r="O66" s="40" t="str">
        <f t="shared" si="7"/>
        <v>WRAPPING PAPERS</v>
      </c>
      <c r="P66" s="52" t="s">
        <v>89</v>
      </c>
      <c r="Q66" s="247"/>
      <c r="R66" s="247"/>
      <c r="S66" s="247"/>
      <c r="T66" s="247"/>
      <c r="U66" s="247"/>
      <c r="V66" s="247"/>
      <c r="W66" s="247"/>
      <c r="X66" s="248"/>
      <c r="Y66" s="270"/>
      <c r="Z66" s="459" t="str">
        <f t="shared" si="3"/>
        <v>10.3.3</v>
      </c>
      <c r="AA66" s="40" t="str">
        <f t="shared" si="3"/>
        <v>WRAPPING PAPERS</v>
      </c>
      <c r="AB66" s="52" t="s">
        <v>89</v>
      </c>
      <c r="AC66" s="455">
        <v>1.3427589999999998</v>
      </c>
      <c r="AD66" s="350">
        <v>0.628448</v>
      </c>
    </row>
    <row r="67" spans="1:30" s="18" customFormat="1" ht="15" customHeight="1">
      <c r="A67" s="176" t="s">
        <v>76</v>
      </c>
      <c r="B67" s="43" t="s">
        <v>77</v>
      </c>
      <c r="C67" s="52" t="s">
        <v>89</v>
      </c>
      <c r="D67" s="53">
        <v>0.059017</v>
      </c>
      <c r="E67" s="53">
        <v>51.552</v>
      </c>
      <c r="F67" s="53">
        <v>0.151013</v>
      </c>
      <c r="G67" s="53">
        <v>108.242</v>
      </c>
      <c r="H67" s="53"/>
      <c r="I67" s="53"/>
      <c r="J67" s="53"/>
      <c r="K67" s="174"/>
      <c r="L67" s="268"/>
      <c r="M67" s="269"/>
      <c r="N67" s="6" t="str">
        <f t="shared" si="6"/>
        <v>10.3.4</v>
      </c>
      <c r="O67" s="40" t="str">
        <f t="shared" si="7"/>
        <v>OTHER PAPERS MAINLY FOR PACKAGING</v>
      </c>
      <c r="P67" s="52" t="s">
        <v>89</v>
      </c>
      <c r="Q67" s="247"/>
      <c r="R67" s="247"/>
      <c r="S67" s="247"/>
      <c r="T67" s="247"/>
      <c r="U67" s="247"/>
      <c r="V67" s="247"/>
      <c r="W67" s="247"/>
      <c r="X67" s="248"/>
      <c r="Y67" s="270"/>
      <c r="Z67" s="459" t="str">
        <f t="shared" si="3"/>
        <v>10.3.4</v>
      </c>
      <c r="AA67" s="40" t="str">
        <f t="shared" si="3"/>
        <v>OTHER PAPERS MAINLY FOR PACKAGING</v>
      </c>
      <c r="AB67" s="52" t="s">
        <v>89</v>
      </c>
      <c r="AC67" s="455">
        <v>0.059017</v>
      </c>
      <c r="AD67" s="350">
        <v>0.151013</v>
      </c>
    </row>
    <row r="68" spans="1:30" s="18" customFormat="1" ht="15" customHeight="1" thickBot="1">
      <c r="A68" s="186">
        <v>10.4</v>
      </c>
      <c r="B68" s="187" t="s">
        <v>213</v>
      </c>
      <c r="C68" s="188" t="s">
        <v>89</v>
      </c>
      <c r="D68" s="189">
        <v>1.8804159999999999</v>
      </c>
      <c r="E68" s="189">
        <v>7951.791</v>
      </c>
      <c r="F68" s="189">
        <v>2.396192</v>
      </c>
      <c r="G68" s="189">
        <v>9054.674</v>
      </c>
      <c r="H68" s="189">
        <v>0.079426</v>
      </c>
      <c r="I68" s="189">
        <v>658.727</v>
      </c>
      <c r="J68" s="189"/>
      <c r="K68" s="190"/>
      <c r="L68" s="268"/>
      <c r="M68" s="269"/>
      <c r="N68" s="33">
        <f t="shared" si="6"/>
        <v>10.4</v>
      </c>
      <c r="O68" s="47" t="str">
        <f t="shared" si="7"/>
        <v>OTHER PAPER AND PAPERBOARD N.E.S. (NOT ELSEWHERE SPECIFIED)</v>
      </c>
      <c r="P68" s="188" t="s">
        <v>89</v>
      </c>
      <c r="Q68" s="261"/>
      <c r="R68" s="261"/>
      <c r="S68" s="261"/>
      <c r="T68" s="261"/>
      <c r="U68" s="261"/>
      <c r="V68" s="261"/>
      <c r="W68" s="261"/>
      <c r="X68" s="262"/>
      <c r="Y68" s="270"/>
      <c r="Z68" s="461">
        <f t="shared" si="3"/>
        <v>10.4</v>
      </c>
      <c r="AA68" s="47" t="str">
        <f t="shared" si="3"/>
        <v>OTHER PAPER AND PAPERBOARD N.E.S. (NOT ELSEWHERE SPECIFIED)</v>
      </c>
      <c r="AB68" s="188" t="s">
        <v>89</v>
      </c>
      <c r="AC68" s="330">
        <v>3.50099</v>
      </c>
      <c r="AD68" s="580">
        <v>4.996192000000001</v>
      </c>
    </row>
    <row r="69" spans="1:27" ht="21" customHeight="1" thickTop="1">
      <c r="A69" s="113"/>
      <c r="B69" s="270" t="s">
        <v>152</v>
      </c>
      <c r="C69" s="361"/>
      <c r="D69" s="106"/>
      <c r="E69" s="106"/>
      <c r="F69" s="106"/>
      <c r="G69" s="106"/>
      <c r="H69" s="106"/>
      <c r="I69" s="106"/>
      <c r="J69" s="106"/>
      <c r="K69" s="106"/>
      <c r="M69" s="20"/>
      <c r="N69" s="114"/>
      <c r="O69" s="114"/>
      <c r="P69" s="114"/>
      <c r="Q69" s="114"/>
      <c r="R69" s="114"/>
      <c r="S69" s="114"/>
      <c r="T69" s="114"/>
      <c r="U69" s="114"/>
      <c r="V69" s="114"/>
      <c r="W69" s="114"/>
      <c r="X69" s="114"/>
      <c r="Y69" s="114"/>
      <c r="Z69" s="114"/>
      <c r="AA69" s="114"/>
    </row>
    <row r="70" spans="1:27" ht="12.75" customHeight="1">
      <c r="A70" s="107"/>
      <c r="B70" s="362"/>
      <c r="C70" s="107"/>
      <c r="D70" s="107"/>
      <c r="E70" s="107"/>
      <c r="F70" s="107"/>
      <c r="G70" s="107"/>
      <c r="H70" s="107"/>
      <c r="I70" s="107"/>
      <c r="J70" s="107"/>
      <c r="K70" s="107"/>
      <c r="M70" s="20"/>
      <c r="N70" s="263"/>
      <c r="O70" s="114"/>
      <c r="P70" s="114"/>
      <c r="Q70" s="114"/>
      <c r="R70" s="114"/>
      <c r="S70" s="114"/>
      <c r="T70" s="114"/>
      <c r="U70" s="114"/>
      <c r="V70" s="114"/>
      <c r="W70" s="114"/>
      <c r="X70" s="114"/>
      <c r="Y70" s="114"/>
      <c r="Z70" s="114"/>
      <c r="AA70" s="114"/>
    </row>
    <row r="71" spans="1:27" ht="12.75" customHeight="1">
      <c r="A71" s="107"/>
      <c r="B71" s="107" t="s">
        <v>330</v>
      </c>
      <c r="C71" s="107"/>
      <c r="D71" s="107"/>
      <c r="E71" s="107"/>
      <c r="F71" s="107"/>
      <c r="G71" s="107"/>
      <c r="H71" s="107"/>
      <c r="I71" s="107"/>
      <c r="J71" s="107"/>
      <c r="K71" s="107"/>
      <c r="M71" s="20"/>
      <c r="N71" s="263"/>
      <c r="O71" s="114"/>
      <c r="P71" s="114"/>
      <c r="Q71" s="114"/>
      <c r="R71" s="114"/>
      <c r="S71" s="114"/>
      <c r="T71" s="114"/>
      <c r="U71" s="114"/>
      <c r="V71" s="114"/>
      <c r="W71" s="114"/>
      <c r="X71" s="114"/>
      <c r="Y71" s="114"/>
      <c r="Z71" s="114"/>
      <c r="AA71" s="114"/>
    </row>
    <row r="72" spans="1:27" ht="12.75" customHeight="1">
      <c r="A72" s="107"/>
      <c r="B72" s="107"/>
      <c r="C72" s="107"/>
      <c r="D72" s="107"/>
      <c r="E72" s="107"/>
      <c r="F72" s="107"/>
      <c r="G72" s="107"/>
      <c r="H72" s="107"/>
      <c r="I72" s="107"/>
      <c r="J72" s="107"/>
      <c r="K72" s="107"/>
      <c r="M72" s="20"/>
      <c r="N72" s="263"/>
      <c r="O72" s="114"/>
      <c r="P72" s="114"/>
      <c r="Q72" s="114"/>
      <c r="R72" s="114"/>
      <c r="S72" s="114"/>
      <c r="T72" s="114"/>
      <c r="U72" s="114"/>
      <c r="V72" s="114"/>
      <c r="W72" s="114"/>
      <c r="X72" s="114"/>
      <c r="Y72" s="114"/>
      <c r="Z72" s="114"/>
      <c r="AA72" s="114"/>
    </row>
    <row r="73" spans="1:27" ht="12.75" customHeight="1">
      <c r="A73" s="107"/>
      <c r="C73" s="107"/>
      <c r="D73" s="107"/>
      <c r="E73" s="107"/>
      <c r="F73" s="107"/>
      <c r="G73" s="107"/>
      <c r="H73" s="107"/>
      <c r="I73" s="107"/>
      <c r="J73" s="107"/>
      <c r="K73" s="107"/>
      <c r="M73" s="20"/>
      <c r="N73" s="114"/>
      <c r="O73" s="114"/>
      <c r="P73" s="114"/>
      <c r="Q73" s="114"/>
      <c r="R73" s="114"/>
      <c r="S73" s="114"/>
      <c r="T73" s="114"/>
      <c r="U73" s="114"/>
      <c r="V73" s="114"/>
      <c r="W73" s="114"/>
      <c r="X73" s="114"/>
      <c r="Y73" s="114"/>
      <c r="Z73" s="114"/>
      <c r="AA73" s="114"/>
    </row>
    <row r="74" spans="1:27" ht="12.75" customHeight="1">
      <c r="A74" s="107"/>
      <c r="B74" s="107"/>
      <c r="C74" s="107"/>
      <c r="D74" s="107"/>
      <c r="E74" s="107"/>
      <c r="F74" s="107"/>
      <c r="G74" s="107"/>
      <c r="H74" s="107"/>
      <c r="I74" s="107"/>
      <c r="J74" s="107"/>
      <c r="K74" s="107"/>
      <c r="M74" s="20"/>
      <c r="N74" s="114"/>
      <c r="O74" s="114"/>
      <c r="P74" s="114"/>
      <c r="Q74" s="114"/>
      <c r="R74" s="114"/>
      <c r="S74" s="114"/>
      <c r="T74" s="114"/>
      <c r="U74" s="114"/>
      <c r="V74" s="114"/>
      <c r="W74" s="114"/>
      <c r="X74" s="114"/>
      <c r="Y74" s="114"/>
      <c r="Z74" s="114"/>
      <c r="AA74" s="114"/>
    </row>
    <row r="75" spans="1:27" ht="12.75" customHeight="1">
      <c r="A75" s="107"/>
      <c r="B75" s="107"/>
      <c r="C75" s="107"/>
      <c r="D75" s="107"/>
      <c r="E75" s="107"/>
      <c r="F75" s="107"/>
      <c r="G75" s="107"/>
      <c r="H75" s="107"/>
      <c r="I75" s="107"/>
      <c r="J75" s="107"/>
      <c r="K75" s="107"/>
      <c r="M75" s="20"/>
      <c r="N75" s="114"/>
      <c r="O75" s="114"/>
      <c r="P75" s="114"/>
      <c r="Q75" s="114"/>
      <c r="R75" s="114"/>
      <c r="S75" s="114"/>
      <c r="T75" s="114"/>
      <c r="U75" s="114"/>
      <c r="V75" s="114"/>
      <c r="W75" s="114"/>
      <c r="X75" s="114"/>
      <c r="Y75" s="114"/>
      <c r="Z75" s="114"/>
      <c r="AA75" s="114"/>
    </row>
    <row r="76" spans="1:27" ht="12.75" customHeight="1">
      <c r="A76" s="107"/>
      <c r="B76" s="107"/>
      <c r="C76" s="107"/>
      <c r="D76" s="107"/>
      <c r="E76" s="107"/>
      <c r="F76" s="107"/>
      <c r="G76" s="107"/>
      <c r="H76" s="107"/>
      <c r="I76" s="107"/>
      <c r="J76" s="107"/>
      <c r="K76" s="107"/>
      <c r="M76" s="20"/>
      <c r="N76" s="114"/>
      <c r="O76" s="114"/>
      <c r="P76" s="114"/>
      <c r="Q76" s="114"/>
      <c r="R76" s="114"/>
      <c r="S76" s="114"/>
      <c r="T76" s="114"/>
      <c r="U76" s="114"/>
      <c r="V76" s="114"/>
      <c r="W76" s="114"/>
      <c r="X76" s="114"/>
      <c r="Y76" s="114"/>
      <c r="Z76" s="114"/>
      <c r="AA76" s="114"/>
    </row>
    <row r="77" spans="1:27" ht="12.75" customHeight="1">
      <c r="A77" s="107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N77" s="114"/>
      <c r="O77" s="114"/>
      <c r="P77" s="114"/>
      <c r="Q77" s="114"/>
      <c r="R77" s="114"/>
      <c r="S77" s="114"/>
      <c r="T77" s="114"/>
      <c r="U77" s="114"/>
      <c r="V77" s="114"/>
      <c r="W77" s="114"/>
      <c r="X77" s="114"/>
      <c r="Y77" s="114"/>
      <c r="Z77" s="114"/>
      <c r="AA77" s="114"/>
    </row>
    <row r="78" spans="1:27" ht="12.75" customHeight="1">
      <c r="A78" s="107"/>
      <c r="B78" s="107"/>
      <c r="C78" s="107"/>
      <c r="D78" s="107"/>
      <c r="E78" s="107"/>
      <c r="F78" s="107"/>
      <c r="G78" s="107"/>
      <c r="H78" s="107"/>
      <c r="I78" s="107"/>
      <c r="J78" s="107"/>
      <c r="K78" s="107"/>
      <c r="N78" s="114"/>
      <c r="O78" s="114"/>
      <c r="P78" s="114"/>
      <c r="Q78" s="114"/>
      <c r="R78" s="114"/>
      <c r="S78" s="114"/>
      <c r="T78" s="114"/>
      <c r="U78" s="114"/>
      <c r="V78" s="114"/>
      <c r="W78" s="114"/>
      <c r="X78" s="114"/>
      <c r="Y78" s="114"/>
      <c r="Z78" s="114"/>
      <c r="AA78" s="114"/>
    </row>
    <row r="79" spans="1:27" ht="12.75" customHeight="1">
      <c r="A79" s="107"/>
      <c r="B79" s="107"/>
      <c r="C79" s="107"/>
      <c r="D79" s="107"/>
      <c r="E79" s="107"/>
      <c r="F79" s="107"/>
      <c r="G79" s="107"/>
      <c r="H79" s="107"/>
      <c r="I79" s="107"/>
      <c r="J79" s="107"/>
      <c r="K79" s="107"/>
      <c r="N79" s="114"/>
      <c r="O79" s="114"/>
      <c r="P79" s="114"/>
      <c r="Q79" s="114"/>
      <c r="R79" s="114"/>
      <c r="S79" s="114"/>
      <c r="T79" s="114"/>
      <c r="U79" s="114"/>
      <c r="V79" s="114"/>
      <c r="W79" s="114"/>
      <c r="X79" s="114"/>
      <c r="Y79" s="114"/>
      <c r="Z79" s="114"/>
      <c r="AA79" s="114"/>
    </row>
    <row r="80" spans="1:27" ht="12.75" customHeight="1">
      <c r="A80" s="107"/>
      <c r="B80" s="107"/>
      <c r="C80" s="107"/>
      <c r="D80" s="107"/>
      <c r="E80" s="107"/>
      <c r="F80" s="107"/>
      <c r="G80" s="107"/>
      <c r="H80" s="107"/>
      <c r="I80" s="107"/>
      <c r="J80" s="107"/>
      <c r="K80" s="107"/>
      <c r="N80" s="114"/>
      <c r="O80" s="114"/>
      <c r="P80" s="114"/>
      <c r="Q80" s="114"/>
      <c r="R80" s="114"/>
      <c r="S80" s="114"/>
      <c r="T80" s="114"/>
      <c r="U80" s="114"/>
      <c r="V80" s="114"/>
      <c r="W80" s="114"/>
      <c r="X80" s="114"/>
      <c r="Y80" s="114"/>
      <c r="Z80" s="114"/>
      <c r="AA80" s="114"/>
    </row>
    <row r="81" spans="1:27" ht="12.75" customHeight="1">
      <c r="A81" s="107"/>
      <c r="B81" s="107"/>
      <c r="C81" s="107"/>
      <c r="D81" s="107"/>
      <c r="E81" s="107"/>
      <c r="F81" s="107"/>
      <c r="G81" s="107"/>
      <c r="H81" s="107"/>
      <c r="I81" s="107"/>
      <c r="J81" s="107"/>
      <c r="K81" s="107"/>
      <c r="N81" s="114"/>
      <c r="O81" s="114"/>
      <c r="P81" s="114"/>
      <c r="Q81" s="114"/>
      <c r="R81" s="114"/>
      <c r="S81" s="114"/>
      <c r="T81" s="114"/>
      <c r="U81" s="114"/>
      <c r="V81" s="114"/>
      <c r="W81" s="114"/>
      <c r="X81" s="114"/>
      <c r="Y81" s="114"/>
      <c r="Z81" s="114"/>
      <c r="AA81" s="114"/>
    </row>
    <row r="82" spans="1:27" ht="12.75" customHeight="1">
      <c r="A82" s="107"/>
      <c r="B82" s="107"/>
      <c r="C82" s="107"/>
      <c r="D82" s="107"/>
      <c r="E82" s="107"/>
      <c r="F82" s="107"/>
      <c r="G82" s="107"/>
      <c r="H82" s="107"/>
      <c r="I82" s="107"/>
      <c r="J82" s="107"/>
      <c r="K82" s="107"/>
      <c r="N82" s="114"/>
      <c r="O82" s="114"/>
      <c r="P82" s="114"/>
      <c r="Q82" s="114"/>
      <c r="R82" s="114"/>
      <c r="S82" s="114"/>
      <c r="T82" s="114"/>
      <c r="U82" s="114"/>
      <c r="V82" s="114"/>
      <c r="W82" s="114"/>
      <c r="X82" s="114"/>
      <c r="Y82" s="114"/>
      <c r="Z82" s="114"/>
      <c r="AA82" s="114"/>
    </row>
    <row r="83" spans="1:27" ht="12.75" customHeight="1">
      <c r="A83" s="107"/>
      <c r="B83" s="107"/>
      <c r="C83" s="107"/>
      <c r="D83" s="107"/>
      <c r="E83" s="107"/>
      <c r="F83" s="107"/>
      <c r="G83" s="107"/>
      <c r="H83" s="107"/>
      <c r="I83" s="107"/>
      <c r="J83" s="107"/>
      <c r="K83" s="107"/>
      <c r="N83" s="114"/>
      <c r="O83" s="114"/>
      <c r="P83" s="114"/>
      <c r="Q83" s="114"/>
      <c r="R83" s="114"/>
      <c r="S83" s="114"/>
      <c r="T83" s="114"/>
      <c r="U83" s="114"/>
      <c r="V83" s="114"/>
      <c r="W83" s="114"/>
      <c r="X83" s="114"/>
      <c r="Y83" s="114"/>
      <c r="Z83" s="114"/>
      <c r="AA83" s="114"/>
    </row>
    <row r="84" spans="1:27" ht="12.75" customHeight="1">
      <c r="A84" s="107"/>
      <c r="B84" s="107"/>
      <c r="C84" s="107"/>
      <c r="D84" s="107"/>
      <c r="E84" s="107"/>
      <c r="F84" s="107"/>
      <c r="G84" s="107"/>
      <c r="H84" s="107"/>
      <c r="I84" s="107"/>
      <c r="J84" s="107"/>
      <c r="K84" s="107"/>
      <c r="N84" s="114"/>
      <c r="O84" s="114"/>
      <c r="P84" s="114"/>
      <c r="Q84" s="114"/>
      <c r="R84" s="114"/>
      <c r="S84" s="114"/>
      <c r="T84" s="114"/>
      <c r="U84" s="114"/>
      <c r="V84" s="114"/>
      <c r="W84" s="114"/>
      <c r="X84" s="114"/>
      <c r="Y84" s="114"/>
      <c r="Z84" s="114"/>
      <c r="AA84" s="114"/>
    </row>
    <row r="85" spans="1:27" ht="12.75" customHeight="1">
      <c r="A85" s="107"/>
      <c r="B85" s="107"/>
      <c r="C85" s="107"/>
      <c r="D85" s="107"/>
      <c r="E85" s="107"/>
      <c r="F85" s="107"/>
      <c r="G85" s="107"/>
      <c r="H85" s="107"/>
      <c r="I85" s="107"/>
      <c r="J85" s="107"/>
      <c r="K85" s="107"/>
      <c r="N85" s="114"/>
      <c r="O85" s="114"/>
      <c r="P85" s="114"/>
      <c r="Q85" s="114"/>
      <c r="R85" s="114"/>
      <c r="S85" s="114"/>
      <c r="T85" s="114"/>
      <c r="U85" s="114"/>
      <c r="V85" s="114"/>
      <c r="W85" s="114"/>
      <c r="X85" s="114"/>
      <c r="Y85" s="114"/>
      <c r="Z85" s="114"/>
      <c r="AA85" s="114"/>
    </row>
    <row r="86" spans="1:27" ht="12.75" customHeight="1">
      <c r="A86" s="107"/>
      <c r="B86" s="107"/>
      <c r="C86" s="107"/>
      <c r="D86" s="107"/>
      <c r="E86" s="107"/>
      <c r="F86" s="107"/>
      <c r="G86" s="107"/>
      <c r="H86" s="107"/>
      <c r="I86" s="107"/>
      <c r="J86" s="107"/>
      <c r="K86" s="107"/>
      <c r="N86" s="114"/>
      <c r="O86" s="114"/>
      <c r="P86" s="114"/>
      <c r="Q86" s="114"/>
      <c r="R86" s="114"/>
      <c r="S86" s="114"/>
      <c r="T86" s="114"/>
      <c r="U86" s="114"/>
      <c r="V86" s="114"/>
      <c r="W86" s="114"/>
      <c r="X86" s="114"/>
      <c r="Y86" s="114"/>
      <c r="Z86" s="114"/>
      <c r="AA86" s="114"/>
    </row>
    <row r="87" spans="1:27" ht="12.75" customHeight="1">
      <c r="A87" s="107"/>
      <c r="B87" s="107"/>
      <c r="C87" s="107"/>
      <c r="D87" s="107"/>
      <c r="E87" s="107"/>
      <c r="F87" s="107"/>
      <c r="G87" s="107"/>
      <c r="H87" s="107"/>
      <c r="I87" s="107"/>
      <c r="J87" s="107"/>
      <c r="K87" s="107"/>
      <c r="N87" s="114"/>
      <c r="O87" s="114"/>
      <c r="P87" s="114"/>
      <c r="Q87" s="114"/>
      <c r="R87" s="114"/>
      <c r="S87" s="114"/>
      <c r="T87" s="114"/>
      <c r="U87" s="114"/>
      <c r="V87" s="114"/>
      <c r="W87" s="114"/>
      <c r="X87" s="114"/>
      <c r="Y87" s="114"/>
      <c r="Z87" s="114"/>
      <c r="AA87" s="114"/>
    </row>
    <row r="88" spans="1:27" ht="12.75" customHeight="1">
      <c r="A88" s="107"/>
      <c r="B88" s="107"/>
      <c r="C88" s="107"/>
      <c r="D88" s="107"/>
      <c r="E88" s="107"/>
      <c r="F88" s="107"/>
      <c r="G88" s="107"/>
      <c r="H88" s="107"/>
      <c r="I88" s="107"/>
      <c r="J88" s="107"/>
      <c r="K88" s="107"/>
      <c r="N88" s="114"/>
      <c r="O88" s="114"/>
      <c r="P88" s="114"/>
      <c r="Q88" s="114"/>
      <c r="R88" s="114"/>
      <c r="S88" s="114"/>
      <c r="T88" s="114"/>
      <c r="U88" s="114"/>
      <c r="V88" s="114"/>
      <c r="W88" s="114"/>
      <c r="X88" s="114"/>
      <c r="Y88" s="114"/>
      <c r="Z88" s="114"/>
      <c r="AA88" s="114"/>
    </row>
    <row r="89" spans="1:27" ht="12.75" customHeight="1">
      <c r="A89" s="107"/>
      <c r="B89" s="107"/>
      <c r="C89" s="107"/>
      <c r="D89" s="107"/>
      <c r="E89" s="107"/>
      <c r="F89" s="107"/>
      <c r="G89" s="107"/>
      <c r="H89" s="107"/>
      <c r="I89" s="107"/>
      <c r="J89" s="107"/>
      <c r="K89" s="107"/>
      <c r="N89" s="114"/>
      <c r="O89" s="114"/>
      <c r="P89" s="114"/>
      <c r="Q89" s="114"/>
      <c r="R89" s="114"/>
      <c r="S89" s="114"/>
      <c r="T89" s="114"/>
      <c r="U89" s="114"/>
      <c r="V89" s="114"/>
      <c r="W89" s="114"/>
      <c r="X89" s="114"/>
      <c r="Y89" s="114"/>
      <c r="Z89" s="114"/>
      <c r="AA89" s="114"/>
    </row>
    <row r="90" spans="1:27" ht="12.75" customHeight="1">
      <c r="A90" s="107"/>
      <c r="B90" s="107"/>
      <c r="C90" s="107"/>
      <c r="D90" s="107"/>
      <c r="E90" s="107"/>
      <c r="F90" s="107"/>
      <c r="G90" s="107"/>
      <c r="H90" s="107"/>
      <c r="I90" s="107"/>
      <c r="J90" s="107"/>
      <c r="K90" s="107"/>
      <c r="N90" s="114"/>
      <c r="O90" s="114"/>
      <c r="P90" s="114"/>
      <c r="Q90" s="114"/>
      <c r="R90" s="114"/>
      <c r="S90" s="114"/>
      <c r="T90" s="114"/>
      <c r="U90" s="114"/>
      <c r="V90" s="114"/>
      <c r="W90" s="114"/>
      <c r="X90" s="114"/>
      <c r="Y90" s="114"/>
      <c r="Z90" s="114"/>
      <c r="AA90" s="114"/>
    </row>
    <row r="91" spans="1:27" ht="12.75" customHeight="1">
      <c r="A91" s="107"/>
      <c r="B91" s="107"/>
      <c r="C91" s="107"/>
      <c r="D91" s="107"/>
      <c r="E91" s="107"/>
      <c r="F91" s="107"/>
      <c r="G91" s="107"/>
      <c r="H91" s="107"/>
      <c r="I91" s="107"/>
      <c r="J91" s="107"/>
      <c r="K91" s="107"/>
      <c r="N91" s="114"/>
      <c r="O91" s="114"/>
      <c r="P91" s="114"/>
      <c r="Q91" s="114"/>
      <c r="R91" s="114"/>
      <c r="S91" s="114"/>
      <c r="T91" s="114"/>
      <c r="U91" s="114"/>
      <c r="V91" s="114"/>
      <c r="W91" s="114"/>
      <c r="X91" s="114"/>
      <c r="Y91" s="114"/>
      <c r="Z91" s="114"/>
      <c r="AA91" s="114"/>
    </row>
    <row r="92" spans="1:27" ht="12.75" customHeight="1">
      <c r="A92" s="107"/>
      <c r="B92" s="107"/>
      <c r="C92" s="107"/>
      <c r="D92" s="107"/>
      <c r="E92" s="107"/>
      <c r="F92" s="107"/>
      <c r="G92" s="107"/>
      <c r="H92" s="107"/>
      <c r="I92" s="107"/>
      <c r="J92" s="107"/>
      <c r="K92" s="107"/>
      <c r="N92" s="114"/>
      <c r="O92" s="114"/>
      <c r="P92" s="114"/>
      <c r="Q92" s="114"/>
      <c r="R92" s="114"/>
      <c r="S92" s="114"/>
      <c r="T92" s="114"/>
      <c r="U92" s="114"/>
      <c r="V92" s="114"/>
      <c r="W92" s="114"/>
      <c r="X92" s="114"/>
      <c r="Y92" s="114"/>
      <c r="Z92" s="114"/>
      <c r="AA92" s="114"/>
    </row>
    <row r="93" spans="1:27" ht="12.75" customHeight="1">
      <c r="A93" s="107"/>
      <c r="B93" s="107"/>
      <c r="C93" s="107"/>
      <c r="D93" s="107"/>
      <c r="E93" s="107"/>
      <c r="F93" s="107"/>
      <c r="G93" s="107"/>
      <c r="H93" s="107"/>
      <c r="I93" s="107"/>
      <c r="J93" s="107"/>
      <c r="K93" s="107"/>
      <c r="N93" s="114"/>
      <c r="O93" s="114"/>
      <c r="P93" s="114"/>
      <c r="Q93" s="114"/>
      <c r="R93" s="114"/>
      <c r="S93" s="114"/>
      <c r="T93" s="114"/>
      <c r="U93" s="114"/>
      <c r="V93" s="114"/>
      <c r="W93" s="114"/>
      <c r="X93" s="114"/>
      <c r="Y93" s="114"/>
      <c r="Z93" s="114"/>
      <c r="AA93" s="114"/>
    </row>
    <row r="94" spans="1:27" ht="12.75" customHeight="1">
      <c r="A94" s="107"/>
      <c r="B94" s="107"/>
      <c r="C94" s="107"/>
      <c r="D94" s="107"/>
      <c r="E94" s="107"/>
      <c r="F94" s="107"/>
      <c r="G94" s="107"/>
      <c r="H94" s="107"/>
      <c r="I94" s="107"/>
      <c r="J94" s="107"/>
      <c r="K94" s="107"/>
      <c r="N94" s="114"/>
      <c r="O94" s="114"/>
      <c r="P94" s="114"/>
      <c r="Q94" s="114"/>
      <c r="R94" s="114"/>
      <c r="S94" s="114"/>
      <c r="T94" s="114"/>
      <c r="U94" s="114"/>
      <c r="V94" s="114"/>
      <c r="W94" s="114"/>
      <c r="X94" s="114"/>
      <c r="Y94" s="114"/>
      <c r="Z94" s="114"/>
      <c r="AA94" s="114"/>
    </row>
    <row r="95" spans="1:27" ht="12.75" customHeight="1">
      <c r="A95" s="107"/>
      <c r="B95" s="107"/>
      <c r="C95" s="107"/>
      <c r="D95" s="107"/>
      <c r="E95" s="107"/>
      <c r="F95" s="107"/>
      <c r="G95" s="107"/>
      <c r="H95" s="107"/>
      <c r="I95" s="107"/>
      <c r="J95" s="107"/>
      <c r="K95" s="107"/>
      <c r="N95" s="114"/>
      <c r="O95" s="114"/>
      <c r="P95" s="114"/>
      <c r="Q95" s="114"/>
      <c r="R95" s="114"/>
      <c r="S95" s="114"/>
      <c r="T95" s="114"/>
      <c r="U95" s="114"/>
      <c r="V95" s="114"/>
      <c r="W95" s="114"/>
      <c r="X95" s="114"/>
      <c r="Y95" s="114"/>
      <c r="Z95" s="114"/>
      <c r="AA95" s="114"/>
    </row>
    <row r="96" spans="1:27" ht="12.75" customHeight="1">
      <c r="A96" s="107"/>
      <c r="B96" s="107"/>
      <c r="C96" s="107"/>
      <c r="D96" s="107"/>
      <c r="E96" s="107"/>
      <c r="F96" s="107"/>
      <c r="G96" s="107"/>
      <c r="H96" s="107"/>
      <c r="I96" s="107"/>
      <c r="J96" s="107"/>
      <c r="K96" s="107"/>
      <c r="N96" s="114"/>
      <c r="O96" s="114"/>
      <c r="P96" s="114"/>
      <c r="Q96" s="114"/>
      <c r="R96" s="114"/>
      <c r="S96" s="114"/>
      <c r="T96" s="114"/>
      <c r="U96" s="114"/>
      <c r="V96" s="114"/>
      <c r="W96" s="114"/>
      <c r="X96" s="114"/>
      <c r="Y96" s="114"/>
      <c r="Z96" s="114"/>
      <c r="AA96" s="114"/>
    </row>
    <row r="97" spans="1:27" ht="12.75" customHeight="1">
      <c r="A97" s="107"/>
      <c r="B97" s="107"/>
      <c r="C97" s="107"/>
      <c r="D97" s="107"/>
      <c r="E97" s="107"/>
      <c r="F97" s="107"/>
      <c r="G97" s="107"/>
      <c r="H97" s="107"/>
      <c r="I97" s="107"/>
      <c r="J97" s="107"/>
      <c r="K97" s="107"/>
      <c r="N97" s="114"/>
      <c r="O97" s="114"/>
      <c r="P97" s="114"/>
      <c r="Q97" s="114"/>
      <c r="R97" s="114"/>
      <c r="S97" s="114"/>
      <c r="T97" s="114"/>
      <c r="U97" s="114"/>
      <c r="V97" s="114"/>
      <c r="W97" s="114"/>
      <c r="X97" s="114"/>
      <c r="Y97" s="114"/>
      <c r="Z97" s="114"/>
      <c r="AA97" s="114"/>
    </row>
    <row r="98" spans="1:27" ht="12.75" customHeight="1">
      <c r="A98" s="107"/>
      <c r="B98" s="107"/>
      <c r="C98" s="107"/>
      <c r="D98" s="107"/>
      <c r="E98" s="107"/>
      <c r="F98" s="107"/>
      <c r="G98" s="107"/>
      <c r="H98" s="107"/>
      <c r="I98" s="107"/>
      <c r="J98" s="107"/>
      <c r="K98" s="107"/>
      <c r="N98" s="114"/>
      <c r="O98" s="114"/>
      <c r="P98" s="114"/>
      <c r="Q98" s="114"/>
      <c r="R98" s="114"/>
      <c r="S98" s="114"/>
      <c r="T98" s="114"/>
      <c r="U98" s="114"/>
      <c r="V98" s="114"/>
      <c r="W98" s="114"/>
      <c r="X98" s="114"/>
      <c r="Y98" s="114"/>
      <c r="Z98" s="114"/>
      <c r="AA98" s="114"/>
    </row>
    <row r="99" spans="1:50" ht="12.75" customHeight="1">
      <c r="A99" s="107"/>
      <c r="B99" s="107"/>
      <c r="C99" s="107"/>
      <c r="D99" s="107"/>
      <c r="E99" s="107"/>
      <c r="F99" s="107"/>
      <c r="G99" s="107"/>
      <c r="H99" s="107"/>
      <c r="I99" s="107"/>
      <c r="J99" s="107"/>
      <c r="K99" s="107"/>
      <c r="N99" s="114"/>
      <c r="O99" s="114"/>
      <c r="P99" s="114"/>
      <c r="Q99" s="114"/>
      <c r="R99" s="114"/>
      <c r="S99" s="114"/>
      <c r="T99" s="114"/>
      <c r="U99" s="114"/>
      <c r="V99" s="114"/>
      <c r="W99" s="114"/>
      <c r="X99" s="114"/>
      <c r="Y99" s="114"/>
      <c r="Z99" s="114"/>
      <c r="AA99" s="114"/>
      <c r="AU99" s="16" t="s">
        <v>0</v>
      </c>
      <c r="AV99" s="16" t="s">
        <v>0</v>
      </c>
      <c r="AW99" s="16" t="s">
        <v>0</v>
      </c>
      <c r="AX99" s="16" t="s">
        <v>0</v>
      </c>
    </row>
    <row r="100" spans="1:27" ht="12.75" customHeight="1">
      <c r="A100" s="107"/>
      <c r="B100" s="107"/>
      <c r="C100" s="107"/>
      <c r="D100" s="107"/>
      <c r="E100" s="107"/>
      <c r="F100" s="107"/>
      <c r="G100" s="107"/>
      <c r="H100" s="107"/>
      <c r="I100" s="107"/>
      <c r="J100" s="107"/>
      <c r="K100" s="107"/>
      <c r="N100" s="114"/>
      <c r="O100" s="114"/>
      <c r="P100" s="114"/>
      <c r="Q100" s="114"/>
      <c r="R100" s="114"/>
      <c r="S100" s="114"/>
      <c r="T100" s="114"/>
      <c r="U100" s="114"/>
      <c r="V100" s="114"/>
      <c r="W100" s="114"/>
      <c r="X100" s="114"/>
      <c r="Y100" s="114"/>
      <c r="Z100" s="114"/>
      <c r="AA100" s="114"/>
    </row>
  </sheetData>
  <sheetProtection sheet="1"/>
  <mergeCells count="19">
    <mergeCell ref="F9:G9"/>
    <mergeCell ref="D2:D3"/>
    <mergeCell ref="E2:E3"/>
    <mergeCell ref="U6:X6"/>
    <mergeCell ref="Q7:X7"/>
    <mergeCell ref="Q8:T8"/>
    <mergeCell ref="U8:X8"/>
    <mergeCell ref="H2:I2"/>
    <mergeCell ref="H8:K8"/>
    <mergeCell ref="AC8:AD8"/>
    <mergeCell ref="B7:D7"/>
    <mergeCell ref="Q9:R9"/>
    <mergeCell ref="S9:T9"/>
    <mergeCell ref="U9:V9"/>
    <mergeCell ref="W9:X9"/>
    <mergeCell ref="D8:G8"/>
    <mergeCell ref="J9:K9"/>
    <mergeCell ref="D9:E9"/>
    <mergeCell ref="H9:I9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landscape" pageOrder="overThenDown" paperSize="9" scale="51" r:id="rId2"/>
  <colBreaks count="2" manualBreakCount="2">
    <brk id="11" max="65535" man="1"/>
    <brk id="24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8"/>
  <sheetViews>
    <sheetView showGridLines="0" zoomScale="85" zoomScaleNormal="85" zoomScaleSheetLayoutView="100" zoomScalePageLayoutView="0" workbookViewId="0" topLeftCell="C13">
      <selection activeCell="C34" sqref="C34:C37"/>
    </sheetView>
  </sheetViews>
  <sheetFormatPr defaultColWidth="9.625" defaultRowHeight="12.75" customHeight="1"/>
  <cols>
    <col min="1" max="1" width="11.25390625" style="9" customWidth="1"/>
    <col min="2" max="2" width="68.25390625" style="10" customWidth="1"/>
    <col min="3" max="6" width="22.125" style="10" customWidth="1"/>
    <col min="7" max="7" width="14.375" style="10" customWidth="1"/>
    <col min="8" max="8" width="13.375" style="10" customWidth="1"/>
    <col min="9" max="9" width="12.625" style="114" customWidth="1"/>
    <col min="10" max="10" width="69.375" style="114" customWidth="1"/>
    <col min="11" max="14" width="14.75390625" style="114" customWidth="1"/>
    <col min="15" max="16384" width="9.625" style="10" customWidth="1"/>
  </cols>
  <sheetData>
    <row r="1" spans="1:14" s="62" customFormat="1" ht="12.75" customHeight="1" thickBot="1">
      <c r="A1" s="115"/>
      <c r="B1" s="116"/>
      <c r="C1" s="93"/>
      <c r="D1" s="93">
        <v>62</v>
      </c>
      <c r="E1" s="93">
        <v>91</v>
      </c>
      <c r="F1" s="93">
        <v>91</v>
      </c>
      <c r="I1" s="237"/>
      <c r="J1" s="237"/>
      <c r="K1" s="237"/>
      <c r="L1" s="237"/>
      <c r="M1" s="237"/>
      <c r="N1" s="237"/>
    </row>
    <row r="2" spans="1:13" ht="16.5" customHeight="1">
      <c r="A2" s="94"/>
      <c r="B2" s="450"/>
      <c r="C2" s="19"/>
      <c r="D2" s="388" t="s">
        <v>49</v>
      </c>
      <c r="E2" s="658" t="s">
        <v>332</v>
      </c>
      <c r="F2" s="368" t="s">
        <v>10</v>
      </c>
      <c r="G2" s="11"/>
      <c r="H2" s="12"/>
      <c r="L2" s="463" t="str">
        <f>D2</f>
        <v>Country: </v>
      </c>
      <c r="M2" s="462"/>
    </row>
    <row r="3" spans="1:8" ht="16.5" customHeight="1">
      <c r="A3" s="95"/>
      <c r="B3" s="20"/>
      <c r="C3" s="20"/>
      <c r="D3" s="389" t="s">
        <v>15</v>
      </c>
      <c r="E3" s="386"/>
      <c r="F3" s="390"/>
      <c r="G3" s="11"/>
      <c r="H3" s="13"/>
    </row>
    <row r="4" spans="1:8" ht="16.5" customHeight="1">
      <c r="A4" s="95"/>
      <c r="B4" s="20"/>
      <c r="C4" s="121"/>
      <c r="D4" s="391"/>
      <c r="E4" s="386"/>
      <c r="F4" s="390"/>
      <c r="G4" s="11"/>
      <c r="H4" s="13"/>
    </row>
    <row r="5" spans="1:8" ht="16.5" customHeight="1">
      <c r="A5" s="95"/>
      <c r="B5" s="20"/>
      <c r="C5" s="20"/>
      <c r="D5" s="389" t="s">
        <v>11</v>
      </c>
      <c r="E5" s="386"/>
      <c r="F5" s="390"/>
      <c r="G5" s="11"/>
      <c r="H5" s="14"/>
    </row>
    <row r="6" spans="1:8" ht="16.5" customHeight="1">
      <c r="A6" s="95"/>
      <c r="B6" s="697" t="s">
        <v>135</v>
      </c>
      <c r="C6" s="708"/>
      <c r="D6" s="391"/>
      <c r="E6" s="386"/>
      <c r="F6" s="390"/>
      <c r="G6" s="11"/>
      <c r="H6" s="14"/>
    </row>
    <row r="7" spans="1:8" ht="16.5" customHeight="1">
      <c r="A7" s="95"/>
      <c r="B7" s="697"/>
      <c r="C7" s="708"/>
      <c r="D7" s="391"/>
      <c r="E7" s="386"/>
      <c r="F7" s="390"/>
      <c r="G7" s="11"/>
      <c r="H7" s="14"/>
    </row>
    <row r="8" spans="1:8" ht="16.5" customHeight="1">
      <c r="A8" s="95"/>
      <c r="B8" s="709" t="s">
        <v>6</v>
      </c>
      <c r="C8" s="710"/>
      <c r="D8" s="389" t="s">
        <v>12</v>
      </c>
      <c r="E8" s="386"/>
      <c r="F8" s="377" t="s">
        <v>13</v>
      </c>
      <c r="G8" s="11"/>
      <c r="H8" s="14"/>
    </row>
    <row r="9" spans="1:8" ht="21" customHeight="1">
      <c r="A9" s="95"/>
      <c r="B9" s="711" t="s">
        <v>104</v>
      </c>
      <c r="C9" s="712"/>
      <c r="D9" s="366" t="s">
        <v>14</v>
      </c>
      <c r="E9" s="386"/>
      <c r="F9" s="390"/>
      <c r="G9" s="11"/>
      <c r="H9" s="14"/>
    </row>
    <row r="10" spans="1:8" ht="21" customHeight="1">
      <c r="A10" s="95"/>
      <c r="B10" s="709" t="s">
        <v>64</v>
      </c>
      <c r="C10" s="709"/>
      <c r="D10" s="272" t="s">
        <v>0</v>
      </c>
      <c r="E10" s="273"/>
      <c r="F10" s="274"/>
      <c r="G10" s="11"/>
      <c r="H10" s="14"/>
    </row>
    <row r="11" spans="1:8" ht="16.5" customHeight="1">
      <c r="A11" s="95"/>
      <c r="B11" s="122"/>
      <c r="C11" s="122"/>
      <c r="D11" s="272"/>
      <c r="E11" s="273"/>
      <c r="F11" s="274"/>
      <c r="G11" s="11"/>
      <c r="H11" s="14"/>
    </row>
    <row r="12" spans="1:13" ht="20.25">
      <c r="A12" s="95"/>
      <c r="B12" s="122"/>
      <c r="C12" s="352" t="s">
        <v>128</v>
      </c>
      <c r="D12" s="353" t="s">
        <v>320</v>
      </c>
      <c r="E12" s="157" t="s">
        <v>0</v>
      </c>
      <c r="F12" s="158"/>
      <c r="G12" s="11"/>
      <c r="H12" s="14"/>
      <c r="J12" s="238" t="s">
        <v>112</v>
      </c>
      <c r="K12" s="715" t="s">
        <v>109</v>
      </c>
      <c r="L12" s="716"/>
      <c r="M12" s="20"/>
    </row>
    <row r="13" spans="1:8" ht="16.5" customHeight="1" thickBot="1">
      <c r="A13" s="96"/>
      <c r="B13" s="451"/>
      <c r="C13" s="117"/>
      <c r="D13" s="275" t="s">
        <v>0</v>
      </c>
      <c r="E13" s="20"/>
      <c r="F13" s="123"/>
      <c r="G13" s="11"/>
      <c r="H13" s="14"/>
    </row>
    <row r="14" spans="1:14" s="104" customFormat="1" ht="17.25" customHeight="1">
      <c r="A14" s="333" t="s">
        <v>16</v>
      </c>
      <c r="B14" s="333" t="s">
        <v>16</v>
      </c>
      <c r="C14" s="691" t="s">
        <v>107</v>
      </c>
      <c r="D14" s="694"/>
      <c r="E14" s="691" t="s">
        <v>108</v>
      </c>
      <c r="F14" s="717"/>
      <c r="G14" s="102"/>
      <c r="H14" s="103"/>
      <c r="I14" s="531" t="s">
        <v>16</v>
      </c>
      <c r="J14" s="532" t="str">
        <f>B14</f>
        <v>Product</v>
      </c>
      <c r="K14" s="713" t="str">
        <f>C14</f>
        <v>I M P O R T  V A L U E</v>
      </c>
      <c r="L14" s="718"/>
      <c r="M14" s="713" t="str">
        <f>E14</f>
        <v>E X P O R T  V A L U E </v>
      </c>
      <c r="N14" s="714"/>
    </row>
    <row r="15" spans="1:14" s="107" customFormat="1" ht="20.25" customHeight="1">
      <c r="A15" s="357" t="s">
        <v>41</v>
      </c>
      <c r="B15" s="357" t="s">
        <v>0</v>
      </c>
      <c r="C15" s="354">
        <v>2015</v>
      </c>
      <c r="D15" s="354">
        <f>C15+1</f>
        <v>2016</v>
      </c>
      <c r="E15" s="354">
        <f>C15</f>
        <v>2015</v>
      </c>
      <c r="F15" s="355">
        <f>D15</f>
        <v>2016</v>
      </c>
      <c r="G15" s="105"/>
      <c r="H15" s="105"/>
      <c r="I15" s="7" t="s">
        <v>7</v>
      </c>
      <c r="J15" s="348"/>
      <c r="K15" s="160">
        <f>C15</f>
        <v>2015</v>
      </c>
      <c r="L15" s="160">
        <f>D15</f>
        <v>2016</v>
      </c>
      <c r="M15" s="160">
        <f>E15</f>
        <v>2015</v>
      </c>
      <c r="N15" s="533">
        <f>F15</f>
        <v>2016</v>
      </c>
    </row>
    <row r="16" spans="1:14" s="107" customFormat="1" ht="21.75" customHeight="1">
      <c r="A16" s="364">
        <v>11</v>
      </c>
      <c r="B16" s="705" t="s">
        <v>191</v>
      </c>
      <c r="C16" s="706"/>
      <c r="D16" s="706"/>
      <c r="E16" s="706"/>
      <c r="F16" s="707"/>
      <c r="G16" s="106"/>
      <c r="H16" s="106"/>
      <c r="I16" s="534">
        <f aca="true" t="shared" si="0" ref="I16:J37">A16</f>
        <v>11</v>
      </c>
      <c r="J16" s="347" t="str">
        <f t="shared" si="0"/>
        <v>SECONDARY WOOD PRODUCTS</v>
      </c>
      <c r="K16" s="331"/>
      <c r="L16" s="332"/>
      <c r="M16" s="332"/>
      <c r="N16" s="535"/>
    </row>
    <row r="17" spans="1:14" s="18" customFormat="1" ht="21.75" customHeight="1">
      <c r="A17" s="334" t="s">
        <v>91</v>
      </c>
      <c r="B17" s="108" t="s">
        <v>192</v>
      </c>
      <c r="C17" s="356">
        <v>766.498</v>
      </c>
      <c r="D17" s="288">
        <v>1034.627</v>
      </c>
      <c r="E17" s="286">
        <v>6.032</v>
      </c>
      <c r="F17" s="287">
        <v>50.9</v>
      </c>
      <c r="G17" s="17"/>
      <c r="H17" s="17"/>
      <c r="I17" s="536" t="str">
        <f t="shared" si="0"/>
        <v>11.1</v>
      </c>
      <c r="J17" s="38" t="str">
        <f t="shared" si="0"/>
        <v>FURTHER PROCESSED SAWNWOOD</v>
      </c>
      <c r="K17" s="277">
        <f>C17-(C18+C19)</f>
        <v>0</v>
      </c>
      <c r="L17" s="277">
        <f>D17-(D18+D19)</f>
        <v>0</v>
      </c>
      <c r="M17" s="277">
        <f>E17-(E18+E19)</f>
        <v>0</v>
      </c>
      <c r="N17" s="537">
        <f>F17-(F18+F19)</f>
        <v>0</v>
      </c>
    </row>
    <row r="18" spans="1:14" s="18" customFormat="1" ht="21.75" customHeight="1">
      <c r="A18" s="334" t="s">
        <v>92</v>
      </c>
      <c r="B18" s="338" t="s">
        <v>3</v>
      </c>
      <c r="C18" s="282">
        <v>237.216</v>
      </c>
      <c r="D18" s="282">
        <v>506.119</v>
      </c>
      <c r="E18" s="283"/>
      <c r="F18" s="284">
        <v>4.2</v>
      </c>
      <c r="G18" s="17"/>
      <c r="H18" s="17"/>
      <c r="I18" s="536" t="str">
        <f t="shared" si="0"/>
        <v>11.1.C</v>
      </c>
      <c r="J18" s="349" t="str">
        <f t="shared" si="0"/>
        <v>Coniferous</v>
      </c>
      <c r="K18" s="276" t="s">
        <v>0</v>
      </c>
      <c r="L18" s="278"/>
      <c r="M18" s="278"/>
      <c r="N18" s="248"/>
    </row>
    <row r="19" spans="1:14" s="18" customFormat="1" ht="21.75" customHeight="1">
      <c r="A19" s="334" t="s">
        <v>105</v>
      </c>
      <c r="B19" s="338" t="s">
        <v>98</v>
      </c>
      <c r="C19" s="285">
        <v>529.282</v>
      </c>
      <c r="D19" s="285">
        <v>528.508</v>
      </c>
      <c r="E19" s="286">
        <v>6.032</v>
      </c>
      <c r="F19" s="287">
        <v>46.7</v>
      </c>
      <c r="G19" s="17"/>
      <c r="H19" s="17"/>
      <c r="I19" s="536" t="str">
        <f t="shared" si="0"/>
        <v>11.1.NC</v>
      </c>
      <c r="J19" s="349" t="str">
        <f t="shared" si="0"/>
        <v>Non-coniferous</v>
      </c>
      <c r="K19" s="276" t="s">
        <v>0</v>
      </c>
      <c r="L19" s="278"/>
      <c r="M19" s="278"/>
      <c r="N19" s="248"/>
    </row>
    <row r="20" spans="1:14" s="18" customFormat="1" ht="21.75" customHeight="1">
      <c r="A20" s="465" t="s">
        <v>106</v>
      </c>
      <c r="B20" s="339" t="s">
        <v>93</v>
      </c>
      <c r="C20" s="288">
        <v>529.282</v>
      </c>
      <c r="D20" s="288">
        <v>528.508</v>
      </c>
      <c r="E20" s="286">
        <v>6.032</v>
      </c>
      <c r="F20" s="287">
        <v>46.7</v>
      </c>
      <c r="G20" s="17"/>
      <c r="H20" s="17"/>
      <c r="I20" s="536" t="str">
        <f t="shared" si="0"/>
        <v>11.1.NC.T</v>
      </c>
      <c r="J20" s="43" t="str">
        <f t="shared" si="0"/>
        <v>of which: Tropical</v>
      </c>
      <c r="K20" s="303">
        <f>IF(AND(ISNUMBER(C20/C19),C20&gt;C19),"&gt; 11.1.NC !!","")</f>
      </c>
      <c r="L20" s="593">
        <f>IF(AND(ISNUMBER(D20/D19),D20&gt;D19),"&gt; 11.1.NC !!","")</f>
      </c>
      <c r="M20" s="593">
        <f>IF(AND(ISNUMBER(E20/E19),E20&gt;E19),"&gt; 11.1.NC !!","")</f>
      </c>
      <c r="N20" s="256">
        <f>IF(AND(ISNUMBER(F20/F19),F20&gt;F19),"&gt; 11.1.NC !!","")</f>
      </c>
    </row>
    <row r="21" spans="1:14" s="18" customFormat="1" ht="21.75" customHeight="1">
      <c r="A21" s="334" t="s">
        <v>94</v>
      </c>
      <c r="B21" s="466" t="s">
        <v>193</v>
      </c>
      <c r="C21" s="283">
        <v>943.665</v>
      </c>
      <c r="D21" s="288">
        <v>273.769</v>
      </c>
      <c r="E21" s="283">
        <v>188.414</v>
      </c>
      <c r="F21" s="287">
        <v>272.667</v>
      </c>
      <c r="G21" s="17"/>
      <c r="H21" s="17"/>
      <c r="I21" s="536" t="str">
        <f t="shared" si="0"/>
        <v>11.2</v>
      </c>
      <c r="J21" s="110" t="str">
        <f t="shared" si="0"/>
        <v>WOODEN WRAPPING AND PACKAGING MATERIAL</v>
      </c>
      <c r="K21" s="247"/>
      <c r="L21" s="278"/>
      <c r="M21" s="278"/>
      <c r="N21" s="248"/>
    </row>
    <row r="22" spans="1:14" s="18" customFormat="1" ht="21.75" customHeight="1">
      <c r="A22" s="465" t="s">
        <v>95</v>
      </c>
      <c r="B22" s="131" t="s">
        <v>194</v>
      </c>
      <c r="C22" s="283">
        <v>392.125</v>
      </c>
      <c r="D22" s="288">
        <v>491.478</v>
      </c>
      <c r="E22" s="283">
        <v>67.551</v>
      </c>
      <c r="F22" s="287">
        <v>131.141</v>
      </c>
      <c r="G22" s="17"/>
      <c r="H22" s="17"/>
      <c r="I22" s="536" t="str">
        <f t="shared" si="0"/>
        <v>11.3</v>
      </c>
      <c r="J22" s="110" t="str">
        <f t="shared" si="0"/>
        <v>WOOD PRODUCTS FOR DOMESTIC/DECORATIVE USE</v>
      </c>
      <c r="K22" s="247"/>
      <c r="L22" s="278"/>
      <c r="M22" s="278"/>
      <c r="N22" s="248"/>
    </row>
    <row r="23" spans="1:14" s="18" customFormat="1" ht="21.75" customHeight="1">
      <c r="A23" s="465" t="s">
        <v>96</v>
      </c>
      <c r="B23" s="582" t="s">
        <v>195</v>
      </c>
      <c r="C23" s="283">
        <v>475.366</v>
      </c>
      <c r="D23" s="288">
        <v>607.083</v>
      </c>
      <c r="E23" s="283">
        <v>45.68</v>
      </c>
      <c r="F23" s="287">
        <v>7.742</v>
      </c>
      <c r="G23" s="17"/>
      <c r="H23" s="17"/>
      <c r="I23" s="536" t="str">
        <f t="shared" si="0"/>
        <v>11.4</v>
      </c>
      <c r="J23" s="110" t="str">
        <f t="shared" si="0"/>
        <v>OTHER MANUFACTURED WOOD PRODUCTS</v>
      </c>
      <c r="K23" s="247"/>
      <c r="L23" s="278"/>
      <c r="M23" s="278"/>
      <c r="N23" s="248"/>
    </row>
    <row r="24" spans="1:14" s="18" customFormat="1" ht="21.75" customHeight="1">
      <c r="A24" s="334" t="s">
        <v>97</v>
      </c>
      <c r="B24" s="466" t="s">
        <v>196</v>
      </c>
      <c r="C24" s="283">
        <v>5459.533</v>
      </c>
      <c r="D24" s="288">
        <v>4274.508</v>
      </c>
      <c r="E24" s="283">
        <v>260.071</v>
      </c>
      <c r="F24" s="287">
        <v>187.461</v>
      </c>
      <c r="G24" s="17"/>
      <c r="H24" s="17"/>
      <c r="I24" s="536" t="str">
        <f t="shared" si="0"/>
        <v>11.5</v>
      </c>
      <c r="J24" s="110" t="str">
        <f t="shared" si="0"/>
        <v>BUILDER’S JOINERY AND CARPENTRY OF WOOD</v>
      </c>
      <c r="K24" s="247"/>
      <c r="L24" s="278"/>
      <c r="M24" s="278"/>
      <c r="N24" s="248"/>
    </row>
    <row r="25" spans="1:14" s="18" customFormat="1" ht="21.75" customHeight="1">
      <c r="A25" s="334">
        <v>11.6</v>
      </c>
      <c r="B25" s="341" t="s">
        <v>197</v>
      </c>
      <c r="C25" s="283">
        <v>16725.542</v>
      </c>
      <c r="D25" s="288">
        <v>15080.974</v>
      </c>
      <c r="E25" s="283">
        <v>1383.69</v>
      </c>
      <c r="F25" s="287">
        <v>1366.055</v>
      </c>
      <c r="G25" s="17"/>
      <c r="H25" s="17"/>
      <c r="I25" s="536">
        <f t="shared" si="0"/>
        <v>11.6</v>
      </c>
      <c r="J25" s="131" t="str">
        <f t="shared" si="0"/>
        <v>WOODEN FURNITURE</v>
      </c>
      <c r="K25" s="255"/>
      <c r="L25" s="593"/>
      <c r="M25" s="593"/>
      <c r="N25" s="256"/>
    </row>
    <row r="26" spans="1:14" s="18" customFormat="1" ht="21.75" customHeight="1">
      <c r="A26" s="334">
        <v>11.7</v>
      </c>
      <c r="B26" s="340" t="s">
        <v>198</v>
      </c>
      <c r="C26" s="286">
        <v>6381.907</v>
      </c>
      <c r="D26" s="288">
        <v>7968.352</v>
      </c>
      <c r="E26" s="286">
        <v>15.883</v>
      </c>
      <c r="F26" s="287">
        <v>16.362</v>
      </c>
      <c r="G26" s="17"/>
      <c r="H26" s="17"/>
      <c r="I26" s="536">
        <f t="shared" si="0"/>
        <v>11.7</v>
      </c>
      <c r="J26" s="110" t="str">
        <f t="shared" si="0"/>
        <v>PREFABRICATED BUILDINGS</v>
      </c>
      <c r="K26" s="247"/>
      <c r="L26" s="278"/>
      <c r="M26" s="278"/>
      <c r="N26" s="248"/>
    </row>
    <row r="27" spans="1:14" s="18" customFormat="1" ht="21.75" customHeight="1">
      <c r="A27" s="335" t="s">
        <v>134</v>
      </c>
      <c r="B27" s="338" t="s">
        <v>225</v>
      </c>
      <c r="C27" s="286">
        <v>6381.907</v>
      </c>
      <c r="D27" s="288">
        <v>7968.352</v>
      </c>
      <c r="E27" s="286">
        <v>15.883</v>
      </c>
      <c r="F27" s="287">
        <v>16.362</v>
      </c>
      <c r="G27" s="17"/>
      <c r="H27" s="17"/>
      <c r="I27" s="538" t="str">
        <f t="shared" si="0"/>
        <v>11.7.1</v>
      </c>
      <c r="J27" s="45" t="str">
        <f t="shared" si="0"/>
        <v>of which: OF WOOD</v>
      </c>
      <c r="K27" s="255">
        <f>IF(AND(ISNUMBER(C27/C26),C27&gt;C26),"&gt; 11.7 !!","")</f>
      </c>
      <c r="L27" s="255">
        <f>IF(AND(ISNUMBER(D27/D26),D27&gt;D26),"&gt; 11.7 !!","")</f>
      </c>
      <c r="M27" s="255">
        <f>IF(AND(ISNUMBER(E27/E26),E27&gt;E26),"&gt; 11.7 !!","")</f>
      </c>
      <c r="N27" s="464">
        <f>IF(AND(ISNUMBER(F27/F26),F27&gt;F26),"&gt; 11.7 !!","")</f>
      </c>
    </row>
    <row r="28" spans="1:14" s="18" customFormat="1" ht="21.75" customHeight="1">
      <c r="A28" s="365">
        <v>12</v>
      </c>
      <c r="B28" s="705" t="s">
        <v>199</v>
      </c>
      <c r="C28" s="706"/>
      <c r="D28" s="706"/>
      <c r="E28" s="706"/>
      <c r="F28" s="707"/>
      <c r="G28" s="17"/>
      <c r="H28" s="17"/>
      <c r="I28" s="539">
        <f t="shared" si="0"/>
        <v>12</v>
      </c>
      <c r="J28" s="347" t="str">
        <f t="shared" si="0"/>
        <v>SECONDARY PAPER PRODUCTS</v>
      </c>
      <c r="K28" s="345" t="s">
        <v>0</v>
      </c>
      <c r="L28" s="346" t="s">
        <v>0</v>
      </c>
      <c r="M28" s="346" t="s">
        <v>0</v>
      </c>
      <c r="N28" s="540" t="s">
        <v>0</v>
      </c>
    </row>
    <row r="29" spans="1:14" s="18" customFormat="1" ht="21.75" customHeight="1">
      <c r="A29" s="334">
        <v>12.1</v>
      </c>
      <c r="B29" s="109" t="s">
        <v>200</v>
      </c>
      <c r="C29" s="286">
        <v>56.545</v>
      </c>
      <c r="D29" s="288">
        <v>383.421</v>
      </c>
      <c r="E29" s="286"/>
      <c r="F29" s="287"/>
      <c r="G29" s="17"/>
      <c r="H29" s="17"/>
      <c r="I29" s="536">
        <f t="shared" si="0"/>
        <v>12.1</v>
      </c>
      <c r="J29" s="38" t="str">
        <f t="shared" si="0"/>
        <v>COMPOSITE PAPER AND PAPERBOARD</v>
      </c>
      <c r="K29" s="247"/>
      <c r="L29" s="278"/>
      <c r="M29" s="278"/>
      <c r="N29" s="248"/>
    </row>
    <row r="30" spans="1:14" s="18" customFormat="1" ht="21.75" customHeight="1">
      <c r="A30" s="334">
        <v>12.2</v>
      </c>
      <c r="B30" s="467" t="s">
        <v>201</v>
      </c>
      <c r="C30" s="286">
        <v>1885.811</v>
      </c>
      <c r="D30" s="288">
        <v>2125.536</v>
      </c>
      <c r="E30" s="286">
        <v>2.867</v>
      </c>
      <c r="F30" s="287">
        <v>6.377</v>
      </c>
      <c r="G30" s="17"/>
      <c r="H30" s="17"/>
      <c r="I30" s="536">
        <f t="shared" si="0"/>
        <v>12.2</v>
      </c>
      <c r="J30" s="38" t="str">
        <f t="shared" si="0"/>
        <v>SPECIAL COATED PAPER AND PULP PRODUCTS</v>
      </c>
      <c r="K30" s="247"/>
      <c r="L30" s="278"/>
      <c r="M30" s="278"/>
      <c r="N30" s="248"/>
    </row>
    <row r="31" spans="1:14" s="18" customFormat="1" ht="21.75" customHeight="1">
      <c r="A31" s="334">
        <v>12.3</v>
      </c>
      <c r="B31" s="467" t="s">
        <v>255</v>
      </c>
      <c r="C31" s="286">
        <v>327.046</v>
      </c>
      <c r="D31" s="288">
        <v>86.097</v>
      </c>
      <c r="E31" s="286"/>
      <c r="F31" s="287"/>
      <c r="G31" s="17"/>
      <c r="H31" s="17"/>
      <c r="I31" s="536">
        <f t="shared" si="0"/>
        <v>12.3</v>
      </c>
      <c r="J31" s="38" t="str">
        <f t="shared" si="0"/>
        <v>CARBON PAPER AND SELF-COPYING PAPER, READY FOR USE</v>
      </c>
      <c r="K31" s="247"/>
      <c r="L31" s="278"/>
      <c r="M31" s="278"/>
      <c r="N31" s="248"/>
    </row>
    <row r="32" spans="1:14" s="18" customFormat="1" ht="21.75" customHeight="1">
      <c r="A32" s="334">
        <v>12.4</v>
      </c>
      <c r="B32" s="467" t="s">
        <v>202</v>
      </c>
      <c r="C32" s="289">
        <v>8471.323</v>
      </c>
      <c r="D32" s="288">
        <v>8006.972</v>
      </c>
      <c r="E32" s="289">
        <v>2.758</v>
      </c>
      <c r="F32" s="287">
        <v>7.331</v>
      </c>
      <c r="G32" s="17"/>
      <c r="H32" s="17"/>
      <c r="I32" s="536">
        <f t="shared" si="0"/>
        <v>12.4</v>
      </c>
      <c r="J32" s="38" t="str">
        <f t="shared" si="0"/>
        <v>HOUSEHOLD AND SANITARY PAPER, READY FOR USE</v>
      </c>
      <c r="K32" s="247"/>
      <c r="L32" s="278"/>
      <c r="M32" s="278"/>
      <c r="N32" s="248"/>
    </row>
    <row r="33" spans="1:14" s="18" customFormat="1" ht="21.75" customHeight="1">
      <c r="A33" s="334">
        <v>12.5</v>
      </c>
      <c r="B33" s="109" t="s">
        <v>203</v>
      </c>
      <c r="C33" s="286">
        <v>5095.749</v>
      </c>
      <c r="D33" s="288">
        <v>4871.282</v>
      </c>
      <c r="E33" s="286">
        <v>145.796</v>
      </c>
      <c r="F33" s="287">
        <v>319.807</v>
      </c>
      <c r="G33" s="17"/>
      <c r="H33" s="17"/>
      <c r="I33" s="536">
        <f t="shared" si="0"/>
        <v>12.5</v>
      </c>
      <c r="J33" s="46" t="str">
        <f t="shared" si="0"/>
        <v>PACKAGING CARTONS, BOXES ETC.</v>
      </c>
      <c r="K33" s="255"/>
      <c r="L33" s="593"/>
      <c r="M33" s="593"/>
      <c r="N33" s="256"/>
    </row>
    <row r="34" spans="1:14" s="18" customFormat="1" ht="21.75" customHeight="1">
      <c r="A34" s="336">
        <v>12.6</v>
      </c>
      <c r="B34" s="111" t="s">
        <v>204</v>
      </c>
      <c r="C34" s="286">
        <v>7137.748</v>
      </c>
      <c r="D34" s="288">
        <v>6644.604</v>
      </c>
      <c r="E34" s="286">
        <v>266.354</v>
      </c>
      <c r="F34" s="287">
        <v>130.663</v>
      </c>
      <c r="G34" s="17"/>
      <c r="H34" s="17"/>
      <c r="I34" s="536">
        <f t="shared" si="0"/>
        <v>12.6</v>
      </c>
      <c r="J34" s="344" t="str">
        <f t="shared" si="0"/>
        <v>OTHER ARTICLES OF PAPER AND PAPERBOARD, READY FOR USE</v>
      </c>
      <c r="K34" s="247" t="str">
        <f>IF(AND(ISNUMBER(SUM(C35:C37)),ISNUMBER(C34)),IF(C34&lt;SUM(C35:C37),"&lt; subitems!","OK"),"")</f>
        <v>OK</v>
      </c>
      <c r="L34" s="278" t="str">
        <f>IF(AND(ISNUMBER(SUM(D35:D37)),ISNUMBER(D34)),IF(D34&lt;SUM(D35:D37),"&lt; subitems!","OK"),"")</f>
        <v>OK</v>
      </c>
      <c r="M34" s="278" t="str">
        <f>IF(AND(ISNUMBER(SUM(E35:E37)),ISNUMBER(E34)),IF(E34&lt;SUM(E35:E37),"&lt; subitems!","OK"),"")</f>
        <v>OK</v>
      </c>
      <c r="N34" s="248" t="str">
        <f>IF(AND(ISNUMBER(SUM(F35:F37)),ISNUMBER(F34)),IF(F34&lt;SUM(F35:F37),"&lt; subitems!","OK"),"")</f>
        <v>OK</v>
      </c>
    </row>
    <row r="35" spans="1:14" s="18" customFormat="1" ht="21.75" customHeight="1">
      <c r="A35" s="334" t="s">
        <v>121</v>
      </c>
      <c r="B35" s="342" t="s">
        <v>205</v>
      </c>
      <c r="C35" s="286">
        <v>1501.26</v>
      </c>
      <c r="D35" s="288">
        <v>444.813</v>
      </c>
      <c r="E35" s="286">
        <v>145.751</v>
      </c>
      <c r="F35" s="287">
        <v>3.178</v>
      </c>
      <c r="G35" s="17"/>
      <c r="H35" s="17"/>
      <c r="I35" s="536" t="str">
        <f t="shared" si="0"/>
        <v>12.6.1</v>
      </c>
      <c r="J35" s="42" t="str">
        <f t="shared" si="0"/>
        <v>of which: PRINTING AND WRITING PAPER, READY FOR USE</v>
      </c>
      <c r="K35" s="247"/>
      <c r="L35" s="278"/>
      <c r="M35" s="278"/>
      <c r="N35" s="248"/>
    </row>
    <row r="36" spans="1:14" s="18" customFormat="1" ht="21.75" customHeight="1">
      <c r="A36" s="334" t="s">
        <v>122</v>
      </c>
      <c r="B36" s="342" t="s">
        <v>206</v>
      </c>
      <c r="C36" s="286">
        <v>92.401</v>
      </c>
      <c r="D36" s="288">
        <v>53.87</v>
      </c>
      <c r="E36" s="286">
        <v>15.718</v>
      </c>
      <c r="F36" s="287"/>
      <c r="G36" s="17"/>
      <c r="H36" s="17"/>
      <c r="I36" s="536" t="str">
        <f t="shared" si="0"/>
        <v>12.6.2</v>
      </c>
      <c r="J36" s="42" t="str">
        <f t="shared" si="0"/>
        <v>of which: ARTICLES, MOULDED OR PRESSED FROM PULP</v>
      </c>
      <c r="K36" s="247"/>
      <c r="L36" s="278"/>
      <c r="M36" s="278"/>
      <c r="N36" s="248"/>
    </row>
    <row r="37" spans="1:14" s="18" customFormat="1" ht="21.75" customHeight="1" thickBot="1">
      <c r="A37" s="337" t="s">
        <v>123</v>
      </c>
      <c r="B37" s="343" t="s">
        <v>207</v>
      </c>
      <c r="C37" s="290">
        <v>98.801</v>
      </c>
      <c r="D37" s="291">
        <v>53.065</v>
      </c>
      <c r="E37" s="290"/>
      <c r="F37" s="292"/>
      <c r="G37" s="17"/>
      <c r="H37" s="17"/>
      <c r="I37" s="541" t="str">
        <f t="shared" si="0"/>
        <v>12.6.3</v>
      </c>
      <c r="J37" s="112" t="str">
        <f t="shared" si="0"/>
        <v>of which: FILTER PAPER AND PAPERBOARD, READY FOR USE</v>
      </c>
      <c r="K37" s="261"/>
      <c r="L37" s="542"/>
      <c r="M37" s="542"/>
      <c r="N37" s="262"/>
    </row>
    <row r="38" spans="1:9" ht="15" customHeight="1">
      <c r="A38" s="113"/>
      <c r="B38" s="363"/>
      <c r="C38" s="363"/>
      <c r="D38" s="106"/>
      <c r="E38" s="106"/>
      <c r="F38" s="106"/>
      <c r="G38" s="11"/>
      <c r="H38" s="11"/>
      <c r="I38" s="199" t="s">
        <v>0</v>
      </c>
    </row>
    <row r="39" spans="1:8" ht="12.75" customHeight="1">
      <c r="A39" s="113"/>
      <c r="B39" s="362"/>
      <c r="C39" s="107"/>
      <c r="D39" s="107"/>
      <c r="E39" s="107"/>
      <c r="F39" s="107"/>
      <c r="G39" s="11"/>
      <c r="H39" s="11"/>
    </row>
    <row r="40" spans="1:8" ht="12.75" customHeight="1">
      <c r="A40" s="113"/>
      <c r="B40" s="107"/>
      <c r="C40" s="107"/>
      <c r="D40" s="107"/>
      <c r="E40" s="107"/>
      <c r="F40" s="107"/>
      <c r="G40" s="11"/>
      <c r="H40" s="11"/>
    </row>
    <row r="41" spans="1:8" ht="12.75" customHeight="1">
      <c r="A41" s="113"/>
      <c r="B41" s="107"/>
      <c r="C41" s="107"/>
      <c r="D41" s="107"/>
      <c r="E41" s="107"/>
      <c r="F41" s="107"/>
      <c r="G41" s="11"/>
      <c r="H41" s="11"/>
    </row>
    <row r="42" spans="1:8" ht="12.75" customHeight="1">
      <c r="A42" s="113"/>
      <c r="B42" s="107"/>
      <c r="C42" s="107"/>
      <c r="D42" s="107"/>
      <c r="E42" s="107"/>
      <c r="F42" s="107"/>
      <c r="G42" s="11"/>
      <c r="H42" s="11"/>
    </row>
    <row r="43" spans="1:8" ht="12.75" customHeight="1">
      <c r="A43" s="113"/>
      <c r="B43" s="107"/>
      <c r="C43" s="107"/>
      <c r="D43" s="107"/>
      <c r="E43" s="107"/>
      <c r="F43" s="107"/>
      <c r="G43" s="11"/>
      <c r="H43" s="11"/>
    </row>
    <row r="44" spans="1:8" ht="12.75" customHeight="1">
      <c r="A44" s="113"/>
      <c r="B44" s="107"/>
      <c r="C44" s="107"/>
      <c r="D44" s="107"/>
      <c r="E44" s="107"/>
      <c r="F44" s="107"/>
      <c r="G44" s="11"/>
      <c r="H44" s="11"/>
    </row>
    <row r="45" spans="1:8" ht="12.75" customHeight="1">
      <c r="A45" s="113"/>
      <c r="B45" s="107"/>
      <c r="C45" s="107"/>
      <c r="D45" s="107"/>
      <c r="E45" s="107"/>
      <c r="F45" s="107"/>
      <c r="G45" s="11"/>
      <c r="H45" s="11"/>
    </row>
    <row r="46" spans="1:6" ht="12.75" customHeight="1">
      <c r="A46" s="113"/>
      <c r="B46" s="107"/>
      <c r="C46" s="107"/>
      <c r="D46" s="107"/>
      <c r="E46" s="107"/>
      <c r="F46" s="107"/>
    </row>
    <row r="47" spans="1:6" ht="12.75" customHeight="1">
      <c r="A47" s="113"/>
      <c r="B47" s="107"/>
      <c r="C47" s="107"/>
      <c r="D47" s="107"/>
      <c r="E47" s="107"/>
      <c r="F47" s="107"/>
    </row>
    <row r="48" spans="1:6" ht="12.75" customHeight="1">
      <c r="A48" s="113"/>
      <c r="B48" s="107"/>
      <c r="C48" s="107"/>
      <c r="D48" s="107"/>
      <c r="E48" s="107"/>
      <c r="F48" s="107"/>
    </row>
    <row r="68" spans="13:16" ht="12.75" customHeight="1">
      <c r="M68" s="279" t="s">
        <v>0</v>
      </c>
      <c r="N68" s="279" t="s">
        <v>0</v>
      </c>
      <c r="O68" s="16" t="s">
        <v>0</v>
      </c>
      <c r="P68" s="16" t="s">
        <v>0</v>
      </c>
    </row>
  </sheetData>
  <sheetProtection sheet="1"/>
  <mergeCells count="11">
    <mergeCell ref="B16:F16"/>
    <mergeCell ref="B28:F28"/>
    <mergeCell ref="B6:C7"/>
    <mergeCell ref="B8:C8"/>
    <mergeCell ref="B9:C9"/>
    <mergeCell ref="B10:C10"/>
    <mergeCell ref="M14:N14"/>
    <mergeCell ref="K12:L12"/>
    <mergeCell ref="C14:D14"/>
    <mergeCell ref="E14:F14"/>
    <mergeCell ref="K14:L14"/>
  </mergeCells>
  <printOptions horizontalCentered="1"/>
  <pageMargins left="0" right="0" top="0.3937007874015748" bottom="0.3937007874015748" header="0.5118110236220472" footer="0.5118110236220472"/>
  <pageSetup fitToHeight="1" fitToWidth="1" horizontalDpi="600" verticalDpi="600" orientation="landscape" paperSize="9" scale="71" r:id="rId2"/>
  <colBreaks count="1" manualBreakCount="1">
    <brk id="6" min="1" max="38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53"/>
  <sheetViews>
    <sheetView showGridLines="0" zoomScale="80" zoomScaleNormal="80" zoomScaleSheetLayoutView="100" workbookViewId="0" topLeftCell="J13">
      <selection activeCell="AF32" sqref="AF32"/>
    </sheetView>
  </sheetViews>
  <sheetFormatPr defaultColWidth="9.00390625" defaultRowHeight="12.75"/>
  <cols>
    <col min="1" max="1" width="10.25390625" style="0" customWidth="1"/>
    <col min="2" max="2" width="16.625" style="0" customWidth="1"/>
    <col min="3" max="3" width="14.625" style="0" customWidth="1"/>
    <col min="4" max="4" width="68.875" style="0" customWidth="1"/>
    <col min="5" max="5" width="11.625" style="0" customWidth="1"/>
    <col min="6" max="13" width="15.125" style="0" customWidth="1"/>
    <col min="14" max="19" width="1.625" style="0" hidden="1" customWidth="1"/>
    <col min="20" max="23" width="2.375" style="0" hidden="1" customWidth="1"/>
    <col min="24" max="24" width="1.75390625" style="0" hidden="1" customWidth="1"/>
    <col min="25" max="25" width="13.375" style="0" hidden="1" customWidth="1"/>
    <col min="26" max="26" width="5.625" style="0" customWidth="1"/>
    <col min="27" max="27" width="13.375" style="0" customWidth="1"/>
    <col min="28" max="28" width="16.625" style="0" customWidth="1"/>
    <col min="29" max="29" width="14.625" style="0" customWidth="1"/>
    <col min="30" max="30" width="55.75390625" style="0" customWidth="1"/>
    <col min="31" max="31" width="10.75390625" style="0" bestFit="1" customWidth="1"/>
    <col min="32" max="38" width="13.375" style="0" customWidth="1"/>
    <col min="39" max="39" width="19.00390625" style="0" customWidth="1"/>
  </cols>
  <sheetData>
    <row r="1" spans="1:39" ht="16.5" thickBot="1">
      <c r="A1" s="446" t="s">
        <v>0</v>
      </c>
      <c r="B1" s="392"/>
      <c r="C1" s="392" t="s">
        <v>0</v>
      </c>
      <c r="D1" s="393"/>
      <c r="E1" s="393"/>
      <c r="F1" s="393"/>
      <c r="G1" s="393"/>
      <c r="H1" s="393"/>
      <c r="I1" s="393"/>
      <c r="J1" s="393"/>
      <c r="K1" s="393"/>
      <c r="L1" s="393"/>
      <c r="M1" s="393"/>
      <c r="N1" s="394"/>
      <c r="O1" s="394"/>
      <c r="P1" s="394"/>
      <c r="Q1" s="394"/>
      <c r="R1" s="394"/>
      <c r="S1" s="394"/>
      <c r="T1" s="394"/>
      <c r="U1" s="394"/>
      <c r="V1" s="394"/>
      <c r="W1" s="394"/>
      <c r="X1" s="394"/>
      <c r="Y1" s="394"/>
      <c r="Z1" s="394"/>
      <c r="AA1" s="394"/>
      <c r="AB1" s="394"/>
      <c r="AC1" s="394"/>
      <c r="AD1" s="394"/>
      <c r="AE1" s="394"/>
      <c r="AF1" s="394"/>
      <c r="AG1" s="394"/>
      <c r="AH1" s="394"/>
      <c r="AI1" s="394"/>
      <c r="AJ1" s="394"/>
      <c r="AK1" s="394"/>
      <c r="AL1" s="394"/>
      <c r="AM1" s="394"/>
    </row>
    <row r="2" spans="1:39" ht="16.5" customHeight="1">
      <c r="A2" s="468" t="s">
        <v>0</v>
      </c>
      <c r="B2" s="395"/>
      <c r="C2" s="395"/>
      <c r="D2" s="396"/>
      <c r="E2" s="396"/>
      <c r="F2" s="396"/>
      <c r="G2" s="396"/>
      <c r="H2" s="397" t="s">
        <v>90</v>
      </c>
      <c r="I2" s="744" t="s">
        <v>332</v>
      </c>
      <c r="J2" s="745"/>
      <c r="K2" s="449" t="s">
        <v>10</v>
      </c>
      <c r="L2" s="746"/>
      <c r="M2" s="747"/>
      <c r="N2" s="394"/>
      <c r="O2" s="394"/>
      <c r="P2" s="394"/>
      <c r="Q2" s="394"/>
      <c r="R2" s="394"/>
      <c r="S2" s="394"/>
      <c r="T2" s="394"/>
      <c r="U2" s="394"/>
      <c r="V2" s="394"/>
      <c r="W2" s="394"/>
      <c r="X2" s="394"/>
      <c r="Y2" s="394"/>
      <c r="Z2" s="394"/>
      <c r="AA2" s="394"/>
      <c r="AB2" s="394"/>
      <c r="AC2" s="394"/>
      <c r="AD2" s="470" t="s">
        <v>0</v>
      </c>
      <c r="AE2" s="394"/>
      <c r="AG2" s="394"/>
      <c r="AH2" s="394"/>
      <c r="AI2" s="394"/>
      <c r="AJ2" s="394"/>
      <c r="AK2" s="394"/>
      <c r="AL2" s="394"/>
      <c r="AM2" s="394"/>
    </row>
    <row r="3" spans="1:39" ht="16.5" customHeight="1">
      <c r="A3" s="398"/>
      <c r="B3" s="399" t="s">
        <v>0</v>
      </c>
      <c r="C3" s="399"/>
      <c r="D3" s="400"/>
      <c r="E3" s="400"/>
      <c r="F3" s="400"/>
      <c r="G3" s="400"/>
      <c r="H3" s="738" t="s">
        <v>15</v>
      </c>
      <c r="I3" s="661"/>
      <c r="J3" s="661"/>
      <c r="K3" s="402"/>
      <c r="L3" s="403"/>
      <c r="M3" s="404"/>
      <c r="N3" s="394"/>
      <c r="O3" s="394"/>
      <c r="P3" s="394"/>
      <c r="Q3" s="394"/>
      <c r="R3" s="394"/>
      <c r="S3" s="394"/>
      <c r="T3" s="394"/>
      <c r="U3" s="394"/>
      <c r="V3" s="394"/>
      <c r="W3" s="394"/>
      <c r="X3" s="394"/>
      <c r="Y3" s="394"/>
      <c r="Z3" s="394"/>
      <c r="AA3" s="394"/>
      <c r="AB3" s="394"/>
      <c r="AC3" s="394"/>
      <c r="AD3" s="394"/>
      <c r="AE3" s="394"/>
      <c r="AG3" s="394"/>
      <c r="AH3" s="394"/>
      <c r="AI3" s="394"/>
      <c r="AJ3" s="394"/>
      <c r="AK3" s="394"/>
      <c r="AL3" s="394"/>
      <c r="AM3" s="394"/>
    </row>
    <row r="4" spans="1:39" ht="16.5" customHeight="1">
      <c r="A4" s="398"/>
      <c r="B4" s="399" t="s">
        <v>0</v>
      </c>
      <c r="C4" s="399"/>
      <c r="D4" s="400"/>
      <c r="E4" s="400"/>
      <c r="F4" s="400"/>
      <c r="G4" s="400"/>
      <c r="H4" s="739" t="s">
        <v>0</v>
      </c>
      <c r="I4" s="740"/>
      <c r="J4" s="740"/>
      <c r="K4" s="740"/>
      <c r="L4" s="740"/>
      <c r="M4" s="741"/>
      <c r="N4" s="394"/>
      <c r="O4" s="394"/>
      <c r="P4" s="394"/>
      <c r="Q4" s="394"/>
      <c r="R4" s="394"/>
      <c r="S4" s="394"/>
      <c r="T4" s="394"/>
      <c r="U4" s="394"/>
      <c r="V4" s="394"/>
      <c r="W4" s="394"/>
      <c r="X4" s="394"/>
      <c r="Y4" s="394"/>
      <c r="Z4" s="394"/>
      <c r="AA4" s="394"/>
      <c r="AB4" s="394"/>
      <c r="AC4" s="394"/>
      <c r="AD4" s="394"/>
      <c r="AE4" s="394"/>
      <c r="AG4" s="394"/>
      <c r="AH4" s="394"/>
      <c r="AI4" s="394"/>
      <c r="AJ4" s="394"/>
      <c r="AK4" s="394"/>
      <c r="AL4" s="394"/>
      <c r="AM4" s="394"/>
    </row>
    <row r="5" spans="1:39" ht="16.5" customHeight="1">
      <c r="A5" s="398"/>
      <c r="B5" s="399"/>
      <c r="C5" s="399"/>
      <c r="D5" s="732" t="s">
        <v>137</v>
      </c>
      <c r="E5" s="733"/>
      <c r="F5" s="733"/>
      <c r="G5" s="734"/>
      <c r="H5" s="738" t="s">
        <v>11</v>
      </c>
      <c r="I5" s="661"/>
      <c r="J5" s="403"/>
      <c r="K5" s="403"/>
      <c r="L5" s="403"/>
      <c r="M5" s="404"/>
      <c r="N5" s="405"/>
      <c r="O5" s="405"/>
      <c r="P5" s="405"/>
      <c r="Q5" s="405"/>
      <c r="R5" s="405"/>
      <c r="S5" s="405"/>
      <c r="T5" s="405"/>
      <c r="U5" s="405"/>
      <c r="V5" s="405"/>
      <c r="W5" s="405"/>
      <c r="X5" s="405"/>
      <c r="Y5" s="405"/>
      <c r="Z5" s="405"/>
      <c r="AA5" s="405"/>
      <c r="AB5" s="405"/>
      <c r="AC5" s="405"/>
      <c r="AD5" s="470" t="s">
        <v>140</v>
      </c>
      <c r="AE5" s="405"/>
      <c r="AF5" s="394" t="s">
        <v>136</v>
      </c>
      <c r="AG5" s="405"/>
      <c r="AH5" s="405"/>
      <c r="AI5" s="405"/>
      <c r="AJ5" s="405"/>
      <c r="AK5" s="405"/>
      <c r="AL5" s="405"/>
      <c r="AM5" s="405"/>
    </row>
    <row r="6" spans="1:39" ht="16.5" customHeight="1">
      <c r="A6" s="398"/>
      <c r="B6" s="406" t="s">
        <v>0</v>
      </c>
      <c r="C6" s="406"/>
      <c r="D6" s="733"/>
      <c r="E6" s="733"/>
      <c r="F6" s="733"/>
      <c r="G6" s="734"/>
      <c r="H6" s="739" t="s">
        <v>0</v>
      </c>
      <c r="I6" s="740"/>
      <c r="J6" s="740"/>
      <c r="K6" s="740"/>
      <c r="L6" s="740"/>
      <c r="M6" s="741"/>
      <c r="N6" s="394"/>
      <c r="O6" s="394"/>
      <c r="P6" s="394"/>
      <c r="Q6" s="394"/>
      <c r="R6" s="394"/>
      <c r="S6" s="394"/>
      <c r="T6" s="394"/>
      <c r="U6" s="394"/>
      <c r="V6" s="394"/>
      <c r="W6" s="394"/>
      <c r="X6" s="394"/>
      <c r="Y6" s="394"/>
      <c r="Z6" s="394"/>
      <c r="AA6" s="394"/>
      <c r="AB6" s="394"/>
      <c r="AC6" s="394"/>
      <c r="AD6" s="394"/>
      <c r="AE6" s="394"/>
      <c r="AF6" s="469" t="s">
        <v>138</v>
      </c>
      <c r="AG6" s="394"/>
      <c r="AH6" s="394"/>
      <c r="AI6" s="394"/>
      <c r="AJ6" s="394"/>
      <c r="AK6" s="394"/>
      <c r="AL6" s="394"/>
      <c r="AM6" s="394"/>
    </row>
    <row r="7" spans="1:39" ht="16.5" customHeight="1">
      <c r="A7" s="398"/>
      <c r="B7" s="399"/>
      <c r="C7" s="399"/>
      <c r="D7" s="736" t="s">
        <v>6</v>
      </c>
      <c r="E7" s="736"/>
      <c r="F7" s="736"/>
      <c r="G7" s="737"/>
      <c r="H7" s="407" t="s">
        <v>12</v>
      </c>
      <c r="I7" s="742"/>
      <c r="J7" s="742"/>
      <c r="K7" s="447" t="s">
        <v>13</v>
      </c>
      <c r="L7" s="742"/>
      <c r="M7" s="743"/>
      <c r="N7" s="394"/>
      <c r="O7" s="394"/>
      <c r="P7" s="394"/>
      <c r="Q7" s="394"/>
      <c r="R7" s="394"/>
      <c r="S7" s="394"/>
      <c r="T7" s="394"/>
      <c r="U7" s="394"/>
      <c r="V7" s="394"/>
      <c r="W7" s="394"/>
      <c r="X7" s="394"/>
      <c r="Y7" s="394"/>
      <c r="Z7" s="394"/>
      <c r="AA7" s="394"/>
      <c r="AB7" s="394"/>
      <c r="AC7" s="394"/>
      <c r="AD7" s="394"/>
      <c r="AE7" s="394"/>
      <c r="AF7" s="469" t="s">
        <v>139</v>
      </c>
      <c r="AG7" s="394"/>
      <c r="AH7" s="394"/>
      <c r="AI7" s="394"/>
      <c r="AJ7" s="394"/>
      <c r="AK7" s="394"/>
      <c r="AL7" s="394"/>
      <c r="AM7" s="394"/>
    </row>
    <row r="8" spans="1:39" ht="16.5" customHeight="1">
      <c r="A8" s="398"/>
      <c r="B8" s="399"/>
      <c r="C8" s="399"/>
      <c r="D8" s="735" t="s">
        <v>208</v>
      </c>
      <c r="E8" s="736"/>
      <c r="F8" s="736"/>
      <c r="G8" s="736"/>
      <c r="H8" s="401" t="s">
        <v>14</v>
      </c>
      <c r="I8" s="403"/>
      <c r="J8" s="403"/>
      <c r="K8" s="402"/>
      <c r="L8" s="403"/>
      <c r="M8" s="404"/>
      <c r="N8" s="394"/>
      <c r="O8" s="394"/>
      <c r="P8" s="394"/>
      <c r="Q8" s="394"/>
      <c r="R8" s="394"/>
      <c r="S8" s="394"/>
      <c r="T8" s="394"/>
      <c r="U8" s="394"/>
      <c r="V8" s="394"/>
      <c r="W8" s="394"/>
      <c r="X8" s="394"/>
      <c r="Y8" s="394"/>
      <c r="Z8" s="394"/>
      <c r="AA8" s="394"/>
      <c r="AB8" s="394"/>
      <c r="AC8" s="394"/>
      <c r="AD8" s="394"/>
      <c r="AE8" s="394"/>
      <c r="AF8" s="469" t="s">
        <v>141</v>
      </c>
      <c r="AG8" s="394"/>
      <c r="AH8" s="394"/>
      <c r="AI8" s="394"/>
      <c r="AJ8" s="394"/>
      <c r="AK8" s="394"/>
      <c r="AL8" s="394"/>
      <c r="AM8" s="394"/>
    </row>
    <row r="9" spans="1:39" ht="18">
      <c r="A9" s="398"/>
      <c r="B9" s="399"/>
      <c r="C9" s="399"/>
      <c r="D9" s="736" t="s">
        <v>0</v>
      </c>
      <c r="E9" s="736"/>
      <c r="F9" s="736"/>
      <c r="G9" s="736"/>
      <c r="H9" s="727" t="s">
        <v>0</v>
      </c>
      <c r="I9" s="728"/>
      <c r="J9" s="728"/>
      <c r="K9" s="728"/>
      <c r="L9" s="728"/>
      <c r="M9" s="729"/>
      <c r="N9" s="394"/>
      <c r="O9" s="394"/>
      <c r="P9" s="394"/>
      <c r="Q9" s="394"/>
      <c r="R9" s="394"/>
      <c r="S9" s="394"/>
      <c r="T9" s="394"/>
      <c r="U9" s="394"/>
      <c r="V9" s="394"/>
      <c r="W9" s="394"/>
      <c r="X9" s="394"/>
      <c r="Y9" s="394"/>
      <c r="Z9" s="394"/>
      <c r="AA9" s="394"/>
      <c r="AB9" s="394"/>
      <c r="AC9" s="394"/>
      <c r="AD9" s="470" t="s">
        <v>0</v>
      </c>
      <c r="AE9" s="394"/>
      <c r="AF9" s="469" t="s">
        <v>142</v>
      </c>
      <c r="AG9" s="394"/>
      <c r="AH9" s="394"/>
      <c r="AI9" s="394"/>
      <c r="AJ9" s="394"/>
      <c r="AK9" s="394"/>
      <c r="AL9" s="394"/>
      <c r="AM9" s="394"/>
    </row>
    <row r="10" spans="1:39" ht="20.25">
      <c r="A10" s="398"/>
      <c r="B10" s="399"/>
      <c r="C10" s="399"/>
      <c r="D10" s="412" t="s">
        <v>149</v>
      </c>
      <c r="E10" s="730" t="s">
        <v>331</v>
      </c>
      <c r="F10" s="731"/>
      <c r="G10" s="413"/>
      <c r="H10" s="414" t="s">
        <v>0</v>
      </c>
      <c r="I10" s="415"/>
      <c r="J10" s="409"/>
      <c r="K10" s="408"/>
      <c r="L10" s="410"/>
      <c r="M10" s="411"/>
      <c r="N10" s="394"/>
      <c r="O10" s="394"/>
      <c r="P10" s="394"/>
      <c r="Q10" s="394"/>
      <c r="R10" s="394"/>
      <c r="S10" s="394"/>
      <c r="T10" s="394"/>
      <c r="U10" s="394"/>
      <c r="V10" s="394"/>
      <c r="W10" s="394"/>
      <c r="X10" s="394"/>
      <c r="Y10" s="394"/>
      <c r="Z10" s="394"/>
      <c r="AA10" s="394"/>
      <c r="AB10" s="394"/>
      <c r="AC10" s="394"/>
      <c r="AD10" s="394"/>
      <c r="AE10" s="394"/>
      <c r="AF10" s="394"/>
      <c r="AG10" s="394"/>
      <c r="AH10" s="394"/>
      <c r="AI10" s="394"/>
      <c r="AJ10" s="394"/>
      <c r="AK10" s="394"/>
      <c r="AL10" s="394"/>
      <c r="AM10" s="394"/>
    </row>
    <row r="11" spans="1:39" ht="15.75">
      <c r="A11" s="416"/>
      <c r="B11" s="417"/>
      <c r="C11" s="417"/>
      <c r="D11" s="400"/>
      <c r="E11" s="400"/>
      <c r="F11" s="418"/>
      <c r="G11" s="418"/>
      <c r="H11" s="418"/>
      <c r="I11" s="418"/>
      <c r="J11" s="419" t="s">
        <v>0</v>
      </c>
      <c r="K11" s="420"/>
      <c r="L11" s="400"/>
      <c r="M11" s="421"/>
      <c r="N11" s="394"/>
      <c r="O11" s="394"/>
      <c r="P11" s="394"/>
      <c r="Q11" s="394"/>
      <c r="R11" s="394"/>
      <c r="S11" s="394"/>
      <c r="T11" s="394"/>
      <c r="U11" s="394"/>
      <c r="V11" s="394"/>
      <c r="W11" s="394"/>
      <c r="X11" s="394"/>
      <c r="Y11" s="394"/>
      <c r="Z11" s="394"/>
      <c r="AA11" s="394"/>
      <c r="AB11" s="394"/>
      <c r="AC11" s="394"/>
      <c r="AD11" s="394"/>
      <c r="AE11" s="394"/>
      <c r="AF11" s="394"/>
      <c r="AG11" s="394"/>
      <c r="AH11" s="394"/>
      <c r="AI11" s="394"/>
      <c r="AJ11" s="394"/>
      <c r="AK11" s="394"/>
      <c r="AL11" s="394"/>
      <c r="AM11" s="394"/>
    </row>
    <row r="12" spans="1:39" ht="15.75">
      <c r="A12" s="471" t="s">
        <v>0</v>
      </c>
      <c r="B12" s="423" t="s">
        <v>0</v>
      </c>
      <c r="C12" s="423"/>
      <c r="D12" s="424"/>
      <c r="E12" s="423"/>
      <c r="F12" s="719" t="s">
        <v>2</v>
      </c>
      <c r="G12" s="720"/>
      <c r="H12" s="720"/>
      <c r="I12" s="721"/>
      <c r="J12" s="720" t="s">
        <v>5</v>
      </c>
      <c r="K12" s="720"/>
      <c r="L12" s="720"/>
      <c r="M12" s="722"/>
      <c r="N12" s="394"/>
      <c r="O12" s="394"/>
      <c r="P12" s="394"/>
      <c r="Q12" s="394"/>
      <c r="R12" s="394"/>
      <c r="S12" s="394"/>
      <c r="T12" s="394"/>
      <c r="U12" s="394"/>
      <c r="V12" s="394"/>
      <c r="W12" s="394"/>
      <c r="X12" s="394"/>
      <c r="Y12" s="394"/>
      <c r="Z12" s="394"/>
      <c r="AA12" s="471" t="s">
        <v>0</v>
      </c>
      <c r="AB12" s="423" t="s">
        <v>0</v>
      </c>
      <c r="AC12" s="423"/>
      <c r="AD12" s="424"/>
      <c r="AE12" s="423"/>
      <c r="AF12" s="719" t="s">
        <v>2</v>
      </c>
      <c r="AG12" s="720"/>
      <c r="AH12" s="720"/>
      <c r="AI12" s="721"/>
      <c r="AJ12" s="720" t="s">
        <v>5</v>
      </c>
      <c r="AK12" s="720"/>
      <c r="AL12" s="720"/>
      <c r="AM12" s="722"/>
    </row>
    <row r="13" spans="1:39" ht="15.75">
      <c r="A13" s="422" t="s">
        <v>16</v>
      </c>
      <c r="B13" s="425" t="s">
        <v>131</v>
      </c>
      <c r="C13" s="472" t="s">
        <v>131</v>
      </c>
      <c r="D13" s="426"/>
      <c r="E13" s="473" t="s">
        <v>59</v>
      </c>
      <c r="F13" s="723">
        <v>2015</v>
      </c>
      <c r="G13" s="724"/>
      <c r="H13" s="723">
        <f>F13+1</f>
        <v>2016</v>
      </c>
      <c r="I13" s="724"/>
      <c r="J13" s="723">
        <f>F13</f>
        <v>2015</v>
      </c>
      <c r="K13" s="724"/>
      <c r="L13" s="725">
        <f>H13</f>
        <v>2016</v>
      </c>
      <c r="M13" s="726"/>
      <c r="N13" s="394"/>
      <c r="O13" s="394"/>
      <c r="P13" s="394"/>
      <c r="Q13" s="394"/>
      <c r="R13" s="394"/>
      <c r="S13" s="394"/>
      <c r="T13" s="394"/>
      <c r="U13" s="394"/>
      <c r="V13" s="394"/>
      <c r="W13" s="394"/>
      <c r="X13" s="394"/>
      <c r="Y13" s="394"/>
      <c r="Z13" s="394"/>
      <c r="AA13" s="422" t="s">
        <v>16</v>
      </c>
      <c r="AB13" s="425" t="s">
        <v>131</v>
      </c>
      <c r="AC13" s="472" t="s">
        <v>131</v>
      </c>
      <c r="AD13" s="426"/>
      <c r="AE13" s="473" t="s">
        <v>59</v>
      </c>
      <c r="AF13" s="723">
        <f>F13</f>
        <v>2015</v>
      </c>
      <c r="AG13" s="724"/>
      <c r="AH13" s="723">
        <f>H13</f>
        <v>2016</v>
      </c>
      <c r="AI13" s="724"/>
      <c r="AJ13" s="723">
        <f>J13</f>
        <v>2015</v>
      </c>
      <c r="AK13" s="724"/>
      <c r="AL13" s="725">
        <f>L13</f>
        <v>2016</v>
      </c>
      <c r="AM13" s="726"/>
    </row>
    <row r="14" spans="1:39" ht="15.75">
      <c r="A14" s="474" t="s">
        <v>7</v>
      </c>
      <c r="B14" s="583" t="s">
        <v>209</v>
      </c>
      <c r="C14" s="583" t="s">
        <v>256</v>
      </c>
      <c r="D14" s="475" t="s">
        <v>16</v>
      </c>
      <c r="E14" s="476" t="s">
        <v>8</v>
      </c>
      <c r="F14" s="427" t="s">
        <v>1</v>
      </c>
      <c r="G14" s="427" t="s">
        <v>103</v>
      </c>
      <c r="H14" s="427" t="s">
        <v>1</v>
      </c>
      <c r="I14" s="427" t="s">
        <v>103</v>
      </c>
      <c r="J14" s="427" t="s">
        <v>1</v>
      </c>
      <c r="K14" s="427" t="s">
        <v>103</v>
      </c>
      <c r="L14" s="427" t="s">
        <v>1</v>
      </c>
      <c r="M14" s="428" t="s">
        <v>103</v>
      </c>
      <c r="N14" s="394"/>
      <c r="O14" s="394"/>
      <c r="P14" s="394"/>
      <c r="Q14" s="394"/>
      <c r="R14" s="394"/>
      <c r="S14" s="394"/>
      <c r="T14" s="394"/>
      <c r="U14" s="394"/>
      <c r="V14" s="394"/>
      <c r="W14" s="394"/>
      <c r="X14" s="394"/>
      <c r="Y14" s="394"/>
      <c r="Z14" s="394"/>
      <c r="AA14" s="474" t="s">
        <v>7</v>
      </c>
      <c r="AB14" s="583" t="s">
        <v>209</v>
      </c>
      <c r="AC14" s="583" t="s">
        <v>210</v>
      </c>
      <c r="AD14" s="475" t="s">
        <v>16</v>
      </c>
      <c r="AE14" s="476" t="s">
        <v>8</v>
      </c>
      <c r="AF14" s="427" t="s">
        <v>1</v>
      </c>
      <c r="AG14" s="427" t="s">
        <v>103</v>
      </c>
      <c r="AH14" s="427" t="s">
        <v>1</v>
      </c>
      <c r="AI14" s="427" t="s">
        <v>103</v>
      </c>
      <c r="AJ14" s="427" t="s">
        <v>1</v>
      </c>
      <c r="AK14" s="427" t="s">
        <v>103</v>
      </c>
      <c r="AL14" s="427" t="s">
        <v>1</v>
      </c>
      <c r="AM14" s="428" t="s">
        <v>103</v>
      </c>
    </row>
    <row r="15" spans="1:39" ht="18">
      <c r="A15" s="477" t="s">
        <v>23</v>
      </c>
      <c r="B15" s="594" t="s">
        <v>214</v>
      </c>
      <c r="C15" s="478"/>
      <c r="D15" s="603" t="s">
        <v>226</v>
      </c>
      <c r="E15" s="480" t="s">
        <v>169</v>
      </c>
      <c r="F15" s="654" t="s">
        <v>269</v>
      </c>
      <c r="G15" s="482">
        <v>20.874</v>
      </c>
      <c r="H15" s="654" t="s">
        <v>294</v>
      </c>
      <c r="I15" s="483">
        <v>72.843</v>
      </c>
      <c r="J15" s="481"/>
      <c r="K15" s="483"/>
      <c r="L15" s="481"/>
      <c r="M15" s="484"/>
      <c r="N15" s="433"/>
      <c r="O15" s="433"/>
      <c r="P15" s="433"/>
      <c r="Q15" s="433"/>
      <c r="R15" s="433"/>
      <c r="S15" s="433"/>
      <c r="T15" s="433"/>
      <c r="U15" s="433"/>
      <c r="V15" s="433"/>
      <c r="W15" s="433"/>
      <c r="X15" s="433"/>
      <c r="Y15" s="433"/>
      <c r="Z15" s="433"/>
      <c r="AA15" s="477" t="s">
        <v>23</v>
      </c>
      <c r="AB15" s="594" t="s">
        <v>214</v>
      </c>
      <c r="AC15" s="478"/>
      <c r="AD15" s="479" t="str">
        <f>D15</f>
        <v>Industrial Roundwood, Coniferous</v>
      </c>
      <c r="AE15" s="480" t="s">
        <v>169</v>
      </c>
      <c r="AF15" s="485" t="s">
        <v>0</v>
      </c>
      <c r="AG15" s="486" t="s">
        <v>0</v>
      </c>
      <c r="AH15" s="485" t="s">
        <v>0</v>
      </c>
      <c r="AI15" s="487" t="s">
        <v>0</v>
      </c>
      <c r="AJ15" s="485" t="s">
        <v>0</v>
      </c>
      <c r="AK15" s="487" t="s">
        <v>0</v>
      </c>
      <c r="AL15" s="485" t="s">
        <v>0</v>
      </c>
      <c r="AM15" s="488" t="s">
        <v>0</v>
      </c>
    </row>
    <row r="16" spans="1:39" ht="18">
      <c r="A16" s="434"/>
      <c r="B16" s="595" t="s">
        <v>215</v>
      </c>
      <c r="C16" s="435"/>
      <c r="D16" s="547" t="s">
        <v>154</v>
      </c>
      <c r="E16" s="489" t="s">
        <v>169</v>
      </c>
      <c r="F16" s="656" t="s">
        <v>322</v>
      </c>
      <c r="G16" s="430">
        <v>11.612</v>
      </c>
      <c r="H16" s="656" t="s">
        <v>328</v>
      </c>
      <c r="I16" s="431">
        <v>54.469</v>
      </c>
      <c r="J16" s="429"/>
      <c r="K16" s="431"/>
      <c r="L16" s="429"/>
      <c r="M16" s="432"/>
      <c r="N16" s="433"/>
      <c r="O16" s="433"/>
      <c r="P16" s="433"/>
      <c r="Q16" s="433"/>
      <c r="R16" s="433"/>
      <c r="S16" s="433"/>
      <c r="T16" s="433"/>
      <c r="U16" s="433"/>
      <c r="V16" s="433"/>
      <c r="W16" s="433"/>
      <c r="X16" s="433"/>
      <c r="Y16" s="433"/>
      <c r="Z16" s="433"/>
      <c r="AA16" s="434"/>
      <c r="AB16" s="595" t="s">
        <v>215</v>
      </c>
      <c r="AC16" s="435"/>
      <c r="AD16" s="547" t="s">
        <v>154</v>
      </c>
      <c r="AE16" s="489" t="s">
        <v>169</v>
      </c>
      <c r="AF16" s="490" t="s">
        <v>335</v>
      </c>
      <c r="AG16" s="491" t="s">
        <v>335</v>
      </c>
      <c r="AH16" s="490" t="s">
        <v>335</v>
      </c>
      <c r="AI16" s="492" t="s">
        <v>336</v>
      </c>
      <c r="AJ16" s="490" t="s">
        <v>335</v>
      </c>
      <c r="AK16" s="492" t="s">
        <v>335</v>
      </c>
      <c r="AL16" s="490" t="s">
        <v>335</v>
      </c>
      <c r="AM16" s="493" t="s">
        <v>335</v>
      </c>
    </row>
    <row r="17" spans="1:39" ht="18">
      <c r="A17" s="434"/>
      <c r="B17" s="596"/>
      <c r="C17" s="650">
        <v>440320.11</v>
      </c>
      <c r="D17" s="545" t="s">
        <v>155</v>
      </c>
      <c r="E17" s="489" t="s">
        <v>169</v>
      </c>
      <c r="F17" s="495"/>
      <c r="G17" s="496"/>
      <c r="H17" s="655" t="s">
        <v>324</v>
      </c>
      <c r="I17" s="497">
        <v>43.051</v>
      </c>
      <c r="J17" s="495"/>
      <c r="K17" s="497"/>
      <c r="L17" s="495"/>
      <c r="M17" s="498"/>
      <c r="N17" s="433"/>
      <c r="O17" s="433"/>
      <c r="P17" s="433"/>
      <c r="Q17" s="433"/>
      <c r="R17" s="433"/>
      <c r="S17" s="433"/>
      <c r="T17" s="433"/>
      <c r="U17" s="433"/>
      <c r="V17" s="433"/>
      <c r="W17" s="433"/>
      <c r="X17" s="433"/>
      <c r="Y17" s="433"/>
      <c r="Z17" s="433"/>
      <c r="AA17" s="434"/>
      <c r="AB17" s="596"/>
      <c r="AC17" s="651">
        <f>C17</f>
        <v>440320.11</v>
      </c>
      <c r="AD17" s="545" t="s">
        <v>155</v>
      </c>
      <c r="AE17" s="489" t="s">
        <v>169</v>
      </c>
      <c r="AF17" s="499"/>
      <c r="AG17" s="500"/>
      <c r="AH17" s="499"/>
      <c r="AI17" s="501"/>
      <c r="AJ17" s="499"/>
      <c r="AK17" s="501"/>
      <c r="AL17" s="499"/>
      <c r="AM17" s="502"/>
    </row>
    <row r="18" spans="1:39" ht="18">
      <c r="A18" s="434"/>
      <c r="B18" s="597"/>
      <c r="C18" s="650">
        <v>440320.19</v>
      </c>
      <c r="D18" s="548" t="s">
        <v>156</v>
      </c>
      <c r="E18" s="504" t="s">
        <v>169</v>
      </c>
      <c r="F18" s="495" t="s">
        <v>322</v>
      </c>
      <c r="G18" s="497">
        <v>11.612</v>
      </c>
      <c r="H18" s="655" t="s">
        <v>325</v>
      </c>
      <c r="I18" s="497">
        <v>11.418</v>
      </c>
      <c r="J18" s="495"/>
      <c r="K18" s="497"/>
      <c r="L18" s="495"/>
      <c r="M18" s="498"/>
      <c r="N18" s="433"/>
      <c r="O18" s="433"/>
      <c r="P18" s="433"/>
      <c r="Q18" s="433"/>
      <c r="R18" s="433"/>
      <c r="S18" s="433"/>
      <c r="T18" s="433"/>
      <c r="U18" s="433"/>
      <c r="V18" s="433"/>
      <c r="W18" s="433"/>
      <c r="X18" s="433"/>
      <c r="Y18" s="433"/>
      <c r="Z18" s="433"/>
      <c r="AA18" s="434"/>
      <c r="AB18" s="597"/>
      <c r="AC18" s="651">
        <f>C18</f>
        <v>440320.19</v>
      </c>
      <c r="AD18" s="548" t="s">
        <v>156</v>
      </c>
      <c r="AE18" s="504" t="s">
        <v>169</v>
      </c>
      <c r="AF18" s="499"/>
      <c r="AG18" s="500"/>
      <c r="AH18" s="499"/>
      <c r="AI18" s="501"/>
      <c r="AJ18" s="499"/>
      <c r="AK18" s="501"/>
      <c r="AL18" s="499"/>
      <c r="AM18" s="502"/>
    </row>
    <row r="19" spans="1:39" ht="18">
      <c r="A19" s="434"/>
      <c r="B19" s="595" t="s">
        <v>215</v>
      </c>
      <c r="C19" s="435"/>
      <c r="D19" s="549" t="s">
        <v>157</v>
      </c>
      <c r="E19" s="552" t="s">
        <v>169</v>
      </c>
      <c r="F19" s="436"/>
      <c r="G19" s="437"/>
      <c r="H19" s="438" t="s">
        <v>326</v>
      </c>
      <c r="I19" s="439">
        <v>13.911</v>
      </c>
      <c r="J19" s="438"/>
      <c r="K19" s="439"/>
      <c r="L19" s="438"/>
      <c r="M19" s="440"/>
      <c r="N19" s="433"/>
      <c r="O19" s="433"/>
      <c r="P19" s="433"/>
      <c r="Q19" s="433"/>
      <c r="R19" s="433"/>
      <c r="S19" s="433"/>
      <c r="T19" s="433"/>
      <c r="U19" s="433"/>
      <c r="V19" s="433"/>
      <c r="W19" s="433"/>
      <c r="X19" s="433"/>
      <c r="Y19" s="433"/>
      <c r="Z19" s="433"/>
      <c r="AA19" s="434"/>
      <c r="AB19" s="595" t="s">
        <v>215</v>
      </c>
      <c r="AC19" s="651"/>
      <c r="AD19" s="549" t="s">
        <v>157</v>
      </c>
      <c r="AE19" s="552" t="s">
        <v>169</v>
      </c>
      <c r="AF19" s="490" t="s">
        <v>335</v>
      </c>
      <c r="AG19" s="500" t="s">
        <v>335</v>
      </c>
      <c r="AH19" s="499" t="s">
        <v>335</v>
      </c>
      <c r="AI19" s="501" t="s">
        <v>335</v>
      </c>
      <c r="AJ19" s="499" t="s">
        <v>335</v>
      </c>
      <c r="AK19" s="501" t="s">
        <v>335</v>
      </c>
      <c r="AL19" s="499" t="s">
        <v>335</v>
      </c>
      <c r="AM19" s="502" t="s">
        <v>335</v>
      </c>
    </row>
    <row r="20" spans="1:39" ht="18">
      <c r="A20" s="434"/>
      <c r="B20" s="596"/>
      <c r="C20" s="442">
        <v>440320.31</v>
      </c>
      <c r="D20" s="545" t="s">
        <v>158</v>
      </c>
      <c r="E20" s="553" t="s">
        <v>169</v>
      </c>
      <c r="F20" s="495"/>
      <c r="G20" s="496"/>
      <c r="H20" s="655" t="s">
        <v>326</v>
      </c>
      <c r="I20" s="497">
        <v>13.911</v>
      </c>
      <c r="J20" s="495"/>
      <c r="K20" s="497"/>
      <c r="L20" s="495"/>
      <c r="M20" s="498"/>
      <c r="N20" s="433"/>
      <c r="O20" s="433"/>
      <c r="P20" s="433"/>
      <c r="Q20" s="433"/>
      <c r="R20" s="433"/>
      <c r="S20" s="433"/>
      <c r="T20" s="433"/>
      <c r="U20" s="433"/>
      <c r="V20" s="433"/>
      <c r="W20" s="433"/>
      <c r="X20" s="433"/>
      <c r="Y20" s="433"/>
      <c r="Z20" s="433"/>
      <c r="AA20" s="434"/>
      <c r="AB20" s="596"/>
      <c r="AC20" s="651">
        <f>C20</f>
        <v>440320.31</v>
      </c>
      <c r="AD20" s="545" t="s">
        <v>158</v>
      </c>
      <c r="AE20" s="553" t="s">
        <v>169</v>
      </c>
      <c r="AF20" s="499"/>
      <c r="AG20" s="500"/>
      <c r="AH20" s="499"/>
      <c r="AI20" s="501"/>
      <c r="AJ20" s="499"/>
      <c r="AK20" s="501"/>
      <c r="AL20" s="499"/>
      <c r="AM20" s="502"/>
    </row>
    <row r="21" spans="1:39" ht="18">
      <c r="A21" s="434"/>
      <c r="B21" s="597"/>
      <c r="C21" s="442">
        <v>440320.39</v>
      </c>
      <c r="D21" s="548" t="s">
        <v>159</v>
      </c>
      <c r="E21" s="504" t="s">
        <v>169</v>
      </c>
      <c r="F21" s="495"/>
      <c r="G21" s="496"/>
      <c r="H21" s="495"/>
      <c r="I21" s="497"/>
      <c r="J21" s="495"/>
      <c r="K21" s="497"/>
      <c r="L21" s="495"/>
      <c r="M21" s="498"/>
      <c r="N21" s="433"/>
      <c r="O21" s="433"/>
      <c r="P21" s="433"/>
      <c r="Q21" s="433"/>
      <c r="R21" s="433"/>
      <c r="S21" s="433"/>
      <c r="T21" s="433"/>
      <c r="U21" s="433"/>
      <c r="V21" s="433"/>
      <c r="W21" s="433"/>
      <c r="X21" s="433"/>
      <c r="Y21" s="433"/>
      <c r="Z21" s="433"/>
      <c r="AA21" s="434"/>
      <c r="AB21" s="597"/>
      <c r="AC21" s="651">
        <f>C21</f>
        <v>440320.39</v>
      </c>
      <c r="AD21" s="548" t="s">
        <v>159</v>
      </c>
      <c r="AE21" s="504" t="s">
        <v>169</v>
      </c>
      <c r="AF21" s="499"/>
      <c r="AG21" s="500"/>
      <c r="AH21" s="499"/>
      <c r="AI21" s="501"/>
      <c r="AJ21" s="499"/>
      <c r="AK21" s="501"/>
      <c r="AL21" s="499"/>
      <c r="AM21" s="502"/>
    </row>
    <row r="22" spans="1:39" ht="18">
      <c r="A22" s="434"/>
      <c r="B22" s="595" t="s">
        <v>215</v>
      </c>
      <c r="C22" s="435"/>
      <c r="D22" s="505" t="s">
        <v>143</v>
      </c>
      <c r="E22" s="552" t="s">
        <v>169</v>
      </c>
      <c r="F22" s="438" t="s">
        <v>323</v>
      </c>
      <c r="G22" s="430">
        <v>9.262</v>
      </c>
      <c r="H22" s="429" t="s">
        <v>327</v>
      </c>
      <c r="I22" s="431">
        <v>4.463</v>
      </c>
      <c r="J22" s="429"/>
      <c r="K22" s="431"/>
      <c r="L22" s="429"/>
      <c r="M22" s="432"/>
      <c r="N22" s="433"/>
      <c r="O22" s="433"/>
      <c r="P22" s="433"/>
      <c r="Q22" s="433"/>
      <c r="R22" s="433"/>
      <c r="S22" s="433"/>
      <c r="T22" s="433"/>
      <c r="U22" s="433"/>
      <c r="V22" s="433"/>
      <c r="W22" s="433"/>
      <c r="X22" s="433"/>
      <c r="Y22" s="433"/>
      <c r="Z22" s="433"/>
      <c r="AA22" s="434"/>
      <c r="AB22" s="595" t="s">
        <v>215</v>
      </c>
      <c r="AC22" s="651"/>
      <c r="AD22" s="505" t="s">
        <v>143</v>
      </c>
      <c r="AE22" s="552" t="s">
        <v>169</v>
      </c>
      <c r="AF22" s="490" t="s">
        <v>335</v>
      </c>
      <c r="AG22" s="491" t="s">
        <v>335</v>
      </c>
      <c r="AH22" s="490" t="s">
        <v>335</v>
      </c>
      <c r="AI22" s="492" t="s">
        <v>335</v>
      </c>
      <c r="AJ22" s="490" t="s">
        <v>335</v>
      </c>
      <c r="AK22" s="492" t="s">
        <v>335</v>
      </c>
      <c r="AL22" s="490" t="s">
        <v>335</v>
      </c>
      <c r="AM22" s="493" t="s">
        <v>335</v>
      </c>
    </row>
    <row r="23" spans="1:39" ht="18">
      <c r="A23" s="434"/>
      <c r="B23" s="443"/>
      <c r="C23" s="442">
        <v>440320.91</v>
      </c>
      <c r="D23" s="494" t="s">
        <v>144</v>
      </c>
      <c r="E23" s="553" t="s">
        <v>169</v>
      </c>
      <c r="F23" s="495"/>
      <c r="G23" s="496"/>
      <c r="H23" s="655" t="s">
        <v>327</v>
      </c>
      <c r="I23" s="497">
        <v>4.463</v>
      </c>
      <c r="J23" s="495"/>
      <c r="K23" s="497"/>
      <c r="L23" s="495"/>
      <c r="M23" s="498"/>
      <c r="N23" s="433"/>
      <c r="O23" s="433"/>
      <c r="P23" s="433"/>
      <c r="Q23" s="433"/>
      <c r="R23" s="433"/>
      <c r="S23" s="433"/>
      <c r="T23" s="433"/>
      <c r="U23" s="433"/>
      <c r="V23" s="433"/>
      <c r="W23" s="433"/>
      <c r="X23" s="433"/>
      <c r="Y23" s="433"/>
      <c r="Z23" s="433"/>
      <c r="AA23" s="434"/>
      <c r="AB23" s="443"/>
      <c r="AC23" s="651">
        <f>C23</f>
        <v>440320.91</v>
      </c>
      <c r="AD23" s="494" t="s">
        <v>144</v>
      </c>
      <c r="AE23" s="553" t="s">
        <v>169</v>
      </c>
      <c r="AF23" s="499"/>
      <c r="AG23" s="500"/>
      <c r="AH23" s="499"/>
      <c r="AI23" s="501"/>
      <c r="AJ23" s="499"/>
      <c r="AK23" s="501"/>
      <c r="AL23" s="499"/>
      <c r="AM23" s="502"/>
    </row>
    <row r="24" spans="1:39" ht="18">
      <c r="A24" s="434"/>
      <c r="B24" s="517"/>
      <c r="C24" s="442">
        <v>440320.99</v>
      </c>
      <c r="D24" s="503" t="s">
        <v>145</v>
      </c>
      <c r="E24" s="504" t="s">
        <v>169</v>
      </c>
      <c r="F24" s="655" t="s">
        <v>323</v>
      </c>
      <c r="G24" s="496">
        <v>9.262</v>
      </c>
      <c r="H24" s="495"/>
      <c r="I24" s="497"/>
      <c r="J24" s="495"/>
      <c r="K24" s="497"/>
      <c r="L24" s="495"/>
      <c r="M24" s="498"/>
      <c r="N24" s="433"/>
      <c r="O24" s="433"/>
      <c r="P24" s="433"/>
      <c r="Q24" s="433"/>
      <c r="R24" s="433"/>
      <c r="S24" s="433"/>
      <c r="T24" s="433"/>
      <c r="U24" s="433"/>
      <c r="V24" s="433"/>
      <c r="W24" s="433"/>
      <c r="X24" s="433"/>
      <c r="Y24" s="433"/>
      <c r="Z24" s="433"/>
      <c r="AA24" s="434"/>
      <c r="AB24" s="517"/>
      <c r="AC24" s="651">
        <f>C24</f>
        <v>440320.99</v>
      </c>
      <c r="AD24" s="503" t="s">
        <v>145</v>
      </c>
      <c r="AE24" s="504" t="s">
        <v>169</v>
      </c>
      <c r="AF24" s="499"/>
      <c r="AG24" s="500"/>
      <c r="AH24" s="499"/>
      <c r="AI24" s="501"/>
      <c r="AJ24" s="499"/>
      <c r="AK24" s="501"/>
      <c r="AL24" s="499"/>
      <c r="AM24" s="502"/>
    </row>
    <row r="25" spans="1:39" ht="31.5">
      <c r="A25" s="477" t="s">
        <v>81</v>
      </c>
      <c r="B25" s="598" t="s">
        <v>216</v>
      </c>
      <c r="C25" s="478"/>
      <c r="D25" s="603" t="s">
        <v>227</v>
      </c>
      <c r="E25" s="480" t="s">
        <v>169</v>
      </c>
      <c r="F25" s="506" t="s">
        <v>270</v>
      </c>
      <c r="G25" s="482">
        <v>0.684</v>
      </c>
      <c r="H25" s="654" t="s">
        <v>295</v>
      </c>
      <c r="I25" s="483">
        <v>1.992</v>
      </c>
      <c r="J25" s="481"/>
      <c r="K25" s="483"/>
      <c r="L25" s="481"/>
      <c r="M25" s="484"/>
      <c r="N25" s="433"/>
      <c r="O25" s="433"/>
      <c r="P25" s="433"/>
      <c r="Q25" s="433"/>
      <c r="R25" s="433"/>
      <c r="S25" s="433"/>
      <c r="T25" s="433"/>
      <c r="U25" s="433"/>
      <c r="V25" s="433"/>
      <c r="W25" s="433"/>
      <c r="X25" s="433"/>
      <c r="Y25" s="433"/>
      <c r="Z25" s="433"/>
      <c r="AA25" s="477" t="s">
        <v>81</v>
      </c>
      <c r="AB25" s="598" t="s">
        <v>216</v>
      </c>
      <c r="AC25" s="653"/>
      <c r="AD25" s="479" t="str">
        <f>D25</f>
        <v>Industrial Roundwood, Non-Coniferous</v>
      </c>
      <c r="AE25" s="480" t="s">
        <v>169</v>
      </c>
      <c r="AF25" s="485" t="s">
        <v>0</v>
      </c>
      <c r="AG25" s="486" t="s">
        <v>0</v>
      </c>
      <c r="AH25" s="485" t="s">
        <v>0</v>
      </c>
      <c r="AI25" s="487" t="s">
        <v>0</v>
      </c>
      <c r="AJ25" s="485" t="s">
        <v>0</v>
      </c>
      <c r="AK25" s="487" t="s">
        <v>0</v>
      </c>
      <c r="AL25" s="485" t="s">
        <v>0</v>
      </c>
      <c r="AM25" s="488" t="s">
        <v>0</v>
      </c>
    </row>
    <row r="26" spans="1:39" ht="18">
      <c r="A26" s="434"/>
      <c r="B26" s="543">
        <v>4403.91</v>
      </c>
      <c r="C26" s="435"/>
      <c r="D26" s="545" t="s">
        <v>160</v>
      </c>
      <c r="E26" s="489" t="s">
        <v>169</v>
      </c>
      <c r="F26" s="438"/>
      <c r="G26" s="437"/>
      <c r="H26" s="438" t="s">
        <v>329</v>
      </c>
      <c r="I26" s="439">
        <v>1.1</v>
      </c>
      <c r="J26" s="438"/>
      <c r="K26" s="439"/>
      <c r="L26" s="438"/>
      <c r="M26" s="440"/>
      <c r="N26" s="433"/>
      <c r="O26" s="433"/>
      <c r="P26" s="433"/>
      <c r="Q26" s="433"/>
      <c r="R26" s="433"/>
      <c r="S26" s="433"/>
      <c r="T26" s="433"/>
      <c r="U26" s="433"/>
      <c r="V26" s="433"/>
      <c r="W26" s="433"/>
      <c r="X26" s="433"/>
      <c r="Y26" s="433"/>
      <c r="Z26" s="433"/>
      <c r="AA26" s="434"/>
      <c r="AB26" s="543">
        <v>4403.91</v>
      </c>
      <c r="AC26" s="651"/>
      <c r="AD26" s="545" t="s">
        <v>160</v>
      </c>
      <c r="AE26" s="489" t="s">
        <v>169</v>
      </c>
      <c r="AF26" s="490" t="s">
        <v>335</v>
      </c>
      <c r="AG26" s="500" t="s">
        <v>335</v>
      </c>
      <c r="AH26" s="499" t="s">
        <v>335</v>
      </c>
      <c r="AI26" s="501" t="s">
        <v>335</v>
      </c>
      <c r="AJ26" s="499" t="s">
        <v>335</v>
      </c>
      <c r="AK26" s="501" t="s">
        <v>335</v>
      </c>
      <c r="AL26" s="499" t="s">
        <v>335</v>
      </c>
      <c r="AM26" s="502" t="s">
        <v>335</v>
      </c>
    </row>
    <row r="27" spans="1:39" ht="18">
      <c r="A27" s="434"/>
      <c r="B27" s="443"/>
      <c r="C27" s="652" t="s">
        <v>257</v>
      </c>
      <c r="D27" s="507" t="s">
        <v>144</v>
      </c>
      <c r="E27" s="489" t="s">
        <v>169</v>
      </c>
      <c r="F27" s="495"/>
      <c r="G27" s="496"/>
      <c r="H27" s="655" t="s">
        <v>329</v>
      </c>
      <c r="I27" s="497">
        <v>1.1</v>
      </c>
      <c r="J27" s="495"/>
      <c r="K27" s="497"/>
      <c r="L27" s="495"/>
      <c r="M27" s="498"/>
      <c r="N27" s="433"/>
      <c r="O27" s="433"/>
      <c r="P27" s="433"/>
      <c r="Q27" s="433"/>
      <c r="R27" s="433"/>
      <c r="S27" s="433"/>
      <c r="T27" s="433"/>
      <c r="U27" s="433"/>
      <c r="V27" s="433"/>
      <c r="W27" s="433"/>
      <c r="X27" s="433"/>
      <c r="Y27" s="433"/>
      <c r="Z27" s="433"/>
      <c r="AA27" s="434"/>
      <c r="AB27" s="443"/>
      <c r="AC27" s="651" t="str">
        <f>C27</f>
        <v>440391.10</v>
      </c>
      <c r="AD27" s="507" t="s">
        <v>144</v>
      </c>
      <c r="AE27" s="489" t="s">
        <v>169</v>
      </c>
      <c r="AF27" s="499"/>
      <c r="AG27" s="500"/>
      <c r="AH27" s="499"/>
      <c r="AI27" s="501"/>
      <c r="AJ27" s="499"/>
      <c r="AK27" s="501"/>
      <c r="AL27" s="499"/>
      <c r="AM27" s="502"/>
    </row>
    <row r="28" spans="1:39" ht="18">
      <c r="A28" s="434"/>
      <c r="B28" s="517"/>
      <c r="C28" s="652" t="s">
        <v>258</v>
      </c>
      <c r="D28" s="508" t="s">
        <v>145</v>
      </c>
      <c r="E28" s="504" t="s">
        <v>169</v>
      </c>
      <c r="F28" s="495"/>
      <c r="G28" s="496"/>
      <c r="H28" s="495"/>
      <c r="I28" s="497"/>
      <c r="J28" s="495"/>
      <c r="K28" s="497"/>
      <c r="L28" s="495"/>
      <c r="M28" s="498"/>
      <c r="N28" s="433"/>
      <c r="O28" s="433"/>
      <c r="P28" s="433"/>
      <c r="Q28" s="433"/>
      <c r="R28" s="433"/>
      <c r="S28" s="433"/>
      <c r="T28" s="433"/>
      <c r="U28" s="433"/>
      <c r="V28" s="433"/>
      <c r="W28" s="433"/>
      <c r="X28" s="433"/>
      <c r="Y28" s="433"/>
      <c r="Z28" s="433"/>
      <c r="AA28" s="434"/>
      <c r="AB28" s="517"/>
      <c r="AC28" s="651" t="str">
        <f>C28</f>
        <v>440391.90</v>
      </c>
      <c r="AD28" s="508" t="s">
        <v>145</v>
      </c>
      <c r="AE28" s="504" t="s">
        <v>169</v>
      </c>
      <c r="AF28" s="499"/>
      <c r="AG28" s="500"/>
      <c r="AH28" s="499"/>
      <c r="AI28" s="501"/>
      <c r="AJ28" s="499"/>
      <c r="AK28" s="501"/>
      <c r="AL28" s="499"/>
      <c r="AM28" s="502"/>
    </row>
    <row r="29" spans="1:39" ht="18">
      <c r="A29" s="434"/>
      <c r="B29" s="543">
        <v>4403.92</v>
      </c>
      <c r="C29" s="435"/>
      <c r="D29" s="545" t="s">
        <v>161</v>
      </c>
      <c r="E29" s="489" t="s">
        <v>169</v>
      </c>
      <c r="F29" s="429"/>
      <c r="G29" s="430"/>
      <c r="H29" s="429"/>
      <c r="I29" s="431"/>
      <c r="J29" s="429"/>
      <c r="K29" s="431"/>
      <c r="L29" s="429"/>
      <c r="M29" s="432"/>
      <c r="N29" s="441"/>
      <c r="O29" s="441"/>
      <c r="P29" s="441"/>
      <c r="Q29" s="441"/>
      <c r="R29" s="441"/>
      <c r="S29" s="441"/>
      <c r="T29" s="441"/>
      <c r="U29" s="441"/>
      <c r="V29" s="441"/>
      <c r="W29" s="441"/>
      <c r="X29" s="441"/>
      <c r="Y29" s="441"/>
      <c r="Z29" s="441"/>
      <c r="AA29" s="434"/>
      <c r="AB29" s="543">
        <v>4403.92</v>
      </c>
      <c r="AC29" s="651"/>
      <c r="AD29" s="545" t="s">
        <v>161</v>
      </c>
      <c r="AE29" s="489" t="s">
        <v>169</v>
      </c>
      <c r="AF29" s="490" t="s">
        <v>335</v>
      </c>
      <c r="AG29" s="491" t="s">
        <v>335</v>
      </c>
      <c r="AH29" s="490" t="s">
        <v>335</v>
      </c>
      <c r="AI29" s="492" t="s">
        <v>335</v>
      </c>
      <c r="AJ29" s="490" t="s">
        <v>335</v>
      </c>
      <c r="AK29" s="492" t="s">
        <v>335</v>
      </c>
      <c r="AL29" s="490" t="s">
        <v>335</v>
      </c>
      <c r="AM29" s="493" t="s">
        <v>335</v>
      </c>
    </row>
    <row r="30" spans="1:39" ht="18">
      <c r="A30" s="434"/>
      <c r="B30" s="443"/>
      <c r="C30" s="652" t="s">
        <v>259</v>
      </c>
      <c r="D30" s="507" t="s">
        <v>144</v>
      </c>
      <c r="E30" s="489" t="s">
        <v>169</v>
      </c>
      <c r="F30" s="495"/>
      <c r="G30" s="496"/>
      <c r="H30" s="495"/>
      <c r="I30" s="497"/>
      <c r="J30" s="495"/>
      <c r="K30" s="497"/>
      <c r="L30" s="495"/>
      <c r="M30" s="498"/>
      <c r="N30" s="441"/>
      <c r="O30" s="441"/>
      <c r="P30" s="441"/>
      <c r="Q30" s="441"/>
      <c r="R30" s="441"/>
      <c r="S30" s="441"/>
      <c r="T30" s="441"/>
      <c r="U30" s="441"/>
      <c r="V30" s="441"/>
      <c r="W30" s="441"/>
      <c r="X30" s="441"/>
      <c r="Y30" s="441"/>
      <c r="Z30" s="441"/>
      <c r="AA30" s="434"/>
      <c r="AB30" s="443"/>
      <c r="AC30" s="651" t="str">
        <f>C30</f>
        <v>440392.10</v>
      </c>
      <c r="AD30" s="507" t="s">
        <v>144</v>
      </c>
      <c r="AE30" s="489" t="s">
        <v>169</v>
      </c>
      <c r="AF30" s="499"/>
      <c r="AG30" s="500"/>
      <c r="AH30" s="499"/>
      <c r="AI30" s="501"/>
      <c r="AJ30" s="499"/>
      <c r="AK30" s="501"/>
      <c r="AL30" s="499"/>
      <c r="AM30" s="502"/>
    </row>
    <row r="31" spans="1:39" ht="18">
      <c r="A31" s="434"/>
      <c r="B31" s="517"/>
      <c r="C31" s="652" t="s">
        <v>260</v>
      </c>
      <c r="D31" s="508" t="s">
        <v>145</v>
      </c>
      <c r="E31" s="504" t="s">
        <v>169</v>
      </c>
      <c r="F31" s="495"/>
      <c r="G31" s="496"/>
      <c r="H31" s="495"/>
      <c r="I31" s="497"/>
      <c r="J31" s="495"/>
      <c r="K31" s="497"/>
      <c r="L31" s="495"/>
      <c r="M31" s="498"/>
      <c r="N31" s="441"/>
      <c r="O31" s="441"/>
      <c r="P31" s="441"/>
      <c r="Q31" s="441"/>
      <c r="R31" s="441"/>
      <c r="S31" s="441"/>
      <c r="T31" s="441"/>
      <c r="U31" s="441"/>
      <c r="V31" s="441"/>
      <c r="W31" s="441"/>
      <c r="X31" s="441"/>
      <c r="Y31" s="441"/>
      <c r="Z31" s="441"/>
      <c r="AA31" s="434"/>
      <c r="AB31" s="517"/>
      <c r="AC31" s="651" t="str">
        <f>C31</f>
        <v>440392.90</v>
      </c>
      <c r="AD31" s="508" t="s">
        <v>145</v>
      </c>
      <c r="AE31" s="504" t="s">
        <v>169</v>
      </c>
      <c r="AF31" s="499"/>
      <c r="AG31" s="500"/>
      <c r="AH31" s="499"/>
      <c r="AI31" s="501"/>
      <c r="AJ31" s="499"/>
      <c r="AK31" s="501"/>
      <c r="AL31" s="499"/>
      <c r="AM31" s="502"/>
    </row>
    <row r="32" spans="1:39" ht="18">
      <c r="A32" s="434"/>
      <c r="B32" s="595" t="s">
        <v>217</v>
      </c>
      <c r="C32" s="435"/>
      <c r="D32" s="545" t="s">
        <v>162</v>
      </c>
      <c r="E32" s="489" t="s">
        <v>169</v>
      </c>
      <c r="F32" s="438"/>
      <c r="G32" s="437"/>
      <c r="H32" s="438"/>
      <c r="I32" s="439"/>
      <c r="J32" s="438"/>
      <c r="K32" s="439"/>
      <c r="L32" s="438"/>
      <c r="M32" s="440"/>
      <c r="N32" s="433"/>
      <c r="O32" s="433"/>
      <c r="P32" s="433"/>
      <c r="Q32" s="433"/>
      <c r="R32" s="433"/>
      <c r="S32" s="433"/>
      <c r="T32" s="433"/>
      <c r="U32" s="433"/>
      <c r="V32" s="433"/>
      <c r="W32" s="433"/>
      <c r="X32" s="433"/>
      <c r="Y32" s="433"/>
      <c r="Z32" s="433"/>
      <c r="AA32" s="434"/>
      <c r="AB32" s="595" t="s">
        <v>217</v>
      </c>
      <c r="AC32" s="651"/>
      <c r="AD32" s="545" t="s">
        <v>162</v>
      </c>
      <c r="AE32" s="489" t="s">
        <v>169</v>
      </c>
      <c r="AF32" s="748" t="s">
        <v>335</v>
      </c>
      <c r="AG32" s="500" t="s">
        <v>335</v>
      </c>
      <c r="AH32" s="499" t="s">
        <v>335</v>
      </c>
      <c r="AI32" s="501" t="s">
        <v>335</v>
      </c>
      <c r="AJ32" s="499" t="s">
        <v>335</v>
      </c>
      <c r="AK32" s="501" t="s">
        <v>335</v>
      </c>
      <c r="AL32" s="499" t="s">
        <v>335</v>
      </c>
      <c r="AM32" s="502" t="s">
        <v>335</v>
      </c>
    </row>
    <row r="33" spans="1:39" ht="18">
      <c r="A33" s="434"/>
      <c r="B33" s="443"/>
      <c r="C33" s="652" t="s">
        <v>261</v>
      </c>
      <c r="D33" s="507" t="s">
        <v>144</v>
      </c>
      <c r="E33" s="489" t="s">
        <v>169</v>
      </c>
      <c r="F33" s="495"/>
      <c r="G33" s="496"/>
      <c r="H33" s="495"/>
      <c r="I33" s="497"/>
      <c r="J33" s="495"/>
      <c r="K33" s="497"/>
      <c r="L33" s="495"/>
      <c r="M33" s="498"/>
      <c r="N33" s="433"/>
      <c r="O33" s="433"/>
      <c r="P33" s="433"/>
      <c r="Q33" s="433"/>
      <c r="R33" s="433"/>
      <c r="S33" s="433"/>
      <c r="T33" s="433"/>
      <c r="U33" s="433"/>
      <c r="V33" s="433"/>
      <c r="W33" s="433"/>
      <c r="X33" s="433"/>
      <c r="Y33" s="433"/>
      <c r="Z33" s="433"/>
      <c r="AA33" s="434"/>
      <c r="AB33" s="443"/>
      <c r="AC33" s="651" t="str">
        <f>C33</f>
        <v>440399.51</v>
      </c>
      <c r="AD33" s="507" t="s">
        <v>144</v>
      </c>
      <c r="AE33" s="489" t="s">
        <v>169</v>
      </c>
      <c r="AF33" s="499"/>
      <c r="AG33" s="500"/>
      <c r="AH33" s="499"/>
      <c r="AI33" s="501"/>
      <c r="AJ33" s="499"/>
      <c r="AK33" s="501"/>
      <c r="AL33" s="499"/>
      <c r="AM33" s="502"/>
    </row>
    <row r="34" spans="1:39" ht="18">
      <c r="A34" s="434"/>
      <c r="B34" s="443"/>
      <c r="C34" s="652" t="s">
        <v>262</v>
      </c>
      <c r="D34" s="508" t="s">
        <v>145</v>
      </c>
      <c r="E34" s="504" t="s">
        <v>169</v>
      </c>
      <c r="F34" s="495"/>
      <c r="G34" s="496"/>
      <c r="H34" s="495"/>
      <c r="I34" s="497"/>
      <c r="J34" s="495"/>
      <c r="K34" s="497"/>
      <c r="L34" s="495"/>
      <c r="M34" s="498"/>
      <c r="N34" s="433"/>
      <c r="O34" s="433"/>
      <c r="P34" s="433"/>
      <c r="Q34" s="433"/>
      <c r="R34" s="433"/>
      <c r="S34" s="433"/>
      <c r="T34" s="433"/>
      <c r="U34" s="433"/>
      <c r="V34" s="433"/>
      <c r="W34" s="433"/>
      <c r="X34" s="433"/>
      <c r="Y34" s="433"/>
      <c r="Z34" s="433"/>
      <c r="AA34" s="434"/>
      <c r="AB34" s="443"/>
      <c r="AC34" s="651" t="str">
        <f>C34</f>
        <v>440399.59</v>
      </c>
      <c r="AD34" s="508" t="s">
        <v>145</v>
      </c>
      <c r="AE34" s="504" t="s">
        <v>169</v>
      </c>
      <c r="AF34" s="499"/>
      <c r="AG34" s="500"/>
      <c r="AH34" s="499"/>
      <c r="AI34" s="501"/>
      <c r="AJ34" s="499"/>
      <c r="AK34" s="501"/>
      <c r="AL34" s="499"/>
      <c r="AM34" s="502"/>
    </row>
    <row r="35" spans="1:39" ht="18">
      <c r="A35" s="434"/>
      <c r="B35" s="596" t="s">
        <v>217</v>
      </c>
      <c r="C35" s="652" t="s">
        <v>263</v>
      </c>
      <c r="D35" s="546" t="s">
        <v>171</v>
      </c>
      <c r="E35" s="504" t="s">
        <v>169</v>
      </c>
      <c r="F35" s="509"/>
      <c r="G35" s="510"/>
      <c r="H35" s="509"/>
      <c r="I35" s="511"/>
      <c r="J35" s="509"/>
      <c r="K35" s="511"/>
      <c r="L35" s="509"/>
      <c r="M35" s="512"/>
      <c r="N35" s="433"/>
      <c r="O35" s="433"/>
      <c r="P35" s="433"/>
      <c r="Q35" s="433"/>
      <c r="R35" s="433"/>
      <c r="S35" s="433"/>
      <c r="T35" s="433"/>
      <c r="U35" s="433"/>
      <c r="V35" s="433"/>
      <c r="W35" s="433"/>
      <c r="X35" s="433"/>
      <c r="Y35" s="433"/>
      <c r="Z35" s="433"/>
      <c r="AA35" s="434"/>
      <c r="AB35" s="596" t="s">
        <v>217</v>
      </c>
      <c r="AC35" s="651" t="str">
        <f>C35</f>
        <v>440399.10</v>
      </c>
      <c r="AD35" s="555" t="s">
        <v>171</v>
      </c>
      <c r="AE35" s="504" t="s">
        <v>169</v>
      </c>
      <c r="AF35" s="499"/>
      <c r="AG35" s="500"/>
      <c r="AH35" s="499"/>
      <c r="AI35" s="501"/>
      <c r="AJ35" s="499"/>
      <c r="AK35" s="501"/>
      <c r="AL35" s="499"/>
      <c r="AM35" s="502"/>
    </row>
    <row r="36" spans="1:39" ht="18">
      <c r="A36" s="513"/>
      <c r="B36" s="597" t="s">
        <v>217</v>
      </c>
      <c r="C36" s="652" t="s">
        <v>264</v>
      </c>
      <c r="D36" s="546" t="s">
        <v>163</v>
      </c>
      <c r="E36" s="504" t="s">
        <v>169</v>
      </c>
      <c r="F36" s="495"/>
      <c r="G36" s="496"/>
      <c r="H36" s="495"/>
      <c r="I36" s="497"/>
      <c r="J36" s="495"/>
      <c r="K36" s="497"/>
      <c r="L36" s="495"/>
      <c r="M36" s="498"/>
      <c r="N36" s="433"/>
      <c r="O36" s="433"/>
      <c r="P36" s="433"/>
      <c r="Q36" s="433"/>
      <c r="R36" s="433"/>
      <c r="S36" s="433"/>
      <c r="T36" s="433"/>
      <c r="U36" s="433"/>
      <c r="V36" s="433"/>
      <c r="W36" s="433"/>
      <c r="X36" s="433"/>
      <c r="Y36" s="433"/>
      <c r="Z36" s="433"/>
      <c r="AA36" s="513"/>
      <c r="AB36" s="597" t="s">
        <v>217</v>
      </c>
      <c r="AC36" s="651" t="str">
        <f>C36</f>
        <v>440399.30</v>
      </c>
      <c r="AD36" s="546" t="s">
        <v>163</v>
      </c>
      <c r="AE36" s="504" t="s">
        <v>169</v>
      </c>
      <c r="AF36" s="499"/>
      <c r="AG36" s="500"/>
      <c r="AH36" s="499"/>
      <c r="AI36" s="501"/>
      <c r="AJ36" s="499"/>
      <c r="AK36" s="501"/>
      <c r="AL36" s="499"/>
      <c r="AM36" s="502"/>
    </row>
    <row r="37" spans="1:39" ht="18">
      <c r="A37" s="514" t="s">
        <v>28</v>
      </c>
      <c r="B37" s="599" t="s">
        <v>218</v>
      </c>
      <c r="C37" s="515"/>
      <c r="D37" s="516" t="s">
        <v>129</v>
      </c>
      <c r="E37" s="480" t="s">
        <v>150</v>
      </c>
      <c r="F37" s="481">
        <v>20.551029999999997</v>
      </c>
      <c r="G37" s="483">
        <v>5012.325</v>
      </c>
      <c r="H37" s="481">
        <v>18.92767</v>
      </c>
      <c r="I37" s="483">
        <v>3312.562</v>
      </c>
      <c r="J37" s="481">
        <v>1E-05</v>
      </c>
      <c r="K37" s="483">
        <v>0.012</v>
      </c>
      <c r="L37" s="481"/>
      <c r="M37" s="484"/>
      <c r="N37" s="433"/>
      <c r="O37" s="433"/>
      <c r="P37" s="433"/>
      <c r="Q37" s="433"/>
      <c r="R37" s="433"/>
      <c r="S37" s="433"/>
      <c r="T37" s="433"/>
      <c r="U37" s="433"/>
      <c r="V37" s="433"/>
      <c r="W37" s="433"/>
      <c r="X37" s="433"/>
      <c r="Y37" s="433"/>
      <c r="Z37" s="433"/>
      <c r="AA37" s="514" t="s">
        <v>28</v>
      </c>
      <c r="AB37" s="599" t="s">
        <v>218</v>
      </c>
      <c r="AC37" s="515"/>
      <c r="AD37" s="516" t="s">
        <v>129</v>
      </c>
      <c r="AE37" s="480" t="s">
        <v>150</v>
      </c>
      <c r="AF37" s="485" t="s">
        <v>0</v>
      </c>
      <c r="AG37" s="487" t="s">
        <v>0</v>
      </c>
      <c r="AH37" s="485" t="s">
        <v>0</v>
      </c>
      <c r="AI37" s="487" t="s">
        <v>0</v>
      </c>
      <c r="AJ37" s="485" t="s">
        <v>0</v>
      </c>
      <c r="AK37" s="487" t="s">
        <v>0</v>
      </c>
      <c r="AL37" s="485" t="s">
        <v>0</v>
      </c>
      <c r="AM37" s="488" t="s">
        <v>0</v>
      </c>
    </row>
    <row r="38" spans="1:39" ht="18">
      <c r="A38" s="434"/>
      <c r="B38" s="600" t="s">
        <v>219</v>
      </c>
      <c r="C38" s="443"/>
      <c r="D38" s="545" t="s">
        <v>164</v>
      </c>
      <c r="E38" s="489" t="s">
        <v>150</v>
      </c>
      <c r="F38" s="438"/>
      <c r="G38" s="439"/>
      <c r="H38" s="438"/>
      <c r="I38" s="439"/>
      <c r="J38" s="438"/>
      <c r="K38" s="439"/>
      <c r="L38" s="438"/>
      <c r="M38" s="440"/>
      <c r="N38" s="433"/>
      <c r="O38" s="433"/>
      <c r="P38" s="433"/>
      <c r="Q38" s="433"/>
      <c r="R38" s="433"/>
      <c r="S38" s="433"/>
      <c r="T38" s="433"/>
      <c r="U38" s="433"/>
      <c r="V38" s="433"/>
      <c r="W38" s="433"/>
      <c r="X38" s="433"/>
      <c r="Y38" s="433"/>
      <c r="Z38" s="433"/>
      <c r="AA38" s="434"/>
      <c r="AB38" s="600" t="s">
        <v>219</v>
      </c>
      <c r="AC38" s="443"/>
      <c r="AD38" s="545" t="s">
        <v>164</v>
      </c>
      <c r="AE38" s="489" t="s">
        <v>150</v>
      </c>
      <c r="AF38" s="499"/>
      <c r="AG38" s="501"/>
      <c r="AH38" s="499"/>
      <c r="AI38" s="501"/>
      <c r="AJ38" s="499"/>
      <c r="AK38" s="501"/>
      <c r="AL38" s="499"/>
      <c r="AM38" s="502"/>
    </row>
    <row r="39" spans="1:39" ht="18">
      <c r="A39" s="434"/>
      <c r="B39" s="600" t="s">
        <v>219</v>
      </c>
      <c r="C39" s="517"/>
      <c r="D39" s="550" t="s">
        <v>165</v>
      </c>
      <c r="E39" s="518" t="s">
        <v>150</v>
      </c>
      <c r="F39" s="429"/>
      <c r="G39" s="431"/>
      <c r="H39" s="429"/>
      <c r="I39" s="431"/>
      <c r="J39" s="429"/>
      <c r="K39" s="431"/>
      <c r="L39" s="429"/>
      <c r="M39" s="432"/>
      <c r="N39" s="433"/>
      <c r="O39" s="433"/>
      <c r="P39" s="433"/>
      <c r="Q39" s="433"/>
      <c r="R39" s="433"/>
      <c r="S39" s="433"/>
      <c r="T39" s="433"/>
      <c r="U39" s="433"/>
      <c r="V39" s="433"/>
      <c r="W39" s="433"/>
      <c r="X39" s="433"/>
      <c r="Y39" s="433"/>
      <c r="Z39" s="433"/>
      <c r="AA39" s="434"/>
      <c r="AB39" s="600" t="s">
        <v>219</v>
      </c>
      <c r="AC39" s="517"/>
      <c r="AD39" s="550" t="s">
        <v>165</v>
      </c>
      <c r="AE39" s="518" t="s">
        <v>150</v>
      </c>
      <c r="AF39" s="490"/>
      <c r="AG39" s="492"/>
      <c r="AH39" s="490"/>
      <c r="AI39" s="492"/>
      <c r="AJ39" s="490"/>
      <c r="AK39" s="492"/>
      <c r="AL39" s="490"/>
      <c r="AM39" s="493"/>
    </row>
    <row r="40" spans="1:39" ht="55.5" customHeight="1">
      <c r="A40" s="477" t="s">
        <v>84</v>
      </c>
      <c r="B40" s="602" t="s">
        <v>221</v>
      </c>
      <c r="C40" s="519"/>
      <c r="D40" s="479" t="s">
        <v>130</v>
      </c>
      <c r="E40" s="480" t="s">
        <v>150</v>
      </c>
      <c r="F40" s="481">
        <v>33.709480000000006</v>
      </c>
      <c r="G40" s="483">
        <v>317.238</v>
      </c>
      <c r="H40" s="481">
        <v>1.2321600000000001</v>
      </c>
      <c r="I40" s="483">
        <v>193.674</v>
      </c>
      <c r="J40" s="481">
        <v>3.1605299999999996</v>
      </c>
      <c r="K40" s="483">
        <v>713.604</v>
      </c>
      <c r="L40" s="481">
        <v>5.052899999999999</v>
      </c>
      <c r="M40" s="484">
        <v>890.132</v>
      </c>
      <c r="N40" s="433"/>
      <c r="O40" s="433"/>
      <c r="P40" s="433"/>
      <c r="Q40" s="433"/>
      <c r="R40" s="433"/>
      <c r="S40" s="433"/>
      <c r="T40" s="433"/>
      <c r="U40" s="433"/>
      <c r="V40" s="433"/>
      <c r="W40" s="433"/>
      <c r="X40" s="433"/>
      <c r="Y40" s="433"/>
      <c r="Z40" s="433"/>
      <c r="AA40" s="477" t="s">
        <v>84</v>
      </c>
      <c r="AB40" s="602" t="s">
        <v>221</v>
      </c>
      <c r="AC40" s="519"/>
      <c r="AD40" s="479" t="s">
        <v>130</v>
      </c>
      <c r="AE40" s="480" t="s">
        <v>150</v>
      </c>
      <c r="AF40" s="485" t="s">
        <v>0</v>
      </c>
      <c r="AG40" s="487" t="s">
        <v>0</v>
      </c>
      <c r="AH40" s="485" t="s">
        <v>0</v>
      </c>
      <c r="AI40" s="487" t="s">
        <v>0</v>
      </c>
      <c r="AJ40" s="485" t="s">
        <v>0</v>
      </c>
      <c r="AK40" s="487" t="s">
        <v>0</v>
      </c>
      <c r="AL40" s="485" t="s">
        <v>0</v>
      </c>
      <c r="AM40" s="488" t="s">
        <v>0</v>
      </c>
    </row>
    <row r="41" spans="1:39" ht="18">
      <c r="A41" s="434"/>
      <c r="B41" s="442">
        <v>4407.91</v>
      </c>
      <c r="C41" s="443"/>
      <c r="D41" s="545" t="s">
        <v>160</v>
      </c>
      <c r="E41" s="489" t="s">
        <v>150</v>
      </c>
      <c r="F41" s="429">
        <v>33.22967</v>
      </c>
      <c r="G41" s="431">
        <v>96.311</v>
      </c>
      <c r="H41" s="429">
        <v>0.06259</v>
      </c>
      <c r="I41" s="431">
        <v>31.612</v>
      </c>
      <c r="J41" s="429">
        <v>0.0099</v>
      </c>
      <c r="K41" s="431">
        <v>22.237</v>
      </c>
      <c r="L41" s="429"/>
      <c r="M41" s="432"/>
      <c r="N41" s="433"/>
      <c r="O41" s="433"/>
      <c r="P41" s="433"/>
      <c r="Q41" s="433"/>
      <c r="R41" s="433"/>
      <c r="S41" s="433"/>
      <c r="T41" s="433"/>
      <c r="U41" s="433"/>
      <c r="V41" s="433"/>
      <c r="W41" s="433"/>
      <c r="X41" s="433"/>
      <c r="Y41" s="433"/>
      <c r="Z41" s="433"/>
      <c r="AA41" s="434"/>
      <c r="AB41" s="442">
        <v>4407.91</v>
      </c>
      <c r="AC41" s="443"/>
      <c r="AD41" s="545" t="s">
        <v>160</v>
      </c>
      <c r="AE41" s="489" t="s">
        <v>150</v>
      </c>
      <c r="AF41" s="490"/>
      <c r="AG41" s="492"/>
      <c r="AH41" s="490"/>
      <c r="AI41" s="492"/>
      <c r="AJ41" s="490"/>
      <c r="AK41" s="492"/>
      <c r="AL41" s="490"/>
      <c r="AM41" s="493"/>
    </row>
    <row r="42" spans="1:39" ht="18">
      <c r="A42" s="434"/>
      <c r="B42" s="442">
        <v>4407.92</v>
      </c>
      <c r="C42" s="443"/>
      <c r="D42" s="545" t="s">
        <v>161</v>
      </c>
      <c r="E42" s="489" t="s">
        <v>150</v>
      </c>
      <c r="F42" s="429">
        <v>0.36316000000000004</v>
      </c>
      <c r="G42" s="431">
        <v>169.185</v>
      </c>
      <c r="H42" s="429">
        <v>0.53698</v>
      </c>
      <c r="I42" s="431">
        <v>41.62</v>
      </c>
      <c r="J42" s="429">
        <v>3.0157</v>
      </c>
      <c r="K42" s="431">
        <v>504.064</v>
      </c>
      <c r="L42" s="429">
        <v>4.94836</v>
      </c>
      <c r="M42" s="432">
        <v>710.3</v>
      </c>
      <c r="N42" s="433"/>
      <c r="O42" s="433"/>
      <c r="P42" s="433"/>
      <c r="Q42" s="433"/>
      <c r="R42" s="433"/>
      <c r="S42" s="433"/>
      <c r="T42" s="433"/>
      <c r="U42" s="433"/>
      <c r="V42" s="433"/>
      <c r="W42" s="433"/>
      <c r="X42" s="433"/>
      <c r="Y42" s="433"/>
      <c r="Z42" s="433"/>
      <c r="AA42" s="434"/>
      <c r="AB42" s="442">
        <v>4407.92</v>
      </c>
      <c r="AC42" s="443"/>
      <c r="AD42" s="545" t="s">
        <v>161</v>
      </c>
      <c r="AE42" s="489" t="s">
        <v>150</v>
      </c>
      <c r="AF42" s="490"/>
      <c r="AG42" s="492"/>
      <c r="AH42" s="490"/>
      <c r="AI42" s="492"/>
      <c r="AJ42" s="490"/>
      <c r="AK42" s="492"/>
      <c r="AL42" s="490"/>
      <c r="AM42" s="493"/>
    </row>
    <row r="43" spans="1:39" ht="18">
      <c r="A43" s="434"/>
      <c r="B43" s="442">
        <v>4407.93</v>
      </c>
      <c r="C43" s="443"/>
      <c r="D43" s="545" t="s">
        <v>166</v>
      </c>
      <c r="E43" s="489" t="s">
        <v>150</v>
      </c>
      <c r="F43" s="429"/>
      <c r="G43" s="431"/>
      <c r="H43" s="429"/>
      <c r="I43" s="431"/>
      <c r="J43" s="429"/>
      <c r="K43" s="431"/>
      <c r="L43" s="429"/>
      <c r="M43" s="432"/>
      <c r="N43" s="433"/>
      <c r="O43" s="433"/>
      <c r="P43" s="433"/>
      <c r="Q43" s="433"/>
      <c r="R43" s="433"/>
      <c r="S43" s="433"/>
      <c r="T43" s="433"/>
      <c r="U43" s="433"/>
      <c r="V43" s="433"/>
      <c r="W43" s="433"/>
      <c r="X43" s="433"/>
      <c r="Y43" s="433"/>
      <c r="Z43" s="433"/>
      <c r="AA43" s="434"/>
      <c r="AB43" s="442">
        <v>4407.93</v>
      </c>
      <c r="AC43" s="443"/>
      <c r="AD43" s="545" t="s">
        <v>166</v>
      </c>
      <c r="AE43" s="489" t="s">
        <v>150</v>
      </c>
      <c r="AF43" s="490"/>
      <c r="AG43" s="492"/>
      <c r="AH43" s="490"/>
      <c r="AI43" s="492"/>
      <c r="AJ43" s="490"/>
      <c r="AK43" s="492"/>
      <c r="AL43" s="490"/>
      <c r="AM43" s="493"/>
    </row>
    <row r="44" spans="1:39" ht="18">
      <c r="A44" s="434"/>
      <c r="B44" s="442">
        <v>4407.94</v>
      </c>
      <c r="C44" s="443"/>
      <c r="D44" s="545" t="s">
        <v>167</v>
      </c>
      <c r="E44" s="489" t="s">
        <v>150</v>
      </c>
      <c r="F44" s="429">
        <v>0.04142</v>
      </c>
      <c r="G44" s="431">
        <v>38.141</v>
      </c>
      <c r="H44" s="429"/>
      <c r="I44" s="431"/>
      <c r="J44" s="429"/>
      <c r="K44" s="431"/>
      <c r="L44" s="429"/>
      <c r="M44" s="432"/>
      <c r="N44" s="433"/>
      <c r="O44" s="433"/>
      <c r="P44" s="433"/>
      <c r="Q44" s="433"/>
      <c r="R44" s="433"/>
      <c r="S44" s="433"/>
      <c r="T44" s="433"/>
      <c r="U44" s="433"/>
      <c r="V44" s="433"/>
      <c r="W44" s="433"/>
      <c r="X44" s="433"/>
      <c r="Y44" s="433"/>
      <c r="Z44" s="433"/>
      <c r="AA44" s="434"/>
      <c r="AB44" s="442">
        <v>4407.94</v>
      </c>
      <c r="AC44" s="443"/>
      <c r="AD44" s="545" t="s">
        <v>167</v>
      </c>
      <c r="AE44" s="489" t="s">
        <v>150</v>
      </c>
      <c r="AF44" s="490"/>
      <c r="AG44" s="492"/>
      <c r="AH44" s="490"/>
      <c r="AI44" s="492"/>
      <c r="AJ44" s="490"/>
      <c r="AK44" s="492"/>
      <c r="AL44" s="490"/>
      <c r="AM44" s="493"/>
    </row>
    <row r="45" spans="1:39" ht="18">
      <c r="A45" s="434"/>
      <c r="B45" s="442">
        <v>4407.95</v>
      </c>
      <c r="C45" s="443"/>
      <c r="D45" s="545" t="s">
        <v>168</v>
      </c>
      <c r="E45" s="489" t="s">
        <v>150</v>
      </c>
      <c r="F45" s="429">
        <v>0.01433</v>
      </c>
      <c r="G45" s="431">
        <v>9.499</v>
      </c>
      <c r="H45" s="429">
        <v>0.00824</v>
      </c>
      <c r="I45" s="431">
        <v>6.954</v>
      </c>
      <c r="J45" s="429"/>
      <c r="K45" s="431"/>
      <c r="L45" s="429"/>
      <c r="M45" s="432"/>
      <c r="N45" s="433"/>
      <c r="O45" s="433"/>
      <c r="P45" s="433"/>
      <c r="Q45" s="433"/>
      <c r="R45" s="433"/>
      <c r="S45" s="433"/>
      <c r="T45" s="433"/>
      <c r="U45" s="433"/>
      <c r="V45" s="433"/>
      <c r="W45" s="433"/>
      <c r="X45" s="433"/>
      <c r="Y45" s="433"/>
      <c r="Z45" s="433"/>
      <c r="AA45" s="434"/>
      <c r="AB45" s="442">
        <v>4407.95</v>
      </c>
      <c r="AC45" s="443"/>
      <c r="AD45" s="545" t="s">
        <v>168</v>
      </c>
      <c r="AE45" s="489" t="s">
        <v>150</v>
      </c>
      <c r="AF45" s="490"/>
      <c r="AG45" s="492"/>
      <c r="AH45" s="490"/>
      <c r="AI45" s="492"/>
      <c r="AJ45" s="490"/>
      <c r="AK45" s="492"/>
      <c r="AL45" s="490"/>
      <c r="AM45" s="493"/>
    </row>
    <row r="46" spans="1:39" ht="18">
      <c r="A46" s="434"/>
      <c r="B46" s="600" t="s">
        <v>220</v>
      </c>
      <c r="C46" s="585"/>
      <c r="D46" s="555" t="s">
        <v>171</v>
      </c>
      <c r="E46" s="489" t="s">
        <v>150</v>
      </c>
      <c r="F46" s="438">
        <v>0.05988</v>
      </c>
      <c r="G46" s="439">
        <v>3.431</v>
      </c>
      <c r="H46" s="438">
        <v>0.45035000000000003</v>
      </c>
      <c r="I46" s="439">
        <v>75.803</v>
      </c>
      <c r="J46" s="438">
        <v>0.13493</v>
      </c>
      <c r="K46" s="439">
        <v>187.303</v>
      </c>
      <c r="L46" s="438">
        <v>0.10454</v>
      </c>
      <c r="M46" s="440">
        <v>179.832</v>
      </c>
      <c r="N46" s="433"/>
      <c r="O46" s="433"/>
      <c r="P46" s="433"/>
      <c r="Q46" s="433"/>
      <c r="R46" s="433"/>
      <c r="S46" s="433"/>
      <c r="T46" s="433"/>
      <c r="U46" s="433"/>
      <c r="V46" s="433"/>
      <c r="W46" s="433"/>
      <c r="X46" s="433"/>
      <c r="Y46" s="433"/>
      <c r="Z46" s="433"/>
      <c r="AA46" s="434"/>
      <c r="AB46" s="600" t="s">
        <v>220</v>
      </c>
      <c r="AC46" s="585"/>
      <c r="AD46" s="555" t="s">
        <v>171</v>
      </c>
      <c r="AE46" s="489" t="s">
        <v>150</v>
      </c>
      <c r="AF46" s="499"/>
      <c r="AG46" s="501"/>
      <c r="AH46" s="499"/>
      <c r="AI46" s="501"/>
      <c r="AJ46" s="499"/>
      <c r="AK46" s="501"/>
      <c r="AL46" s="499"/>
      <c r="AM46" s="502"/>
    </row>
    <row r="47" spans="1:39" ht="18.75" thickBot="1">
      <c r="A47" s="520"/>
      <c r="B47" s="601" t="s">
        <v>220</v>
      </c>
      <c r="C47" s="584"/>
      <c r="D47" s="551" t="s">
        <v>162</v>
      </c>
      <c r="E47" s="521" t="s">
        <v>150</v>
      </c>
      <c r="F47" s="438">
        <v>0.05988</v>
      </c>
      <c r="G47" s="439">
        <v>3.431</v>
      </c>
      <c r="H47" s="522">
        <v>0.45035000000000003</v>
      </c>
      <c r="I47" s="523">
        <v>75.803</v>
      </c>
      <c r="J47" s="522">
        <v>0.13493</v>
      </c>
      <c r="K47" s="523">
        <v>187.303</v>
      </c>
      <c r="L47" s="522">
        <v>0.10454</v>
      </c>
      <c r="M47" s="524">
        <v>179.832</v>
      </c>
      <c r="N47" s="433"/>
      <c r="O47" s="433"/>
      <c r="P47" s="433"/>
      <c r="Q47" s="433"/>
      <c r="R47" s="433"/>
      <c r="S47" s="433"/>
      <c r="T47" s="433"/>
      <c r="U47" s="433"/>
      <c r="V47" s="433"/>
      <c r="W47" s="433"/>
      <c r="X47" s="433"/>
      <c r="Y47" s="433"/>
      <c r="Z47" s="433"/>
      <c r="AA47" s="520"/>
      <c r="AB47" s="601" t="s">
        <v>220</v>
      </c>
      <c r="AC47" s="584"/>
      <c r="AD47" s="551" t="s">
        <v>162</v>
      </c>
      <c r="AE47" s="521" t="s">
        <v>150</v>
      </c>
      <c r="AF47" s="525"/>
      <c r="AG47" s="526"/>
      <c r="AH47" s="525"/>
      <c r="AI47" s="526"/>
      <c r="AJ47" s="525"/>
      <c r="AK47" s="526"/>
      <c r="AL47" s="525"/>
      <c r="AM47" s="527"/>
    </row>
    <row r="48" spans="1:39" ht="18.75" customHeight="1">
      <c r="A48" s="528" t="s">
        <v>146</v>
      </c>
      <c r="B48" s="528"/>
      <c r="C48" s="528"/>
      <c r="D48" s="529"/>
      <c r="E48" s="529"/>
      <c r="F48" s="530"/>
      <c r="G48" s="530"/>
      <c r="H48" s="530"/>
      <c r="I48" s="394"/>
      <c r="J48" s="394"/>
      <c r="K48" s="394"/>
      <c r="L48" s="394"/>
      <c r="M48" s="394"/>
      <c r="N48" s="394"/>
      <c r="O48" s="394"/>
      <c r="P48" s="394"/>
      <c r="Q48" s="394"/>
      <c r="R48" s="394"/>
      <c r="S48" s="394"/>
      <c r="T48" s="394"/>
      <c r="U48" s="394"/>
      <c r="V48" s="394"/>
      <c r="W48" s="394"/>
      <c r="X48" s="394"/>
      <c r="Y48" s="394"/>
      <c r="Z48" s="394"/>
      <c r="AA48" s="394"/>
      <c r="AB48" s="394"/>
      <c r="AC48" s="394"/>
      <c r="AD48" s="394"/>
      <c r="AE48" s="394"/>
      <c r="AF48" s="394"/>
      <c r="AG48" s="394"/>
      <c r="AH48" s="394"/>
      <c r="AI48" s="394"/>
      <c r="AJ48" s="394"/>
      <c r="AK48" s="394"/>
      <c r="AL48" s="394"/>
      <c r="AM48" s="394"/>
    </row>
    <row r="49" spans="1:39" ht="18" customHeight="1">
      <c r="A49" s="445" t="s">
        <v>147</v>
      </c>
      <c r="B49" s="445"/>
      <c r="C49" s="445"/>
      <c r="D49" s="393"/>
      <c r="E49" s="393"/>
      <c r="F49" s="394"/>
      <c r="G49" s="394"/>
      <c r="H49" s="394"/>
      <c r="I49" s="394"/>
      <c r="J49" s="394"/>
      <c r="K49" s="394"/>
      <c r="L49" s="394"/>
      <c r="M49" s="394"/>
      <c r="N49" s="394"/>
      <c r="O49" s="394"/>
      <c r="P49" s="394"/>
      <c r="Q49" s="394"/>
      <c r="R49" s="394"/>
      <c r="S49" s="394"/>
      <c r="T49" s="394"/>
      <c r="U49" s="394"/>
      <c r="V49" s="394"/>
      <c r="W49" s="394"/>
      <c r="X49" s="394"/>
      <c r="Y49" s="394"/>
      <c r="Z49" s="394"/>
      <c r="AA49" s="394"/>
      <c r="AB49" s="394"/>
      <c r="AC49" s="394"/>
      <c r="AD49" s="394"/>
      <c r="AE49" s="394"/>
      <c r="AF49" s="394"/>
      <c r="AG49" s="394"/>
      <c r="AH49" s="394"/>
      <c r="AI49" s="394"/>
      <c r="AJ49" s="394"/>
      <c r="AK49" s="394"/>
      <c r="AL49" s="394"/>
      <c r="AM49" s="394"/>
    </row>
    <row r="50" spans="1:39" ht="15">
      <c r="A50" s="445" t="s">
        <v>148</v>
      </c>
      <c r="B50" s="445"/>
      <c r="C50" s="445"/>
      <c r="D50" s="393"/>
      <c r="E50" s="393"/>
      <c r="F50" s="394"/>
      <c r="G50" s="394"/>
      <c r="H50" s="394"/>
      <c r="I50" s="394"/>
      <c r="J50" s="394"/>
      <c r="K50" s="394"/>
      <c r="L50" s="394"/>
      <c r="M50" s="394"/>
      <c r="N50" s="394"/>
      <c r="O50" s="394"/>
      <c r="P50" s="394"/>
      <c r="Q50" s="394"/>
      <c r="R50" s="394"/>
      <c r="S50" s="394"/>
      <c r="T50" s="394"/>
      <c r="U50" s="394"/>
      <c r="V50" s="394"/>
      <c r="W50" s="394"/>
      <c r="X50" s="394"/>
      <c r="Y50" s="394"/>
      <c r="Z50" s="394"/>
      <c r="AA50" s="394"/>
      <c r="AB50" s="394"/>
      <c r="AC50" s="394"/>
      <c r="AD50" s="394"/>
      <c r="AE50" s="394"/>
      <c r="AF50" s="394"/>
      <c r="AG50" s="394"/>
      <c r="AH50" s="394"/>
      <c r="AI50" s="394"/>
      <c r="AJ50" s="394"/>
      <c r="AK50" s="394"/>
      <c r="AL50" s="394"/>
      <c r="AM50" s="394"/>
    </row>
    <row r="51" spans="1:39" ht="20.25" customHeight="1">
      <c r="A51" s="554" t="s">
        <v>170</v>
      </c>
      <c r="B51" s="445"/>
      <c r="C51" s="445"/>
      <c r="D51" s="393"/>
      <c r="E51" s="393"/>
      <c r="F51" s="394"/>
      <c r="G51" s="394"/>
      <c r="H51" s="394"/>
      <c r="I51" s="394"/>
      <c r="J51" s="394"/>
      <c r="K51" s="394"/>
      <c r="L51" s="394"/>
      <c r="M51" s="394"/>
      <c r="N51" s="394"/>
      <c r="O51" s="394"/>
      <c r="P51" s="394"/>
      <c r="Q51" s="394"/>
      <c r="R51" s="394"/>
      <c r="S51" s="394"/>
      <c r="T51" s="394"/>
      <c r="U51" s="394"/>
      <c r="V51" s="394"/>
      <c r="W51" s="394"/>
      <c r="X51" s="394"/>
      <c r="Y51" s="394"/>
      <c r="Z51" s="394"/>
      <c r="AA51" s="394"/>
      <c r="AB51" s="394"/>
      <c r="AC51" s="394"/>
      <c r="AD51" s="394"/>
      <c r="AE51" s="394"/>
      <c r="AF51" s="394"/>
      <c r="AG51" s="394"/>
      <c r="AH51" s="394"/>
      <c r="AI51" s="394"/>
      <c r="AJ51" s="394"/>
      <c r="AK51" s="394"/>
      <c r="AL51" s="394"/>
      <c r="AM51" s="394"/>
    </row>
    <row r="52" spans="1:39" ht="15">
      <c r="A52" s="107" t="s">
        <v>330</v>
      </c>
      <c r="B52" s="445"/>
      <c r="C52" s="445"/>
      <c r="D52" s="393"/>
      <c r="E52" s="393"/>
      <c r="F52" s="394"/>
      <c r="G52" s="394"/>
      <c r="H52" s="394"/>
      <c r="I52" s="394"/>
      <c r="J52" s="394"/>
      <c r="K52" s="394"/>
      <c r="L52" s="394"/>
      <c r="M52" s="394"/>
      <c r="N52" s="394"/>
      <c r="O52" s="394"/>
      <c r="P52" s="394"/>
      <c r="Q52" s="394"/>
      <c r="R52" s="394"/>
      <c r="S52" s="394"/>
      <c r="T52" s="394"/>
      <c r="U52" s="394"/>
      <c r="V52" s="394"/>
      <c r="W52" s="394"/>
      <c r="X52" s="394"/>
      <c r="Y52" s="394"/>
      <c r="Z52" s="394"/>
      <c r="AA52" s="394"/>
      <c r="AB52" s="394"/>
      <c r="AC52" s="394"/>
      <c r="AD52" s="394"/>
      <c r="AE52" s="394"/>
      <c r="AF52" s="394"/>
      <c r="AG52" s="394"/>
      <c r="AH52" s="394"/>
      <c r="AI52" s="394"/>
      <c r="AJ52" s="394"/>
      <c r="AK52" s="394"/>
      <c r="AL52" s="394"/>
      <c r="AM52" s="394"/>
    </row>
    <row r="53" spans="1:39" ht="15">
      <c r="A53" s="445"/>
      <c r="B53" s="445"/>
      <c r="C53" s="445"/>
      <c r="D53" s="393"/>
      <c r="E53" s="393"/>
      <c r="F53" s="394"/>
      <c r="G53" s="394"/>
      <c r="H53" s="394"/>
      <c r="I53" s="394"/>
      <c r="J53" s="394"/>
      <c r="K53" s="394"/>
      <c r="L53" s="394"/>
      <c r="M53" s="394"/>
      <c r="N53" s="394"/>
      <c r="O53" s="394"/>
      <c r="P53" s="394"/>
      <c r="Q53" s="394"/>
      <c r="R53" s="394"/>
      <c r="S53" s="394"/>
      <c r="T53" s="394"/>
      <c r="U53" s="394"/>
      <c r="V53" s="394"/>
      <c r="W53" s="394"/>
      <c r="X53" s="394"/>
      <c r="Y53" s="394"/>
      <c r="Z53" s="394"/>
      <c r="AA53" s="394"/>
      <c r="AB53" s="394"/>
      <c r="AC53" s="394"/>
      <c r="AD53" s="394"/>
      <c r="AE53" s="394"/>
      <c r="AF53" s="394"/>
      <c r="AG53" s="394"/>
      <c r="AH53" s="394"/>
      <c r="AI53" s="394"/>
      <c r="AJ53" s="394"/>
      <c r="AK53" s="394"/>
      <c r="AL53" s="394"/>
      <c r="AM53" s="394"/>
    </row>
  </sheetData>
  <sheetProtection sheet="1"/>
  <mergeCells count="26">
    <mergeCell ref="I7:J7"/>
    <mergeCell ref="L7:M7"/>
    <mergeCell ref="I2:J2"/>
    <mergeCell ref="L2:M2"/>
    <mergeCell ref="H3:J3"/>
    <mergeCell ref="H4:M4"/>
    <mergeCell ref="H9:M9"/>
    <mergeCell ref="F12:I12"/>
    <mergeCell ref="J12:M12"/>
    <mergeCell ref="E10:F10"/>
    <mergeCell ref="D5:G6"/>
    <mergeCell ref="D8:G8"/>
    <mergeCell ref="D7:G7"/>
    <mergeCell ref="D9:G9"/>
    <mergeCell ref="H5:I5"/>
    <mergeCell ref="H6:M6"/>
    <mergeCell ref="AF12:AI12"/>
    <mergeCell ref="AJ12:AM12"/>
    <mergeCell ref="F13:G13"/>
    <mergeCell ref="H13:I13"/>
    <mergeCell ref="J13:K13"/>
    <mergeCell ref="L13:M13"/>
    <mergeCell ref="AF13:AG13"/>
    <mergeCell ref="AH13:AI13"/>
    <mergeCell ref="AJ13:AK13"/>
    <mergeCell ref="AL13:AM13"/>
  </mergeCells>
  <printOptions horizontalCentered="1" verticalCentered="1"/>
  <pageMargins left="0.3937007874015748" right="0.1968503937007874" top="0.984251968503937" bottom="0.1968503937007874" header="0.11811023622047245" footer="0"/>
  <pageSetup fitToHeight="1" fitToWidth="1" horizontalDpi="600" verticalDpi="600" orientation="landscape" paperSize="9" scale="51" r:id="rId2"/>
  <colBreaks count="1" manualBreakCount="1">
    <brk id="13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43" sqref="A43:E4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B2"/>
  <sheetViews>
    <sheetView zoomScalePageLayoutView="0" workbookViewId="0" topLeftCell="A1">
      <selection activeCell="A43" sqref="A43:E43"/>
    </sheetView>
  </sheetViews>
  <sheetFormatPr defaultColWidth="9.00390625" defaultRowHeight="12.75"/>
  <sheetData>
    <row r="1" ht="12">
      <c r="B1" t="s">
        <v>113</v>
      </c>
    </row>
    <row r="2" ht="12">
      <c r="B2" s="302" t="e">
        <f>'JQ1-Production'!D13+'JQ2-Trade'!D11+'JQ2-Trade'!H11</f>
        <v>#VALUE!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"/>
  <sheetViews>
    <sheetView zoomScalePageLayoutView="0" workbookViewId="0" topLeftCell="A1">
      <selection activeCell="A43" sqref="A43:E43"/>
    </sheetView>
  </sheetViews>
  <sheetFormatPr defaultColWidth="9.00390625" defaultRowHeight="12.75"/>
  <cols>
    <col min="1" max="1" width="10.00390625" style="0" bestFit="1" customWidth="1"/>
    <col min="2" max="2" width="13.00390625" style="0" bestFit="1" customWidth="1"/>
    <col min="3" max="3" width="16.00390625" style="0" bestFit="1" customWidth="1"/>
    <col min="4" max="4" width="8.00390625" style="0" bestFit="1" customWidth="1"/>
    <col min="5" max="5" width="13.00390625" style="0" bestFit="1" customWidth="1"/>
    <col min="6" max="7" width="8.00390625" style="0" bestFit="1" customWidth="1"/>
  </cols>
  <sheetData>
    <row r="1" spans="1:7" ht="12">
      <c r="A1" t="s">
        <v>114</v>
      </c>
      <c r="B1" t="s">
        <v>115</v>
      </c>
      <c r="C1" t="s">
        <v>116</v>
      </c>
      <c r="D1" t="s">
        <v>117</v>
      </c>
      <c r="E1" t="s">
        <v>118</v>
      </c>
      <c r="F1" t="s">
        <v>119</v>
      </c>
      <c r="G1" t="s">
        <v>120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FAO of The UN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Eurostat;FAO;ITTO;UNECE</dc:creator>
  <cp:keywords/>
  <dc:description/>
  <cp:lastModifiedBy>Nika Marsagishvili</cp:lastModifiedBy>
  <cp:lastPrinted>2017-05-21T14:34:28Z</cp:lastPrinted>
  <dcterms:created xsi:type="dcterms:W3CDTF">1998-09-16T16:39:33Z</dcterms:created>
  <dcterms:modified xsi:type="dcterms:W3CDTF">2017-10-20T09:41:26Z</dcterms:modified>
  <cp:category/>
  <cp:version/>
  <cp:contentType/>
  <cp:contentStatus/>
</cp:coreProperties>
</file>